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<sst xmlns="http://schemas.openxmlformats.org/spreadsheetml/2006/main" count="1388" uniqueCount="595">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</sst>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5" t="s">
        <v>50</v>
      </c>
      <c r="B2" s="296"/>
      <c r="C2" s="296"/>
      <c r="D2" s="296"/>
      <c r="E2" s="296"/>
      <c r="F2" s="29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7" t="s">
        <v>51</v>
      </c>
      <c r="D3" s="297"/>
      <c r="E3" s="297"/>
      <c r="F3" s="297"/>
      <c r="G3" s="297"/>
      <c r="H3" s="297"/>
      <c r="I3" s="297"/>
      <c r="J3" s="297"/>
      <c r="K3" s="297"/>
      <c r="L3" s="297"/>
      <c r="M3" s="298" t="s">
        <v>23</v>
      </c>
      <c r="N3" s="305"/>
      <c r="O3" s="312" t="s">
        <v>24</v>
      </c>
      <c r="P3" s="313"/>
      <c r="Q3" s="298" t="s">
        <v>5</v>
      </c>
      <c r="R3" s="298"/>
      <c r="S3" s="305"/>
      <c r="T3" s="300"/>
      <c r="U3" s="307" t="s">
        <v>26</v>
      </c>
      <c r="V3" s="308"/>
      <c r="W3" s="309" t="s">
        <v>25</v>
      </c>
    </row>
    <row r="4" spans="1:23" ht="12.75" customHeight="1">
      <c r="A4" s="305" t="s">
        <v>27</v>
      </c>
      <c r="B4" s="298" t="s">
        <v>28</v>
      </c>
      <c r="C4" s="298" t="s">
        <v>29</v>
      </c>
      <c r="D4" s="298" t="s">
        <v>30</v>
      </c>
      <c r="E4" s="298" t="s">
        <v>31</v>
      </c>
      <c r="F4" s="298" t="s">
        <v>32</v>
      </c>
      <c r="G4" s="298" t="s">
        <v>33</v>
      </c>
      <c r="H4" s="301" t="s">
        <v>52</v>
      </c>
      <c r="I4" s="298" t="s">
        <v>34</v>
      </c>
      <c r="J4" s="300"/>
      <c r="K4" s="298" t="s">
        <v>35</v>
      </c>
      <c r="L4" s="298" t="s">
        <v>36</v>
      </c>
      <c r="M4" s="298" t="s">
        <v>35</v>
      </c>
      <c r="N4" s="298" t="s">
        <v>37</v>
      </c>
      <c r="O4" s="298" t="s">
        <v>35</v>
      </c>
      <c r="P4" s="298" t="s">
        <v>37</v>
      </c>
      <c r="Q4" s="298" t="s">
        <v>38</v>
      </c>
      <c r="R4" s="298" t="s">
        <v>39</v>
      </c>
      <c r="S4" s="298" t="s">
        <v>36</v>
      </c>
      <c r="T4" s="298" t="s">
        <v>39</v>
      </c>
      <c r="U4" s="301" t="s">
        <v>36</v>
      </c>
      <c r="V4" s="298" t="s">
        <v>39</v>
      </c>
      <c r="W4" s="310"/>
    </row>
    <row r="5" spans="1:23">
      <c r="A5" s="300"/>
      <c r="B5" s="300"/>
      <c r="C5" s="300"/>
      <c r="D5" s="300"/>
      <c r="E5" s="300"/>
      <c r="F5" s="300"/>
      <c r="G5" s="300"/>
      <c r="H5" s="302"/>
      <c r="I5" s="106" t="s">
        <v>40</v>
      </c>
      <c r="J5" s="106" t="s">
        <v>41</v>
      </c>
      <c r="K5" s="300"/>
      <c r="L5" s="300"/>
      <c r="M5" s="300"/>
      <c r="N5" s="300"/>
      <c r="O5" s="300"/>
      <c r="P5" s="300"/>
      <c r="Q5" s="299"/>
      <c r="R5" s="299"/>
      <c r="S5" s="300"/>
      <c r="T5" s="299"/>
      <c r="U5" s="302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3" t="s">
        <v>5</v>
      </c>
      <c r="B179" s="30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9" t="s">
        <v>210</v>
      </c>
      <c r="B1" s="319"/>
      <c r="C1" s="319"/>
      <c r="D1" s="319"/>
      <c r="E1" s="319"/>
      <c r="F1" s="319"/>
      <c r="G1" s="31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0" t="e">
        <f>#REF!</f>
        <v>#REF!</v>
      </c>
      <c r="C2" s="321"/>
      <c r="D2" s="32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8"/>
      <c r="C3" s="318"/>
      <c r="D3" s="31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4">
        <v>41948</v>
      </c>
      <c r="C4" s="314"/>
      <c r="D4" s="31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4">
        <v>41949</v>
      </c>
      <c r="C5" s="314"/>
      <c r="D5" s="31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8">
        <v>111000</v>
      </c>
      <c r="C6" s="318"/>
      <c r="D6" s="31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6">
        <f>+$B$6*$F$7/$C$7</f>
        <v>111000</v>
      </c>
      <c r="C8" s="316"/>
      <c r="D8" s="31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4" t="s">
        <v>226</v>
      </c>
      <c r="C9" s="314"/>
      <c r="D9" s="31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8" t="e">
        <f>VLOOKUP(I11,#REF!,4,0)*1000</f>
        <v>#REF!</v>
      </c>
      <c r="C11" s="318"/>
      <c r="D11" s="31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6" t="e">
        <f>+ ROUND((B11-B19)*F10/C10,0)</f>
        <v>#REF!</v>
      </c>
      <c r="C12" s="316"/>
      <c r="D12" s="31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7" t="s">
        <v>212</v>
      </c>
      <c r="C13" s="317"/>
      <c r="D13" s="31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6">
        <f>+IF($E$13=1,ROUNDDOWN($B$8*$F$10/$C$10,0),IF(MROUND($B$8*$F$10/$C$10,10)-($B$8*$F$10/$C$10)&gt;0,MROUND($B$8*$F$10/$C$10,10)-10,MROUND($B$8*$F$10/$C$10,10)))</f>
        <v>55500</v>
      </c>
      <c r="C14" s="316"/>
      <c r="D14" s="31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6">
        <f>ROUNDDOWN($B$8*$F$10/$C$10,0)-B14</f>
        <v>0</v>
      </c>
      <c r="C15" s="316"/>
      <c r="D15" s="31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7" t="s">
        <v>223</v>
      </c>
      <c r="C16" s="317"/>
      <c r="D16" s="31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8">
        <v>10000</v>
      </c>
      <c r="C17" s="318"/>
      <c r="D17" s="31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6">
        <f>+IF($E$16=1,B17*B15,0)</f>
        <v>0</v>
      </c>
      <c r="C18" s="316"/>
      <c r="D18" s="31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8">
        <v>10000</v>
      </c>
      <c r="C19" s="318"/>
      <c r="D19" s="31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6">
        <f>+B19*B14</f>
        <v>555000000</v>
      </c>
      <c r="C20" s="316"/>
      <c r="D20" s="31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4"/>
      <c r="C21" s="314"/>
      <c r="D21" s="31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5" t="s">
        <v>241</v>
      </c>
      <c r="F23" s="315"/>
      <c r="G23" s="31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3" t="s">
        <v>328</v>
      </c>
      <c r="F1" s="323"/>
      <c r="G1" s="324" t="s">
        <v>329</v>
      </c>
      <c r="H1" s="32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2" t="s">
        <v>398</v>
      </c>
      <c r="C62" s="322" t="s">
        <v>310</v>
      </c>
      <c r="D62" s="322" t="s">
        <v>403</v>
      </c>
      <c r="E62" s="326">
        <v>140130</v>
      </c>
      <c r="F62" s="326">
        <v>7</v>
      </c>
      <c r="G62" s="40">
        <v>215002</v>
      </c>
      <c r="H62" s="40">
        <v>0</v>
      </c>
    </row>
    <row r="63" spans="1:9" s="40" customFormat="1">
      <c r="B63" s="322"/>
      <c r="C63" s="322"/>
      <c r="D63" s="322"/>
      <c r="E63" s="326"/>
      <c r="F63" s="32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7" t="s">
        <v>20</v>
      </c>
      <c r="C32" s="327"/>
      <c r="D32" s="327"/>
      <c r="E32" s="327"/>
      <c r="F32" s="327"/>
      <c r="G32" s="32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7" t="s">
        <v>14</v>
      </c>
      <c r="C39" s="327"/>
      <c r="D39" s="327"/>
      <c r="E39" s="327"/>
      <c r="F39" s="327"/>
      <c r="G39" s="32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8"/>
      <c r="E43" s="329"/>
      <c r="F43" s="329"/>
      <c r="G43" s="32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A23" zoomScale="77" zoomScaleNormal="77" zoomScaleSheetLayoutView="77" workbookViewId="0">
      <selection activeCell="E48" sqref="E48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0" t="s">
        <v>561</v>
      </c>
      <c r="C1" s="330"/>
      <c r="D1" s="330"/>
      <c r="E1" s="330"/>
      <c r="F1" s="330"/>
      <c r="G1" s="330"/>
    </row>
    <row r="2" spans="2:7" ht="15.75" customHeight="1">
      <c r="B2" s="353" t="s">
        <v>562</v>
      </c>
      <c r="C2" s="353"/>
      <c r="D2" s="353"/>
      <c r="E2" s="353"/>
      <c r="F2" s="353"/>
      <c r="G2" s="353"/>
    </row>
    <row r="3" spans="2:7" ht="19.5" customHeight="1">
      <c r="B3" s="354" t="s">
        <v>582</v>
      </c>
      <c r="C3" s="354"/>
      <c r="D3" s="354"/>
      <c r="E3" s="354"/>
      <c r="F3" s="354"/>
      <c r="G3" s="354"/>
    </row>
    <row r="4" spans="2:7" ht="18" customHeight="1">
      <c r="B4" s="355" t="s">
        <v>563</v>
      </c>
      <c r="C4" s="355"/>
      <c r="D4" s="355"/>
      <c r="E4" s="355"/>
      <c r="F4" s="355"/>
      <c r="G4" s="355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0" t="s">
        <v>564</v>
      </c>
      <c r="C6" s="330"/>
      <c r="D6" s="330"/>
      <c r="E6" s="330"/>
      <c r="F6" s="330"/>
      <c r="G6" s="330"/>
    </row>
    <row r="7" spans="2:7" ht="15.75" customHeight="1">
      <c r="B7" s="330" t="s">
        <v>565</v>
      </c>
      <c r="C7" s="330"/>
      <c r="D7" s="330"/>
      <c r="E7" s="330"/>
      <c r="F7" s="330"/>
      <c r="G7" s="33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48" t="s">
        <v>570</v>
      </c>
      <c r="C18" s="348"/>
      <c r="D18" s="348"/>
      <c r="E18" s="161" t="str">
        <f>"Từ ngày "&amp;TEXT(H18,"dd/mm/yyyy")&amp;" đến "&amp;TEXT(H19,"dd/mm/yyyy")</f>
        <v>Từ ngày 22/07/2024 đến 28/07/2024</v>
      </c>
      <c r="H18" s="175">
        <v>45495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22/07/2024 to 28/07/2024</v>
      </c>
      <c r="H19" s="175">
        <f>H18+6</f>
        <v>45501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45502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56">
        <f>E20</f>
        <v>45502</v>
      </c>
      <c r="F21" s="356"/>
      <c r="G21" s="356"/>
      <c r="H21" s="356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0" t="s">
        <v>531</v>
      </c>
      <c r="C23" s="361"/>
      <c r="D23" s="360" t="s">
        <v>541</v>
      </c>
      <c r="E23" s="361"/>
      <c r="F23" s="273" t="s">
        <v>542</v>
      </c>
      <c r="G23" s="273" t="s">
        <v>542</v>
      </c>
    </row>
    <row r="24" spans="2:12" ht="15.75" customHeight="1">
      <c r="B24" s="362" t="s">
        <v>27</v>
      </c>
      <c r="C24" s="363"/>
      <c r="D24" s="364" t="s">
        <v>330</v>
      </c>
      <c r="E24" s="365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45501</v>
      </c>
      <c r="G25" s="275">
        <f>H18-1</f>
        <v>45494</v>
      </c>
      <c r="H25" s="186"/>
    </row>
    <row r="26" spans="2:12" ht="15.75" customHeight="1">
      <c r="B26" s="351" t="s">
        <v>572</v>
      </c>
      <c r="C26" s="352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44">
        <v>1</v>
      </c>
      <c r="C28" s="345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46">
        <v>1.1000000000000001</v>
      </c>
      <c r="C30" s="347"/>
      <c r="D30" s="196" t="s">
        <v>584</v>
      </c>
      <c r="E30" s="197"/>
      <c r="F30" s="252">
        <f>G34</f>
        <v>84522996565</v>
      </c>
      <c r="G30" s="279">
        <v>86682934904</v>
      </c>
      <c r="H30" s="198"/>
      <c r="J30" s="198"/>
      <c r="K30" s="198"/>
      <c r="L30" s="198"/>
    </row>
    <row r="31" spans="2:12" ht="15.75" customHeight="1">
      <c r="B31" s="349">
        <v>1.2</v>
      </c>
      <c r="C31" s="350"/>
      <c r="D31" s="199" t="s">
        <v>585</v>
      </c>
      <c r="E31" s="200"/>
      <c r="F31" s="261">
        <f>G35</f>
        <v>10549.13</v>
      </c>
      <c r="G31" s="280">
        <v>10835.34</v>
      </c>
      <c r="H31" s="198"/>
      <c r="J31" s="198"/>
      <c r="K31" s="198"/>
      <c r="L31" s="198"/>
    </row>
    <row r="32" spans="2:12" ht="15.75" customHeight="1">
      <c r="B32" s="344">
        <v>2</v>
      </c>
      <c r="C32" s="345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46">
        <v>2.1</v>
      </c>
      <c r="C34" s="347"/>
      <c r="D34" s="196" t="s">
        <v>586</v>
      </c>
      <c r="E34" s="197"/>
      <c r="F34" s="263">
        <v>85458976983</v>
      </c>
      <c r="G34" s="279">
        <v>84522996565</v>
      </c>
      <c r="H34" s="198"/>
      <c r="J34" s="198"/>
      <c r="K34" s="198"/>
      <c r="L34" s="198"/>
    </row>
    <row r="35" spans="2:12" ht="15.75" customHeight="1">
      <c r="B35" s="349">
        <v>2.2000000000000002</v>
      </c>
      <c r="C35" s="350"/>
      <c r="D35" s="202" t="s">
        <v>587</v>
      </c>
      <c r="E35" s="195"/>
      <c r="F35" s="264">
        <v>10410.77</v>
      </c>
      <c r="G35" s="282">
        <v>10549.13</v>
      </c>
      <c r="H35" s="198"/>
      <c r="J35" s="198"/>
      <c r="K35" s="198"/>
      <c r="L35" s="198"/>
    </row>
    <row r="36" spans="2:12" ht="15.75" customHeight="1">
      <c r="B36" s="332">
        <v>3</v>
      </c>
      <c r="C36" s="333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84">
        <f>F34-F30</f>
        <v>935980418</v>
      </c>
      <c r="G37" s="284">
        <f>G34-G30</f>
        <v>-2159938339</v>
      </c>
      <c r="H37" s="198"/>
      <c r="J37" s="198"/>
      <c r="K37" s="198"/>
      <c r="L37" s="198"/>
    </row>
    <row r="38" spans="2:12" ht="15.75" customHeight="1">
      <c r="B38" s="334">
        <v>3.1</v>
      </c>
      <c r="C38" s="335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-1116209223</v>
      </c>
      <c r="G39" s="286">
        <f>G37-G41</f>
        <v>-2292516592</v>
      </c>
      <c r="H39" s="198"/>
      <c r="J39" s="198"/>
      <c r="K39" s="198"/>
      <c r="L39" s="198"/>
    </row>
    <row r="40" spans="2:12" ht="15.75" customHeight="1">
      <c r="B40" s="336">
        <v>3.2</v>
      </c>
      <c r="C40" s="337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2052189641</v>
      </c>
      <c r="G41" s="284">
        <v>132578253</v>
      </c>
      <c r="H41" s="198"/>
      <c r="J41" s="198"/>
      <c r="K41" s="198"/>
      <c r="L41" s="198"/>
    </row>
    <row r="42" spans="2:12" ht="15.75" customHeight="1">
      <c r="B42" s="336">
        <v>3.3</v>
      </c>
      <c r="C42" s="337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-1.3115773528243446E-2</v>
      </c>
      <c r="G45" s="247">
        <f>G35/G31-1</f>
        <v>-2.641449183874256E-2</v>
      </c>
      <c r="H45" s="262"/>
      <c r="J45" s="198"/>
      <c r="K45" s="198"/>
      <c r="L45" s="198"/>
    </row>
    <row r="46" spans="2:12" ht="15.75" customHeight="1">
      <c r="B46" s="338">
        <v>5</v>
      </c>
      <c r="C46" s="339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42">
        <v>5.0999999999999996</v>
      </c>
      <c r="C48" s="343"/>
      <c r="D48" s="221" t="s">
        <v>588</v>
      </c>
      <c r="E48" s="197"/>
      <c r="F48" s="265">
        <v>11660.59</v>
      </c>
      <c r="G48" s="290">
        <v>11660.59</v>
      </c>
      <c r="H48" s="198"/>
      <c r="J48" s="198"/>
      <c r="K48" s="198"/>
      <c r="L48" s="198"/>
    </row>
    <row r="49" spans="2:12" ht="15.75" customHeight="1">
      <c r="B49" s="342">
        <v>5.2</v>
      </c>
      <c r="C49" s="343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40">
        <v>6</v>
      </c>
      <c r="C50" s="341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42">
        <v>6.2</v>
      </c>
      <c r="C52" s="343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31" t="s">
        <v>557</v>
      </c>
      <c r="G55" s="331"/>
      <c r="J55" s="198"/>
    </row>
    <row r="56" spans="2:12">
      <c r="C56" s="230"/>
      <c r="D56" s="232" t="s">
        <v>592</v>
      </c>
      <c r="E56" s="231"/>
      <c r="F56" s="357" t="s">
        <v>558</v>
      </c>
      <c r="G56" s="331"/>
      <c r="J56" s="198"/>
    </row>
    <row r="57" spans="2:12" ht="14.25" customHeight="1">
      <c r="D57" s="233"/>
      <c r="E57" s="233"/>
      <c r="F57" s="173"/>
      <c r="G57" s="173"/>
    </row>
    <row r="58" spans="2:12" ht="14.25" customHeight="1">
      <c r="B58" s="234"/>
      <c r="C58" s="234"/>
    </row>
    <row r="59" spans="2:12" ht="14.25" customHeight="1">
      <c r="B59" s="234"/>
      <c r="C59" s="234"/>
    </row>
    <row r="60" spans="2:12" ht="14.25" customHeight="1">
      <c r="B60" s="234"/>
      <c r="C60" s="234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  <c r="D63" s="232"/>
      <c r="F63" s="358"/>
      <c r="G63" s="358"/>
    </row>
    <row r="64" spans="2:12" ht="14.25" customHeight="1">
      <c r="B64" s="235"/>
      <c r="C64" s="235"/>
      <c r="D64" s="236"/>
      <c r="E64" s="172"/>
      <c r="F64" s="359"/>
      <c r="G64" s="359"/>
    </row>
    <row r="65" spans="2:5" ht="16.5">
      <c r="B65" s="235"/>
      <c r="C65" s="235"/>
      <c r="D65" s="235"/>
      <c r="E65" s="235"/>
    </row>
    <row r="66" spans="2:5" ht="16.5">
      <c r="B66" s="237"/>
      <c r="C66" s="237"/>
      <c r="D66" s="237"/>
      <c r="E66" s="237"/>
    </row>
    <row r="67" spans="2:5" ht="16.5">
      <c r="B67" s="238"/>
      <c r="C67" s="238"/>
      <c r="D67" s="237"/>
      <c r="E67" s="237"/>
    </row>
    <row r="68" spans="2:5" ht="15.75">
      <c r="B68" s="239"/>
      <c r="C68" s="239"/>
    </row>
  </sheetData>
  <mergeCells count="32">
    <mergeCell ref="E21:H21"/>
    <mergeCell ref="F56:G56"/>
    <mergeCell ref="F63:G63"/>
    <mergeCell ref="F64:G64"/>
    <mergeCell ref="B40:C40"/>
    <mergeCell ref="B35:C35"/>
    <mergeCell ref="B23:C23"/>
    <mergeCell ref="D23:E23"/>
    <mergeCell ref="B24:C24"/>
    <mergeCell ref="D24:E24"/>
    <mergeCell ref="B30:C30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z15b0W4F9DA+xBXEnL5cngpHw+4fYVXoynG69CYlF9E=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b/qreWOymgHXgn4shRWtK4XBXJa4m/e0lVL2Z8nguI4=</DigestValue>
    </Reference>
  </SignedInfo>
  <SignatureValue>YR5VIb2LzxZSxdI81Yya7s/mFQTIuBDcCPiE3ouDtVLlvLFEm04wPRN63IWvc07vKim9UDgBVjQz
Xl0KptNrXYPQdX+nlzVmcFtgj3GmjdszNO3JefbJLWaOXVDHiBs5F4VFYFv/bTit4TqCNiKo1YJK
0c5B8NS4OYJVx6VlRaOA+fyhe3u7GJ/85iBKh6AOcmT1ZysgkaY+x7zb/99HCUSQmme0VFcXhHn6
ujhXyF0qctitnBLGqRPNsr0qdGzsyspuQpWmCTE78Ev3sF7nDEYqHlvk7416JSQvMI3Z5hZOawkZ
Udz3eTGmcK9gM3KF05gW11inTQvXXt2NjhipgA==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Xnz5R+drfFiIvb+/HhoTGDHNAfbWNH5wTBZFfRrnwsk=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YFOTgPWyhI6Xfa/OgwMqdc/4eC7ZZE3w6gGKh7/+nZA=</DigestValue>
      </Reference>
      <Reference URI="/xl/worksheets/sheet3.xml?ContentType=application/vnd.openxmlformats-officedocument.spreadsheetml.worksheet+xml">
        <DigestMethod Algorithm="http://www.w3.org/2001/04/xmlenc#sha256"/>
        <DigestValue>SWSJLLPQonUxdQA6xACDlNrctrCf8b0qP6RvDPpKCUk=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VMS0E+Q58XCkbjC5W6j/2IIR9I+UD9Z5DlVr1dmWh7A=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2024-07-29T10:24:38Z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2024-07-29T10:24:38Z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YO5EUOtQXzCNECqMRZOFPq07Vz2/gvG8t9UzpH3QJr0=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1XCIcMb9ZqRbUg8XNqOZ7ekRh5Bh3cl7Kt44ulqKhuQ=</DigestValue>
    </Reference>
  </SignedInfo>
  <SignatureValue>RgY7LHLw0u0QMogQH1+N6ewgGfs5f5dqP/18rJgmOH4BXrm9hHs4yRgSy3p9sMQ7JvmqOdhDKsqY
c/b7MaOFyK5ZXgD0kc8vbvha6qlFF++dyYN35iNIHW7ZpjuwE8CXn6VlXGVt0tHnhzuntCXMQrc6
J4riyhyD5WCEl5q1GpqtiGmO9ge9vnJVL06EArx0Aj7lWgTI/6NrA1umdeylowqScl4QVezkYPx+
vsId2Awk19JN4/vszfrbQeCZBlPzo9KMWRsebz+jw+gZ4ig+kgi+SbpqMY2/aEfkSP9GLq+TLSFo
vmPi4FGHPGQCB5rqSOTKHVzFhGqQqkuuOJ20aA==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Xnz5R+drfFiIvb+/HhoTGDHNAfbWNH5wTBZFfRrnwsk=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YFOTgPWyhI6Xfa/OgwMqdc/4eC7ZZE3w6gGKh7/+nZA=</DigestValue>
      </Reference>
      <Reference URI="/xl/worksheets/sheet3.xml?ContentType=application/vnd.openxmlformats-officedocument.spreadsheetml.worksheet+xml">
        <DigestMethod Algorithm="http://www.w3.org/2001/04/xmlenc#sha256"/>
        <DigestValue>SWSJLLPQonUxdQA6xACDlNrctrCf8b0qP6RvDPpKCUk=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VMS0E+Q58XCkbjC5W6j/2IIR9I+UD9Z5DlVr1dmWh7A=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2024-07-29T11:20:43Z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2024-07-29T11:20:43Z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2024-07-08T01:26:15Z</cp:lastPrinted>
  <dcterms:created xsi:type="dcterms:W3CDTF">2014-09-25T08:23:57Z</dcterms:created>
  <dcterms:modified xsi:type="dcterms:W3CDTF">2024-07-29T02:00:36Z</dcterms:modified>
</cp:coreProperties>
</file>