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G45" i="27" l="1"/>
  <c r="G37" i="27"/>
  <c r="G39" i="27" l="1"/>
  <c r="F30" i="27" l="1"/>
  <c r="H19" i="27" l="1"/>
  <c r="E18" i="27" s="1"/>
  <c r="F31" i="27" l="1"/>
  <c r="F52" i="27" l="1"/>
  <c r="F37" i="27" l="1"/>
  <c r="F39" i="27" s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<sst xmlns="http://schemas.openxmlformats.org/spreadsheetml/2006/main" count="1388" uniqueCount="595">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</sst>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5" t="s">
        <v>50</v>
      </c>
      <c r="B2" s="296"/>
      <c r="C2" s="296"/>
      <c r="D2" s="296"/>
      <c r="E2" s="296"/>
      <c r="F2" s="29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7" t="s">
        <v>51</v>
      </c>
      <c r="D3" s="297"/>
      <c r="E3" s="297"/>
      <c r="F3" s="297"/>
      <c r="G3" s="297"/>
      <c r="H3" s="297"/>
      <c r="I3" s="297"/>
      <c r="J3" s="297"/>
      <c r="K3" s="297"/>
      <c r="L3" s="297"/>
      <c r="M3" s="298" t="s">
        <v>23</v>
      </c>
      <c r="N3" s="305"/>
      <c r="O3" s="312" t="s">
        <v>24</v>
      </c>
      <c r="P3" s="313"/>
      <c r="Q3" s="298" t="s">
        <v>5</v>
      </c>
      <c r="R3" s="298"/>
      <c r="S3" s="305"/>
      <c r="T3" s="300"/>
      <c r="U3" s="307" t="s">
        <v>26</v>
      </c>
      <c r="V3" s="308"/>
      <c r="W3" s="309" t="s">
        <v>25</v>
      </c>
    </row>
    <row r="4" spans="1:23" ht="12.75" customHeight="1">
      <c r="A4" s="305" t="s">
        <v>27</v>
      </c>
      <c r="B4" s="298" t="s">
        <v>28</v>
      </c>
      <c r="C4" s="298" t="s">
        <v>29</v>
      </c>
      <c r="D4" s="298" t="s">
        <v>30</v>
      </c>
      <c r="E4" s="298" t="s">
        <v>31</v>
      </c>
      <c r="F4" s="298" t="s">
        <v>32</v>
      </c>
      <c r="G4" s="298" t="s">
        <v>33</v>
      </c>
      <c r="H4" s="301" t="s">
        <v>52</v>
      </c>
      <c r="I4" s="298" t="s">
        <v>34</v>
      </c>
      <c r="J4" s="300"/>
      <c r="K4" s="298" t="s">
        <v>35</v>
      </c>
      <c r="L4" s="298" t="s">
        <v>36</v>
      </c>
      <c r="M4" s="298" t="s">
        <v>35</v>
      </c>
      <c r="N4" s="298" t="s">
        <v>37</v>
      </c>
      <c r="O4" s="298" t="s">
        <v>35</v>
      </c>
      <c r="P4" s="298" t="s">
        <v>37</v>
      </c>
      <c r="Q4" s="298" t="s">
        <v>38</v>
      </c>
      <c r="R4" s="298" t="s">
        <v>39</v>
      </c>
      <c r="S4" s="298" t="s">
        <v>36</v>
      </c>
      <c r="T4" s="298" t="s">
        <v>39</v>
      </c>
      <c r="U4" s="301" t="s">
        <v>36</v>
      </c>
      <c r="V4" s="298" t="s">
        <v>39</v>
      </c>
      <c r="W4" s="310"/>
    </row>
    <row r="5" spans="1:23">
      <c r="A5" s="300"/>
      <c r="B5" s="300"/>
      <c r="C5" s="300"/>
      <c r="D5" s="300"/>
      <c r="E5" s="300"/>
      <c r="F5" s="300"/>
      <c r="G5" s="300"/>
      <c r="H5" s="302"/>
      <c r="I5" s="106" t="s">
        <v>40</v>
      </c>
      <c r="J5" s="106" t="s">
        <v>41</v>
      </c>
      <c r="K5" s="300"/>
      <c r="L5" s="300"/>
      <c r="M5" s="300"/>
      <c r="N5" s="300"/>
      <c r="O5" s="300"/>
      <c r="P5" s="300"/>
      <c r="Q5" s="299"/>
      <c r="R5" s="299"/>
      <c r="S5" s="300"/>
      <c r="T5" s="299"/>
      <c r="U5" s="302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3" t="s">
        <v>5</v>
      </c>
      <c r="B179" s="30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9" t="s">
        <v>210</v>
      </c>
      <c r="B1" s="319"/>
      <c r="C1" s="319"/>
      <c r="D1" s="319"/>
      <c r="E1" s="319"/>
      <c r="F1" s="319"/>
      <c r="G1" s="31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0" t="e">
        <f>#REF!</f>
        <v>#REF!</v>
      </c>
      <c r="C2" s="321"/>
      <c r="D2" s="32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8"/>
      <c r="C3" s="318"/>
      <c r="D3" s="31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4">
        <v>41948</v>
      </c>
      <c r="C4" s="314"/>
      <c r="D4" s="31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4">
        <v>41949</v>
      </c>
      <c r="C5" s="314"/>
      <c r="D5" s="31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8">
        <v>111000</v>
      </c>
      <c r="C6" s="318"/>
      <c r="D6" s="31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6">
        <f>+$B$6*$F$7/$C$7</f>
        <v>111000</v>
      </c>
      <c r="C8" s="316"/>
      <c r="D8" s="31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4" t="s">
        <v>226</v>
      </c>
      <c r="C9" s="314"/>
      <c r="D9" s="31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8" t="e">
        <f>VLOOKUP(I11,#REF!,4,0)*1000</f>
        <v>#REF!</v>
      </c>
      <c r="C11" s="318"/>
      <c r="D11" s="31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6" t="e">
        <f>+ ROUND((B11-B19)*F10/C10,0)</f>
        <v>#REF!</v>
      </c>
      <c r="C12" s="316"/>
      <c r="D12" s="31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7" t="s">
        <v>212</v>
      </c>
      <c r="C13" s="317"/>
      <c r="D13" s="31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6">
        <f>+IF($E$13=1,ROUNDDOWN($B$8*$F$10/$C$10,0),IF(MROUND($B$8*$F$10/$C$10,10)-($B$8*$F$10/$C$10)&gt;0,MROUND($B$8*$F$10/$C$10,10)-10,MROUND($B$8*$F$10/$C$10,10)))</f>
        <v>55500</v>
      </c>
      <c r="C14" s="316"/>
      <c r="D14" s="31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6">
        <f>ROUNDDOWN($B$8*$F$10/$C$10,0)-B14</f>
        <v>0</v>
      </c>
      <c r="C15" s="316"/>
      <c r="D15" s="31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7" t="s">
        <v>223</v>
      </c>
      <c r="C16" s="317"/>
      <c r="D16" s="31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8">
        <v>10000</v>
      </c>
      <c r="C17" s="318"/>
      <c r="D17" s="31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6">
        <f>+IF($E$16=1,B17*B15,0)</f>
        <v>0</v>
      </c>
      <c r="C18" s="316"/>
      <c r="D18" s="31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8">
        <v>10000</v>
      </c>
      <c r="C19" s="318"/>
      <c r="D19" s="31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6">
        <f>+B19*B14</f>
        <v>555000000</v>
      </c>
      <c r="C20" s="316"/>
      <c r="D20" s="31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4"/>
      <c r="C21" s="314"/>
      <c r="D21" s="31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5" t="s">
        <v>241</v>
      </c>
      <c r="F23" s="315"/>
      <c r="G23" s="31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17" zoomScale="77" zoomScaleNormal="77" zoomScaleSheetLayoutView="77" workbookViewId="0">
      <selection activeCell="E43" sqref="E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0" t="s">
        <v>561</v>
      </c>
      <c r="C1" s="330"/>
      <c r="D1" s="330"/>
      <c r="E1" s="330"/>
      <c r="F1" s="330"/>
      <c r="G1" s="330"/>
    </row>
    <row r="2" spans="2:7" ht="15.75" customHeight="1">
      <c r="B2" s="353" t="s">
        <v>562</v>
      </c>
      <c r="C2" s="353"/>
      <c r="D2" s="353"/>
      <c r="E2" s="353"/>
      <c r="F2" s="353"/>
      <c r="G2" s="353"/>
    </row>
    <row r="3" spans="2:7" ht="19.5" customHeight="1">
      <c r="B3" s="354" t="s">
        <v>582</v>
      </c>
      <c r="C3" s="354"/>
      <c r="D3" s="354"/>
      <c r="E3" s="354"/>
      <c r="F3" s="354"/>
      <c r="G3" s="354"/>
    </row>
    <row r="4" spans="2:7" ht="18" customHeight="1">
      <c r="B4" s="355" t="s">
        <v>563</v>
      </c>
      <c r="C4" s="355"/>
      <c r="D4" s="355"/>
      <c r="E4" s="355"/>
      <c r="F4" s="355"/>
      <c r="G4" s="355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0" t="s">
        <v>564</v>
      </c>
      <c r="C6" s="330"/>
      <c r="D6" s="330"/>
      <c r="E6" s="330"/>
      <c r="F6" s="330"/>
      <c r="G6" s="330"/>
    </row>
    <row r="7" spans="2:7" ht="15.75" customHeight="1">
      <c r="B7" s="330" t="s">
        <v>565</v>
      </c>
      <c r="C7" s="330"/>
      <c r="D7" s="330"/>
      <c r="E7" s="330"/>
      <c r="F7" s="330"/>
      <c r="G7" s="33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48" t="s">
        <v>570</v>
      </c>
      <c r="C18" s="348"/>
      <c r="D18" s="348"/>
      <c r="E18" s="161" t="str">
        <f>"Từ ngày "&amp;TEXT(H18,"dd/mm/yyyy")&amp;" đến "&amp;TEXT(H19,"dd/mm/yyyy")</f>
        <v>Từ ngày 24/06/2024 đến 30/06/2024</v>
      </c>
      <c r="H18" s="175">
        <v>45467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24/06/2024 to 30/06/2024</v>
      </c>
      <c r="H19" s="175">
        <f>H18+6</f>
        <v>45473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45474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56">
        <f>E20</f>
        <v>45474</v>
      </c>
      <c r="F21" s="356"/>
      <c r="G21" s="356"/>
      <c r="H21" s="356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0" t="s">
        <v>531</v>
      </c>
      <c r="C23" s="361"/>
      <c r="D23" s="360" t="s">
        <v>541</v>
      </c>
      <c r="E23" s="361"/>
      <c r="F23" s="273" t="s">
        <v>542</v>
      </c>
      <c r="G23" s="273" t="s">
        <v>542</v>
      </c>
    </row>
    <row r="24" spans="2:12" ht="15.75" customHeight="1">
      <c r="B24" s="362" t="s">
        <v>27</v>
      </c>
      <c r="C24" s="363"/>
      <c r="D24" s="364" t="s">
        <v>330</v>
      </c>
      <c r="E24" s="365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45473</v>
      </c>
      <c r="G25" s="275">
        <f>H18-1</f>
        <v>45466</v>
      </c>
      <c r="H25" s="186"/>
    </row>
    <row r="26" spans="2:12" ht="15.75" customHeight="1">
      <c r="B26" s="351" t="s">
        <v>572</v>
      </c>
      <c r="C26" s="352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44">
        <v>1</v>
      </c>
      <c r="C28" s="345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6">
        <v>1.1000000000000001</v>
      </c>
      <c r="C30" s="347"/>
      <c r="D30" s="196" t="s">
        <v>584</v>
      </c>
      <c r="E30" s="197"/>
      <c r="F30" s="252">
        <f>G34</f>
        <v>81398257176</v>
      </c>
      <c r="G30" s="279">
        <v>82595141459</v>
      </c>
      <c r="H30" s="198"/>
      <c r="J30" s="198"/>
      <c r="K30" s="198"/>
      <c r="L30" s="198"/>
    </row>
    <row r="31" spans="2:12" ht="15.75" customHeight="1">
      <c r="B31" s="349">
        <v>1.2</v>
      </c>
      <c r="C31" s="350"/>
      <c r="D31" s="199" t="s">
        <v>585</v>
      </c>
      <c r="E31" s="200"/>
      <c r="F31" s="261">
        <f>G35</f>
        <v>10965.86</v>
      </c>
      <c r="G31" s="280">
        <v>10925.67</v>
      </c>
      <c r="H31" s="198"/>
      <c r="J31" s="198"/>
      <c r="K31" s="198"/>
      <c r="L31" s="198"/>
    </row>
    <row r="32" spans="2:12" ht="15.75" customHeight="1">
      <c r="B32" s="344">
        <v>2</v>
      </c>
      <c r="C32" s="345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6">
        <v>2.1</v>
      </c>
      <c r="C34" s="347"/>
      <c r="D34" s="196" t="s">
        <v>586</v>
      </c>
      <c r="E34" s="197"/>
      <c r="F34" s="263">
        <v>84123129374</v>
      </c>
      <c r="G34" s="279">
        <v>81398257176</v>
      </c>
      <c r="H34" s="198"/>
      <c r="J34" s="198"/>
      <c r="K34" s="198"/>
      <c r="L34" s="198"/>
    </row>
    <row r="35" spans="2:12" ht="15.75" customHeight="1">
      <c r="B35" s="349">
        <v>2.2000000000000002</v>
      </c>
      <c r="C35" s="350"/>
      <c r="D35" s="202" t="s">
        <v>587</v>
      </c>
      <c r="E35" s="195"/>
      <c r="F35" s="264">
        <v>10608.52</v>
      </c>
      <c r="G35" s="282">
        <v>10965.86</v>
      </c>
      <c r="H35" s="198"/>
      <c r="J35" s="198"/>
      <c r="K35" s="198"/>
      <c r="L35" s="198"/>
    </row>
    <row r="36" spans="2:12" ht="15.75" customHeight="1">
      <c r="B36" s="332">
        <v>3</v>
      </c>
      <c r="C36" s="333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69">
        <f>F34-F30</f>
        <v>2724872198</v>
      </c>
      <c r="G37" s="284">
        <f>G34-G30</f>
        <v>-1196884283</v>
      </c>
      <c r="H37" s="198"/>
      <c r="J37" s="198"/>
      <c r="K37" s="198"/>
      <c r="L37" s="198"/>
    </row>
    <row r="38" spans="2:12" ht="15.75" customHeight="1">
      <c r="B38" s="334">
        <v>3.1</v>
      </c>
      <c r="C38" s="335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-2785412038</v>
      </c>
      <c r="G39" s="286">
        <f>G37-G41</f>
        <v>304609888</v>
      </c>
      <c r="H39" s="198"/>
      <c r="J39" s="198"/>
      <c r="K39" s="198"/>
      <c r="L39" s="198"/>
    </row>
    <row r="40" spans="2:12" ht="15.75" customHeight="1">
      <c r="B40" s="336">
        <v>3.2</v>
      </c>
      <c r="C40" s="337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5510284236</v>
      </c>
      <c r="G41" s="284">
        <v>-1501494171</v>
      </c>
      <c r="H41" s="198"/>
      <c r="J41" s="198"/>
      <c r="K41" s="198"/>
      <c r="L41" s="198"/>
    </row>
    <row r="42" spans="2:12" ht="15.75" customHeight="1">
      <c r="B42" s="336">
        <v>3.3</v>
      </c>
      <c r="C42" s="337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-3.2586591475725624E-2</v>
      </c>
      <c r="G45" s="247">
        <f>G35/G31-1</f>
        <v>3.6784929436821656E-3</v>
      </c>
      <c r="H45" s="262"/>
      <c r="J45" s="198"/>
      <c r="K45" s="198"/>
      <c r="L45" s="198"/>
    </row>
    <row r="46" spans="2:12" ht="15.75" customHeight="1">
      <c r="B46" s="338">
        <v>5</v>
      </c>
      <c r="C46" s="339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42">
        <v>5.0999999999999996</v>
      </c>
      <c r="C48" s="343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42">
        <v>5.2</v>
      </c>
      <c r="C49" s="343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40">
        <v>6</v>
      </c>
      <c r="C50" s="341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42">
        <v>6.2</v>
      </c>
      <c r="C52" s="343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1" t="s">
        <v>557</v>
      </c>
      <c r="G55" s="331"/>
      <c r="J55" s="198"/>
    </row>
    <row r="56" spans="2:12">
      <c r="C56" s="230"/>
      <c r="D56" s="232" t="s">
        <v>592</v>
      </c>
      <c r="E56" s="231"/>
      <c r="F56" s="357" t="s">
        <v>558</v>
      </c>
      <c r="G56" s="331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58"/>
      <c r="G63" s="358"/>
    </row>
    <row r="64" spans="2:12" ht="14.25" customHeight="1">
      <c r="B64" s="235"/>
      <c r="C64" s="235"/>
      <c r="D64" s="236"/>
      <c r="E64" s="172"/>
      <c r="F64" s="359"/>
      <c r="G64" s="359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QhzLa6H4KPjRSvxrGbYDEhM3M62wEaoXTlxtvPiHgDk=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V7cTgYH1+hS1uLLd/hm9EM+dG096I0mbE8+P8dKxuJ0=</DigestValue>
    </Reference>
  </SignedInfo>
  <SignatureValue>s1K8qMNEcq8MDW7IPBcBLUfFLARMAgoVr+vrLo9e/sjUi5hiW9We63n4DFacz7OPkK7f8CdPFdf4
kY1L00MbGpqlj581Wcu84I1Z3qy27HEssYzQhEnZVM0bdsXR1BtsDLp23ejUJ2R6ANIXTo7j0Qr6
HkzlZjSvGYlaPh7lU7cZE5tAUp4lRU6WACTs9lDpYz5PYiN/S2StE3S27QzBbkjA0fKQTRlMwinX
QZjyauOCwjPe9N4AQtK0qaC803Tq085ZFZYl8ViQDc+dzZdnZG//YnPgkxs1u+NtKL78hBw9v7Rl
4e8U4cC24flX1oelsKlsv4bFYQ5NKxRojhb09g==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csFjHD72CbvYDP8lg0c9lKXS4Xy8LC8WP7wi+E29Smg=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MxY4b39a/LrSxXIo8Yj4uA/QyHc1Pkh8PmZjgqEQZdw=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dKpL95Nx3nChgditXccxun/q6YSB8/y1Hh2sdvE8n/I=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2024-07-01T04:36:39Z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2024-07-01T04:36:39Z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kMvYGKjlO8or5Uw3YxdwRABJekk+buP0s4Bf/FYwQ0E=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7SBnxKdnCOMltex9WWC69GaIPslmwVKTvPIFDXgK7qw=</DigestValue>
    </Reference>
  </SignedInfo>
  <SignatureValue>w1CqLhNx070ViocAp5qAqw3q+eRMC7wGy79sFecV11xVvwjzC8gp7Yi7+S5vH2lh/+A+sBVrzjgr
OJoFtQft/7JPbL5kOAydYpv0018scuKjJCQzQRdbZIsMliQaehwF7KzfA3j5Vdw5/xFW5Mnt7dUA
kJSP1IbzKz35NO9NB2/wTvjL44lL5nWWiGF6uUxsiQJd4pqMNkSRdkC0/J9amlojAU/FGXCtyehp
6vyA8FAZ7f3NX3fpOzT/WM43jl986Qs+a653UX9q9KYRVdI1bfhWoy6m5gR9sKfNBZJCIpG8bDaG
Rog/AgersHVO9PO72OXsJn5J5J9AGaMJxKtiwA==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csFjHD72CbvYDP8lg0c9lKXS4Xy8LC8WP7wi+E29Smg=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MxY4b39a/LrSxXIo8Yj4uA/QyHc1Pkh8PmZjgqEQZdw=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dKpL95Nx3nChgditXccxun/q6YSB8/y1Hh2sdvE8n/I=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2024-07-01T09:45:31Z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2024-07-01T09:45:31Z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2024-06-17T07:32:54Z</cp:lastPrinted>
  <dcterms:created xsi:type="dcterms:W3CDTF">2014-09-25T08:23:57Z</dcterms:created>
  <dcterms:modified xsi:type="dcterms:W3CDTF">2024-07-01T02:10:04Z</dcterms:modified>
</cp:coreProperties>
</file>