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F45" i="27" l="1"/>
  <c r="F37" i="27"/>
  <c r="F39" i="27" l="1"/>
  <c r="E30" i="27" l="1"/>
  <c r="G19" i="27" l="1"/>
  <c r="D18" i="27" s="1"/>
  <c r="E31" i="27" l="1"/>
  <c r="E52" i="27" l="1"/>
  <c r="E37" i="27" l="1"/>
  <c r="E39" i="27" s="1"/>
  <c r="E53" i="27"/>
  <c r="E45" i="27" l="1"/>
  <c r="E25" i="27" l="1"/>
  <c r="D20" i="27" s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<sst xmlns="http://schemas.openxmlformats.org/spreadsheetml/2006/main" count="1388" uniqueCount="595">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</sst>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0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16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0" fontId="45" fillId="0" borderId="41" xfId="0" applyFont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41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3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165" fontId="11" fillId="0" borderId="19" xfId="64" applyFont="1" applyFill="1" applyBorder="1" applyAlignment="1">
      <alignment horizontal="right"/>
    </xf>
    <xf numFmtId="0" fontId="49" fillId="0" borderId="32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123702</xdr:colOff>
      <xdr:row>0</xdr:row>
      <xdr:rowOff>37112</xdr:rowOff>
    </xdr:from>
    <xdr:to>
      <xdr:col>2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89" t="s">
        <v>50</v>
      </c>
      <c r="B2" s="290"/>
      <c r="C2" s="290"/>
      <c r="D2" s="290"/>
      <c r="E2" s="290"/>
      <c r="F2" s="29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1" t="s">
        <v>51</v>
      </c>
      <c r="D3" s="291"/>
      <c r="E3" s="291"/>
      <c r="F3" s="291"/>
      <c r="G3" s="291"/>
      <c r="H3" s="291"/>
      <c r="I3" s="291"/>
      <c r="J3" s="291"/>
      <c r="K3" s="291"/>
      <c r="L3" s="291"/>
      <c r="M3" s="273" t="s">
        <v>23</v>
      </c>
      <c r="N3" s="281"/>
      <c r="O3" s="282" t="s">
        <v>24</v>
      </c>
      <c r="P3" s="283"/>
      <c r="Q3" s="273" t="s">
        <v>5</v>
      </c>
      <c r="R3" s="273"/>
      <c r="S3" s="281"/>
      <c r="T3" s="284"/>
      <c r="U3" s="275" t="s">
        <v>26</v>
      </c>
      <c r="V3" s="276"/>
      <c r="W3" s="277" t="s">
        <v>25</v>
      </c>
    </row>
    <row r="4" spans="1:23" ht="12.75" customHeight="1">
      <c r="A4" s="281" t="s">
        <v>27</v>
      </c>
      <c r="B4" s="273" t="s">
        <v>28</v>
      </c>
      <c r="C4" s="273" t="s">
        <v>29</v>
      </c>
      <c r="D4" s="273" t="s">
        <v>30</v>
      </c>
      <c r="E4" s="273" t="s">
        <v>31</v>
      </c>
      <c r="F4" s="273" t="s">
        <v>32</v>
      </c>
      <c r="G4" s="273" t="s">
        <v>33</v>
      </c>
      <c r="H4" s="285" t="s">
        <v>52</v>
      </c>
      <c r="I4" s="273" t="s">
        <v>34</v>
      </c>
      <c r="J4" s="284"/>
      <c r="K4" s="273" t="s">
        <v>35</v>
      </c>
      <c r="L4" s="273" t="s">
        <v>36</v>
      </c>
      <c r="M4" s="273" t="s">
        <v>35</v>
      </c>
      <c r="N4" s="273" t="s">
        <v>37</v>
      </c>
      <c r="O4" s="273" t="s">
        <v>35</v>
      </c>
      <c r="P4" s="273" t="s">
        <v>37</v>
      </c>
      <c r="Q4" s="273" t="s">
        <v>38</v>
      </c>
      <c r="R4" s="273" t="s">
        <v>39</v>
      </c>
      <c r="S4" s="273" t="s">
        <v>36</v>
      </c>
      <c r="T4" s="273" t="s">
        <v>39</v>
      </c>
      <c r="U4" s="285" t="s">
        <v>36</v>
      </c>
      <c r="V4" s="273" t="s">
        <v>39</v>
      </c>
      <c r="W4" s="278"/>
    </row>
    <row r="5" spans="1:23">
      <c r="A5" s="284"/>
      <c r="B5" s="284"/>
      <c r="C5" s="284"/>
      <c r="D5" s="284"/>
      <c r="E5" s="284"/>
      <c r="F5" s="284"/>
      <c r="G5" s="284"/>
      <c r="H5" s="286"/>
      <c r="I5" s="106" t="s">
        <v>40</v>
      </c>
      <c r="J5" s="106" t="s">
        <v>41</v>
      </c>
      <c r="K5" s="284"/>
      <c r="L5" s="284"/>
      <c r="M5" s="284"/>
      <c r="N5" s="284"/>
      <c r="O5" s="284"/>
      <c r="P5" s="284"/>
      <c r="Q5" s="280"/>
      <c r="R5" s="280"/>
      <c r="S5" s="284"/>
      <c r="T5" s="280"/>
      <c r="U5" s="286"/>
      <c r="V5" s="274"/>
      <c r="W5" s="27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287" t="s">
        <v>5</v>
      </c>
      <c r="B179" s="28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294" t="s">
        <v>210</v>
      </c>
      <c r="B1" s="294"/>
      <c r="C1" s="294"/>
      <c r="D1" s="294"/>
      <c r="E1" s="294"/>
      <c r="F1" s="294"/>
      <c r="G1" s="29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295" t="e">
        <f>#REF!</f>
        <v>#REF!</v>
      </c>
      <c r="C2" s="296"/>
      <c r="D2" s="29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297"/>
      <c r="C3" s="297"/>
      <c r="D3" s="29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298">
        <v>41948</v>
      </c>
      <c r="C4" s="298"/>
      <c r="D4" s="29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298">
        <v>41949</v>
      </c>
      <c r="C5" s="298"/>
      <c r="D5" s="29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297">
        <v>111000</v>
      </c>
      <c r="C6" s="297"/>
      <c r="D6" s="29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292">
        <f>+$B$6*$F$7/$C$7</f>
        <v>111000</v>
      </c>
      <c r="C8" s="292"/>
      <c r="D8" s="29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298" t="s">
        <v>226</v>
      </c>
      <c r="C9" s="298"/>
      <c r="D9" s="29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297" t="e">
        <f>VLOOKUP(I11,#REF!,4,0)*1000</f>
        <v>#REF!</v>
      </c>
      <c r="C11" s="297"/>
      <c r="D11" s="29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292" t="e">
        <f>+ ROUND((B11-B19)*F10/C10,0)</f>
        <v>#REF!</v>
      </c>
      <c r="C12" s="292"/>
      <c r="D12" s="29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293" t="s">
        <v>212</v>
      </c>
      <c r="C13" s="293"/>
      <c r="D13" s="29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292">
        <f>+IF($E$13=1,ROUNDDOWN($B$8*$F$10/$C$10,0),IF(MROUND($B$8*$F$10/$C$10,10)-($B$8*$F$10/$C$10)&gt;0,MROUND($B$8*$F$10/$C$10,10)-10,MROUND($B$8*$F$10/$C$10,10)))</f>
        <v>55500</v>
      </c>
      <c r="C14" s="292"/>
      <c r="D14" s="29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292">
        <f>ROUNDDOWN($B$8*$F$10/$C$10,0)-B14</f>
        <v>0</v>
      </c>
      <c r="C15" s="292"/>
      <c r="D15" s="29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293" t="s">
        <v>223</v>
      </c>
      <c r="C16" s="293"/>
      <c r="D16" s="29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297">
        <v>10000</v>
      </c>
      <c r="C17" s="297"/>
      <c r="D17" s="29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292">
        <f>+IF($E$16=1,B17*B15,0)</f>
        <v>0</v>
      </c>
      <c r="C18" s="292"/>
      <c r="D18" s="29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297">
        <v>10000</v>
      </c>
      <c r="C19" s="297"/>
      <c r="D19" s="29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292">
        <f>+B19*B14</f>
        <v>555000000</v>
      </c>
      <c r="C20" s="292"/>
      <c r="D20" s="29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298"/>
      <c r="C21" s="298"/>
      <c r="D21" s="29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299" t="s">
        <v>241</v>
      </c>
      <c r="F23" s="299"/>
      <c r="G23" s="29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01" t="s">
        <v>328</v>
      </c>
      <c r="F1" s="301"/>
      <c r="G1" s="302" t="s">
        <v>329</v>
      </c>
      <c r="H1" s="30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0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0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0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00" t="s">
        <v>398</v>
      </c>
      <c r="C62" s="300" t="s">
        <v>310</v>
      </c>
      <c r="D62" s="300" t="s">
        <v>403</v>
      </c>
      <c r="E62" s="304">
        <v>140130</v>
      </c>
      <c r="F62" s="304">
        <v>7</v>
      </c>
      <c r="G62" s="40">
        <v>215002</v>
      </c>
      <c r="H62" s="40">
        <v>0</v>
      </c>
    </row>
    <row r="63" spans="1:9" s="40" customFormat="1">
      <c r="B63" s="300"/>
      <c r="C63" s="300"/>
      <c r="D63" s="300"/>
      <c r="E63" s="304"/>
      <c r="F63" s="30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05" t="s">
        <v>20</v>
      </c>
      <c r="C32" s="305"/>
      <c r="D32" s="305"/>
      <c r="E32" s="305"/>
      <c r="F32" s="305"/>
      <c r="G32" s="30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05" t="s">
        <v>14</v>
      </c>
      <c r="C39" s="305"/>
      <c r="D39" s="305"/>
      <c r="E39" s="305"/>
      <c r="F39" s="305"/>
      <c r="G39" s="30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06"/>
      <c r="E43" s="307"/>
      <c r="F43" s="307"/>
      <c r="G43" s="30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zoomScale="60" zoomScaleNormal="77" workbookViewId="0">
      <selection activeCell="E9" sqref="E9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22" t="s">
        <v>561</v>
      </c>
      <c r="B1" s="322"/>
      <c r="C1" s="322"/>
      <c r="D1" s="322"/>
      <c r="E1" s="322"/>
      <c r="F1" s="322"/>
    </row>
    <row r="2" spans="1:6" ht="15.75" customHeight="1">
      <c r="A2" s="319" t="s">
        <v>562</v>
      </c>
      <c r="B2" s="319"/>
      <c r="C2" s="319"/>
      <c r="D2" s="319"/>
      <c r="E2" s="319"/>
      <c r="F2" s="319"/>
    </row>
    <row r="3" spans="1:6" ht="19.5" customHeight="1">
      <c r="A3" s="320" t="s">
        <v>582</v>
      </c>
      <c r="B3" s="320"/>
      <c r="C3" s="320"/>
      <c r="D3" s="320"/>
      <c r="E3" s="320"/>
      <c r="F3" s="320"/>
    </row>
    <row r="4" spans="1:6" ht="18" customHeight="1">
      <c r="A4" s="321" t="s">
        <v>563</v>
      </c>
      <c r="B4" s="321"/>
      <c r="C4" s="321"/>
      <c r="D4" s="321"/>
      <c r="E4" s="321"/>
      <c r="F4" s="321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22" t="s">
        <v>564</v>
      </c>
      <c r="B6" s="322"/>
      <c r="C6" s="322"/>
      <c r="D6" s="322"/>
      <c r="E6" s="322"/>
      <c r="F6" s="322"/>
    </row>
    <row r="7" spans="1:6" ht="15.75" customHeight="1">
      <c r="A7" s="322" t="s">
        <v>565</v>
      </c>
      <c r="B7" s="322"/>
      <c r="C7" s="322"/>
      <c r="D7" s="322"/>
      <c r="E7" s="322"/>
      <c r="F7" s="32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593</v>
      </c>
    </row>
    <row r="17" spans="1:11" ht="15.75" customHeight="1">
      <c r="A17" s="172"/>
      <c r="B17" s="173" t="s">
        <v>539</v>
      </c>
      <c r="C17" s="172"/>
      <c r="D17" s="173" t="s">
        <v>594</v>
      </c>
    </row>
    <row r="18" spans="1:11" s="174" customFormat="1" ht="15.75" customHeight="1">
      <c r="A18" s="329" t="s">
        <v>570</v>
      </c>
      <c r="B18" s="329"/>
      <c r="C18" s="329"/>
      <c r="D18" s="161" t="str">
        <f>"Từ ngày "&amp;TEXT(G18,"dd/mm/yyyy")&amp;" đến "&amp;TEXT(G19,"dd/mm/yyyy")</f>
        <v>Từ ngày 10/06/2024 đến 16/06/2024</v>
      </c>
      <c r="G18" s="175">
        <v>45453</v>
      </c>
    </row>
    <row r="19" spans="1:11" ht="15.75" customHeight="1">
      <c r="A19" s="176"/>
      <c r="B19" s="177" t="s">
        <v>571</v>
      </c>
      <c r="C19" s="176"/>
      <c r="D19" s="162" t="str">
        <f>"From "&amp;TEXT(G18,"dd/mm/yyyy")&amp;" to "&amp;TEXT(G19,"dd/mm/yyyy")</f>
        <v>From 10/06/2024 to 16/06/2024</v>
      </c>
      <c r="G19" s="175">
        <f>G18+6</f>
        <v>45459</v>
      </c>
    </row>
    <row r="20" spans="1:11" ht="15.75" customHeight="1">
      <c r="A20" s="178">
        <v>5</v>
      </c>
      <c r="B20" s="178" t="s">
        <v>580</v>
      </c>
      <c r="C20" s="178"/>
      <c r="D20" s="179">
        <f>E25+1</f>
        <v>45460</v>
      </c>
      <c r="E20" s="180"/>
      <c r="F20" s="180"/>
      <c r="G20" s="175"/>
    </row>
    <row r="21" spans="1:11" ht="15.75" customHeight="1">
      <c r="A21" s="176"/>
      <c r="B21" s="177" t="s">
        <v>581</v>
      </c>
      <c r="C21" s="176"/>
      <c r="D21" s="308">
        <f>D20</f>
        <v>45460</v>
      </c>
      <c r="E21" s="308"/>
      <c r="F21" s="308"/>
      <c r="G21" s="308"/>
    </row>
    <row r="22" spans="1:11" ht="15.75" customHeigh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31" t="s">
        <v>531</v>
      </c>
      <c r="B23" s="332"/>
      <c r="C23" s="331" t="s">
        <v>541</v>
      </c>
      <c r="D23" s="332"/>
      <c r="E23" s="333" t="s">
        <v>542</v>
      </c>
      <c r="F23" s="333" t="s">
        <v>542</v>
      </c>
    </row>
    <row r="24" spans="1:11" ht="15.75" customHeight="1">
      <c r="A24" s="334" t="s">
        <v>27</v>
      </c>
      <c r="B24" s="315"/>
      <c r="C24" s="316" t="s">
        <v>330</v>
      </c>
      <c r="D24" s="317"/>
      <c r="E24" s="182" t="s">
        <v>543</v>
      </c>
      <c r="F24" s="182" t="s">
        <v>543</v>
      </c>
    </row>
    <row r="25" spans="1:11" ht="15.75" customHeight="1">
      <c r="A25" s="335"/>
      <c r="B25" s="183"/>
      <c r="C25" s="184"/>
      <c r="D25" s="184"/>
      <c r="E25" s="185">
        <f>G19</f>
        <v>45459</v>
      </c>
      <c r="F25" s="336">
        <f>G18-1</f>
        <v>45452</v>
      </c>
      <c r="G25" s="186"/>
    </row>
    <row r="26" spans="1:11" ht="15.75" customHeight="1">
      <c r="A26" s="337" t="s">
        <v>572</v>
      </c>
      <c r="B26" s="330"/>
      <c r="C26" s="187" t="s">
        <v>544</v>
      </c>
      <c r="D26" s="187"/>
      <c r="E26" s="258"/>
      <c r="F26" s="257"/>
    </row>
    <row r="27" spans="1:11" ht="15.75" customHeight="1">
      <c r="A27" s="338"/>
      <c r="B27" s="188"/>
      <c r="C27" s="189" t="s">
        <v>545</v>
      </c>
      <c r="D27" s="190"/>
      <c r="E27" s="259"/>
      <c r="F27" s="256"/>
    </row>
    <row r="28" spans="1:11" ht="15.75" customHeight="1">
      <c r="A28" s="339">
        <v>1</v>
      </c>
      <c r="B28" s="328"/>
      <c r="C28" s="191" t="s">
        <v>546</v>
      </c>
      <c r="D28" s="192"/>
      <c r="E28" s="253"/>
      <c r="F28" s="340"/>
    </row>
    <row r="29" spans="1:11" ht="15.75" customHeight="1">
      <c r="A29" s="341"/>
      <c r="B29" s="193"/>
      <c r="C29" s="194" t="s">
        <v>547</v>
      </c>
      <c r="D29" s="195"/>
      <c r="E29" s="250"/>
      <c r="F29" s="250"/>
    </row>
    <row r="30" spans="1:11" ht="15.75" customHeight="1">
      <c r="A30" s="342">
        <v>1.1000000000000001</v>
      </c>
      <c r="B30" s="318"/>
      <c r="C30" s="196" t="s">
        <v>584</v>
      </c>
      <c r="D30" s="197"/>
      <c r="E30" s="252">
        <f>F34</f>
        <v>79392291879</v>
      </c>
      <c r="F30" s="343">
        <v>78405671355</v>
      </c>
      <c r="G30" s="198"/>
      <c r="I30" s="198"/>
      <c r="J30" s="198"/>
      <c r="K30" s="198"/>
    </row>
    <row r="31" spans="1:11" ht="15.75" customHeight="1">
      <c r="A31" s="344">
        <v>1.2</v>
      </c>
      <c r="B31" s="314"/>
      <c r="C31" s="199" t="s">
        <v>585</v>
      </c>
      <c r="D31" s="200"/>
      <c r="E31" s="261">
        <f>F35</f>
        <v>11147.5</v>
      </c>
      <c r="F31" s="345">
        <v>10960.25</v>
      </c>
      <c r="G31" s="198"/>
      <c r="I31" s="198"/>
      <c r="J31" s="198"/>
      <c r="K31" s="198"/>
    </row>
    <row r="32" spans="1:11" ht="15.75" customHeight="1">
      <c r="A32" s="339">
        <v>2</v>
      </c>
      <c r="B32" s="328"/>
      <c r="C32" s="191" t="s">
        <v>548</v>
      </c>
      <c r="D32" s="192"/>
      <c r="E32" s="240"/>
      <c r="F32" s="240"/>
      <c r="G32" s="198"/>
      <c r="I32" s="198"/>
      <c r="J32" s="198"/>
      <c r="K32" s="198"/>
    </row>
    <row r="33" spans="1:11" ht="15.75" customHeight="1">
      <c r="A33" s="346"/>
      <c r="B33" s="201"/>
      <c r="C33" s="199" t="s">
        <v>549</v>
      </c>
      <c r="D33" s="195"/>
      <c r="E33" s="241"/>
      <c r="F33" s="241"/>
      <c r="G33" s="198"/>
      <c r="I33" s="198"/>
      <c r="J33" s="198"/>
      <c r="K33" s="198"/>
    </row>
    <row r="34" spans="1:11" ht="15.75" customHeight="1">
      <c r="A34" s="342">
        <v>2.1</v>
      </c>
      <c r="B34" s="318"/>
      <c r="C34" s="196" t="s">
        <v>586</v>
      </c>
      <c r="D34" s="197"/>
      <c r="E34" s="263">
        <v>82595141459</v>
      </c>
      <c r="F34" s="343">
        <v>79392291879</v>
      </c>
      <c r="G34" s="198"/>
      <c r="I34" s="198"/>
      <c r="J34" s="198"/>
      <c r="K34" s="198"/>
    </row>
    <row r="35" spans="1:11" ht="15.75" customHeight="1">
      <c r="A35" s="344">
        <v>2.2000000000000002</v>
      </c>
      <c r="B35" s="314"/>
      <c r="C35" s="202" t="s">
        <v>587</v>
      </c>
      <c r="D35" s="195"/>
      <c r="E35" s="264">
        <v>10925.67</v>
      </c>
      <c r="F35" s="347">
        <v>11147.5</v>
      </c>
      <c r="G35" s="198"/>
      <c r="I35" s="198"/>
      <c r="J35" s="198"/>
      <c r="K35" s="198"/>
    </row>
    <row r="36" spans="1:11" ht="15.75" customHeight="1">
      <c r="A36" s="348">
        <v>3</v>
      </c>
      <c r="B36" s="323"/>
      <c r="C36" s="203" t="s">
        <v>575</v>
      </c>
      <c r="D36" s="204"/>
      <c r="E36" s="242"/>
      <c r="F36" s="242"/>
      <c r="G36" s="198"/>
      <c r="I36" s="198"/>
      <c r="J36" s="198"/>
      <c r="K36" s="198"/>
    </row>
    <row r="37" spans="1:11" ht="15.75" customHeight="1">
      <c r="A37" s="349"/>
      <c r="B37" s="205"/>
      <c r="C37" s="206" t="s">
        <v>576</v>
      </c>
      <c r="D37" s="207"/>
      <c r="E37" s="269">
        <f>E34-E30</f>
        <v>3202849580</v>
      </c>
      <c r="F37" s="350">
        <f>F34-F30</f>
        <v>986620524</v>
      </c>
      <c r="G37" s="198"/>
      <c r="I37" s="198"/>
      <c r="J37" s="198"/>
      <c r="K37" s="198"/>
    </row>
    <row r="38" spans="1:11" ht="15.75" customHeight="1">
      <c r="A38" s="351">
        <v>3.1</v>
      </c>
      <c r="B38" s="324"/>
      <c r="C38" s="208" t="s">
        <v>550</v>
      </c>
      <c r="D38" s="209"/>
      <c r="E38" s="267"/>
      <c r="F38" s="242"/>
      <c r="G38" s="198"/>
      <c r="I38" s="198"/>
      <c r="J38" s="198"/>
      <c r="K38" s="198"/>
    </row>
    <row r="39" spans="1:11" ht="15.75" customHeight="1">
      <c r="A39" s="352"/>
      <c r="B39" s="210"/>
      <c r="C39" s="206" t="s">
        <v>551</v>
      </c>
      <c r="D39" s="211"/>
      <c r="E39" s="266">
        <f>E37-E41</f>
        <v>-1688745290</v>
      </c>
      <c r="F39" s="353">
        <f>F37-F41</f>
        <v>1339129124</v>
      </c>
      <c r="G39" s="198"/>
      <c r="I39" s="198"/>
      <c r="J39" s="198"/>
      <c r="K39" s="198"/>
    </row>
    <row r="40" spans="1:11" ht="15.75" customHeight="1">
      <c r="A40" s="354">
        <v>3.2</v>
      </c>
      <c r="B40" s="313"/>
      <c r="C40" s="212" t="s">
        <v>583</v>
      </c>
      <c r="D40" s="213"/>
      <c r="E40" s="243"/>
      <c r="F40" s="243"/>
      <c r="G40" s="198"/>
      <c r="I40" s="198"/>
      <c r="J40" s="198"/>
      <c r="K40" s="198"/>
    </row>
    <row r="41" spans="1:11" ht="15.75" customHeight="1">
      <c r="A41" s="355"/>
      <c r="B41" s="271"/>
      <c r="C41" s="166" t="s">
        <v>578</v>
      </c>
      <c r="D41" s="211"/>
      <c r="E41" s="269">
        <v>4891594870</v>
      </c>
      <c r="F41" s="350">
        <v>-352508600</v>
      </c>
      <c r="G41" s="198"/>
      <c r="I41" s="198"/>
      <c r="J41" s="198"/>
      <c r="K41" s="198"/>
    </row>
    <row r="42" spans="1:11" ht="15.75" customHeight="1">
      <c r="A42" s="354">
        <v>3.3</v>
      </c>
      <c r="B42" s="313"/>
      <c r="C42" s="208" t="s">
        <v>552</v>
      </c>
      <c r="D42" s="209"/>
      <c r="E42" s="244"/>
      <c r="F42" s="244"/>
      <c r="G42" s="198"/>
      <c r="I42" s="198"/>
      <c r="J42" s="198"/>
      <c r="K42" s="198"/>
    </row>
    <row r="43" spans="1:11" ht="15.75" customHeight="1">
      <c r="A43" s="352"/>
      <c r="B43" s="214"/>
      <c r="C43" s="166" t="s">
        <v>553</v>
      </c>
      <c r="D43" s="211"/>
      <c r="E43" s="245"/>
      <c r="F43" s="245"/>
      <c r="G43" s="198"/>
      <c r="I43" s="198"/>
      <c r="J43" s="198"/>
      <c r="K43" s="198"/>
    </row>
    <row r="44" spans="1:11" ht="15.75" customHeight="1">
      <c r="A44" s="356">
        <v>4</v>
      </c>
      <c r="B44" s="260">
        <v>4</v>
      </c>
      <c r="C44" s="215" t="s">
        <v>573</v>
      </c>
      <c r="D44" s="209"/>
      <c r="E44" s="246"/>
      <c r="F44" s="246"/>
      <c r="G44" s="198"/>
      <c r="I44" s="198"/>
      <c r="J44" s="198"/>
      <c r="K44" s="198"/>
    </row>
    <row r="45" spans="1:11" ht="15.75" customHeight="1">
      <c r="A45" s="357"/>
      <c r="B45" s="216"/>
      <c r="C45" s="166" t="s">
        <v>577</v>
      </c>
      <c r="D45" s="211"/>
      <c r="E45" s="247">
        <f>E35/E31-1</f>
        <v>-1.9899529042386233E-2</v>
      </c>
      <c r="F45" s="247">
        <f>F35/F31-1</f>
        <v>1.70844643142265E-2</v>
      </c>
      <c r="G45" s="262"/>
      <c r="I45" s="198"/>
      <c r="J45" s="198"/>
      <c r="K45" s="198"/>
    </row>
    <row r="46" spans="1:11" ht="15.75" customHeight="1">
      <c r="A46" s="358">
        <v>5</v>
      </c>
      <c r="B46" s="325"/>
      <c r="C46" s="217" t="s">
        <v>554</v>
      </c>
      <c r="D46" s="218"/>
      <c r="E46" s="248"/>
      <c r="F46" s="248"/>
      <c r="G46" s="198"/>
      <c r="I46" s="198"/>
      <c r="J46" s="198"/>
      <c r="K46" s="198"/>
    </row>
    <row r="47" spans="1:11" ht="15.75" customHeight="1">
      <c r="A47" s="349"/>
      <c r="B47" s="205"/>
      <c r="C47" s="219" t="s">
        <v>555</v>
      </c>
      <c r="D47" s="220"/>
      <c r="E47" s="249"/>
      <c r="F47" s="249"/>
      <c r="G47" s="198"/>
      <c r="I47" s="198"/>
      <c r="J47" s="198"/>
      <c r="K47" s="198"/>
    </row>
    <row r="48" spans="1:11" ht="15.75" customHeight="1">
      <c r="A48" s="359">
        <v>5.0999999999999996</v>
      </c>
      <c r="B48" s="327"/>
      <c r="C48" s="221" t="s">
        <v>588</v>
      </c>
      <c r="D48" s="197"/>
      <c r="E48" s="265">
        <v>11660.59</v>
      </c>
      <c r="F48" s="360">
        <v>11660.59</v>
      </c>
      <c r="G48" s="198"/>
      <c r="I48" s="198"/>
      <c r="J48" s="198"/>
      <c r="K48" s="198"/>
    </row>
    <row r="49" spans="1:11" ht="15.75" customHeight="1">
      <c r="A49" s="359">
        <v>5.2</v>
      </c>
      <c r="B49" s="327"/>
      <c r="C49" s="222" t="s">
        <v>589</v>
      </c>
      <c r="D49" s="223"/>
      <c r="E49" s="265">
        <v>9662.59</v>
      </c>
      <c r="F49" s="360">
        <v>9662.59</v>
      </c>
      <c r="G49" s="198"/>
      <c r="I49" s="198"/>
      <c r="J49" s="198"/>
      <c r="K49" s="198"/>
    </row>
    <row r="50" spans="1:11" ht="15.75" customHeight="1">
      <c r="A50" s="361">
        <v>6</v>
      </c>
      <c r="B50" s="326"/>
      <c r="C50" s="224" t="s">
        <v>574</v>
      </c>
      <c r="D50" s="225"/>
      <c r="E50" s="251"/>
      <c r="F50" s="362"/>
      <c r="G50" s="198"/>
      <c r="I50" s="198"/>
      <c r="J50" s="198"/>
      <c r="K50" s="198"/>
    </row>
    <row r="51" spans="1:11" ht="15.75" customHeight="1">
      <c r="A51" s="363">
        <v>6.1</v>
      </c>
      <c r="B51" s="272">
        <v>6.1</v>
      </c>
      <c r="C51" s="226" t="s">
        <v>590</v>
      </c>
      <c r="D51" s="227"/>
      <c r="E51" s="270">
        <v>0</v>
      </c>
      <c r="F51" s="364">
        <v>0</v>
      </c>
      <c r="G51" s="255"/>
      <c r="I51" s="198"/>
      <c r="J51" s="198"/>
      <c r="K51" s="198"/>
    </row>
    <row r="52" spans="1:11" ht="15.75" customHeight="1">
      <c r="A52" s="359">
        <v>6.2</v>
      </c>
      <c r="B52" s="327"/>
      <c r="C52" s="196" t="s">
        <v>591</v>
      </c>
      <c r="D52" s="221"/>
      <c r="E52" s="268">
        <f>E51*E35</f>
        <v>0</v>
      </c>
      <c r="F52" s="268">
        <v>0</v>
      </c>
      <c r="G52" s="254"/>
      <c r="I52" s="198"/>
      <c r="J52" s="198"/>
      <c r="K52" s="198"/>
    </row>
    <row r="53" spans="1:11" ht="15.75" customHeight="1">
      <c r="A53" s="363">
        <v>6.2</v>
      </c>
      <c r="B53" s="272">
        <v>6.3</v>
      </c>
      <c r="C53" s="221" t="s">
        <v>579</v>
      </c>
      <c r="D53" s="221"/>
      <c r="E53" s="365">
        <f>E52/E34</f>
        <v>0</v>
      </c>
      <c r="F53" s="365">
        <v>0</v>
      </c>
      <c r="G53" s="254"/>
      <c r="H53" s="262"/>
      <c r="I53" s="198"/>
      <c r="J53" s="198"/>
      <c r="K53" s="198"/>
    </row>
    <row r="54" spans="1:11" ht="15.75" customHeight="1">
      <c r="A54" s="228"/>
      <c r="B54" s="228"/>
      <c r="C54" s="228"/>
      <c r="D54" s="228"/>
      <c r="E54" s="229"/>
      <c r="F54" s="229"/>
      <c r="I54" s="198"/>
    </row>
    <row r="55" spans="1:11">
      <c r="B55" s="230"/>
      <c r="C55" s="231" t="s">
        <v>556</v>
      </c>
      <c r="D55" s="231"/>
      <c r="E55" s="310" t="s">
        <v>557</v>
      </c>
      <c r="F55" s="310"/>
      <c r="I55" s="198"/>
    </row>
    <row r="56" spans="1:11">
      <c r="B56" s="230"/>
      <c r="C56" s="232" t="s">
        <v>592</v>
      </c>
      <c r="D56" s="231"/>
      <c r="E56" s="309" t="s">
        <v>558</v>
      </c>
      <c r="F56" s="310"/>
      <c r="I56" s="198"/>
    </row>
    <row r="57" spans="1:11" ht="14.25" customHeight="1">
      <c r="C57" s="233"/>
      <c r="D57" s="233"/>
      <c r="E57" s="173"/>
      <c r="F57" s="173"/>
    </row>
    <row r="58" spans="1:11" ht="14.25" customHeight="1">
      <c r="A58" s="234"/>
      <c r="B58" s="234"/>
    </row>
    <row r="59" spans="1:11" ht="14.25" customHeight="1">
      <c r="A59" s="234"/>
      <c r="B59" s="234"/>
    </row>
    <row r="60" spans="1:11" ht="14.25" customHeight="1">
      <c r="A60" s="234"/>
      <c r="B60" s="234"/>
    </row>
    <row r="61" spans="1:11" ht="14.25" customHeight="1">
      <c r="A61" s="234"/>
      <c r="B61" s="234"/>
    </row>
    <row r="62" spans="1:11" ht="14.25" customHeight="1">
      <c r="A62" s="234"/>
      <c r="B62" s="234"/>
    </row>
    <row r="63" spans="1:11" ht="14.25" customHeight="1">
      <c r="A63" s="234"/>
      <c r="B63" s="234"/>
      <c r="C63" s="232"/>
      <c r="E63" s="311"/>
      <c r="F63" s="311"/>
    </row>
    <row r="64" spans="1:11" ht="14.25" customHeight="1">
      <c r="A64" s="235"/>
      <c r="B64" s="235"/>
      <c r="C64" s="236"/>
      <c r="D64" s="172"/>
      <c r="E64" s="312"/>
      <c r="F64" s="312"/>
    </row>
    <row r="65" spans="1:4" ht="16.5">
      <c r="A65" s="235"/>
      <c r="B65" s="235"/>
      <c r="C65" s="235"/>
      <c r="D65" s="235"/>
    </row>
    <row r="66" spans="1:4" ht="16.5">
      <c r="A66" s="237"/>
      <c r="B66" s="237"/>
      <c r="C66" s="237"/>
      <c r="D66" s="237"/>
    </row>
    <row r="67" spans="1:4" ht="16.5">
      <c r="A67" s="238"/>
      <c r="B67" s="238"/>
      <c r="C67" s="237"/>
      <c r="D67" s="237"/>
    </row>
    <row r="68" spans="1:4" ht="15.75">
      <c r="A68" s="239"/>
      <c r="B68" s="239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vFvkhA5xWRUYzl4xKggpR7ip4b8=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ZDhBPP38VT5E/SUXc05qiMENfy4=</DigestValue>
    </Reference>
  </SignedInfo>
  <SignatureValue>xwQJdFFGqjwaJNNhMzUyF2YL2blp9JvmTHRdernsPs4avsXTw6aEyphKg2dYkfO9c3gLhiTol/pN
PfQdAkWCjhgNBYNMiMtRDd1B3KcKbV6+NqD5rHs0Dkdt4bdmiJVQdYP5TtvMnDYK2VB/BbX4jwVu
UnpBFC6aR+2zAfLCgXI=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72H43uPWdfgjgrDwLw7wtuuXuyg=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I8C8ItB5bOBDN2UY7bIj2dWnWeA=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uTGNraJ/vEpw7Kk+c1ONcakZvjs=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hfMUJH9jw8ft//xhjqsNY17cuCw=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gZ1QfO5h2bxj6g2V8DYtDrs4OIA=</DigestValue>
      </Reference>
      <Reference URI="/xl/worksheets/sheet3.xml?ContentType=application/vnd.openxmlformats-officedocument.spreadsheetml.worksheet+xml">
        <DigestMethod Algorithm="http://www.w3.org/2000/09/xmldsig#sha1"/>
        <DigestValue>KvVmfj+5/7hs4uEUOC3G09WAHag=</DigestValue>
      </Reference>
      <Reference URI="/xl/worksheets/sheet4.xml?ContentType=application/vnd.openxmlformats-officedocument.spreadsheetml.worksheet+xml">
        <DigestMethod Algorithm="http://www.w3.org/2000/09/xmldsig#sha1"/>
        <DigestValue>5/XYCIdOQfL/kauXanRlrdHIPyA=</DigestValue>
      </Reference>
      <Reference URI="/xl/worksheets/sheet5.xml?ContentType=application/vnd.openxmlformats-officedocument.spreadsheetml.worksheet+xml">
        <DigestMethod Algorithm="http://www.w3.org/2000/09/xmldsig#sha1"/>
        <DigestValue>J2TomN6/Fll61z2vedFAv5BHKgU=</DigestValue>
      </Reference>
      <Reference URI="/xl/worksheets/sheet6.xml?ContentType=application/vnd.openxmlformats-officedocument.spreadsheetml.worksheet+xml">
        <DigestMethod Algorithm="http://www.w3.org/2000/09/xmldsig#sha1"/>
        <DigestValue>rDrpxy+s99AwxyPAkVL+Cb3WQ88=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2024-06-17T09:38:20Z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2024-06-17T09:38:20Z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54YZxhoSgrOsiZVjmxAakfqV/LQ=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k/TgMeliS24DYJcWIa7e6yzgwcg=</DigestValue>
    </Reference>
  </SignedInfo>
  <SignatureValue>AnTMUoAj/FHxgYA5FJYo5DaSwMqzTORD4VVkUHkE8jEybQfj1e/3HzbHKjrffAQrn4MznHLgSaQb
gb6RAGemp3JfqMTOTmcuwiaN5saO+IPldePOTnx184bwXJt9SWBYZqkrLIaNxKYf1WCTdGMHkw/r
c170osBSTR4NncHIUMo=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72H43uPWdfgjgrDwLw7wtuuXuyg=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I8C8ItB5bOBDN2UY7bIj2dWnWeA=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uTGNraJ/vEpw7Kk+c1ONcakZvjs=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hfMUJH9jw8ft//xhjqsNY17cuCw=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gZ1QfO5h2bxj6g2V8DYtDrs4OIA=</DigestValue>
      </Reference>
      <Reference URI="/xl/worksheets/sheet3.xml?ContentType=application/vnd.openxmlformats-officedocument.spreadsheetml.worksheet+xml">
        <DigestMethod Algorithm="http://www.w3.org/2000/09/xmldsig#sha1"/>
        <DigestValue>KvVmfj+5/7hs4uEUOC3G09WAHag=</DigestValue>
      </Reference>
      <Reference URI="/xl/worksheets/sheet4.xml?ContentType=application/vnd.openxmlformats-officedocument.spreadsheetml.worksheet+xml">
        <DigestMethod Algorithm="http://www.w3.org/2000/09/xmldsig#sha1"/>
        <DigestValue>5/XYCIdOQfL/kauXanRlrdHIPyA=</DigestValue>
      </Reference>
      <Reference URI="/xl/worksheets/sheet5.xml?ContentType=application/vnd.openxmlformats-officedocument.spreadsheetml.worksheet+xml">
        <DigestMethod Algorithm="http://www.w3.org/2000/09/xmldsig#sha1"/>
        <DigestValue>J2TomN6/Fll61z2vedFAv5BHKgU=</DigestValue>
      </Reference>
      <Reference URI="/xl/worksheets/sheet6.xml?ContentType=application/vnd.openxmlformats-officedocument.spreadsheetml.worksheet+xml">
        <DigestMethod Algorithm="http://www.w3.org/2000/09/xmldsig#sha1"/>
        <DigestValue>rDrpxy+s99AwxyPAkVL+Cb3WQ88=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2024-06-17T10:18:55Z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2024-06-17T10:18:55Z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2024-06-17T07:32:54Z</cp:lastPrinted>
  <dcterms:created xsi:type="dcterms:W3CDTF">2014-09-25T08:23:57Z</dcterms:created>
  <dcterms:modified xsi:type="dcterms:W3CDTF">2024-06-17T07:32:59Z</dcterms:modified>
</cp:coreProperties>
</file>