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l="1"/>
  <c r="E30" i="27" l="1"/>
  <c r="G19" i="27" l="1"/>
  <c r="E31" i="27" l="1"/>
  <c r="E52" i="27" l="1"/>
  <c r="E37" i="27" l="1"/>
  <c r="E39" i="27" s="1"/>
  <c r="E53" i="27"/>
  <c r="E45" i="27" l="1"/>
  <c r="E25" i="27" l="1"/>
  <c r="D20" i="27" s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<sst xmlns="http://schemas.openxmlformats.org/spreadsheetml/2006/main" count="1388" uniqueCount="595">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</sst>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71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0" zoomScale="77" zoomScaleNormal="77" workbookViewId="0">
      <selection activeCell="F37" sqref="F3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1" t="s">
        <v>561</v>
      </c>
      <c r="B1" s="341"/>
      <c r="C1" s="341"/>
      <c r="D1" s="341"/>
      <c r="E1" s="341"/>
      <c r="F1" s="341"/>
    </row>
    <row r="2" spans="1:6" ht="15.75" customHeight="1">
      <c r="A2" s="364" t="s">
        <v>562</v>
      </c>
      <c r="B2" s="364"/>
      <c r="C2" s="364"/>
      <c r="D2" s="364"/>
      <c r="E2" s="364"/>
      <c r="F2" s="364"/>
    </row>
    <row r="3" spans="1:6" ht="19.5" customHeight="1">
      <c r="A3" s="365" t="s">
        <v>582</v>
      </c>
      <c r="B3" s="365"/>
      <c r="C3" s="365"/>
      <c r="D3" s="365"/>
      <c r="E3" s="365"/>
      <c r="F3" s="365"/>
    </row>
    <row r="4" spans="1:6" ht="18" customHeight="1">
      <c r="A4" s="366" t="s">
        <v>563</v>
      </c>
      <c r="B4" s="366"/>
      <c r="C4" s="366"/>
      <c r="D4" s="366"/>
      <c r="E4" s="366"/>
      <c r="F4" s="36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1" t="s">
        <v>564</v>
      </c>
      <c r="B6" s="341"/>
      <c r="C6" s="341"/>
      <c r="D6" s="341"/>
      <c r="E6" s="341"/>
      <c r="F6" s="341"/>
    </row>
    <row r="7" spans="1:6" ht="15.75" customHeight="1">
      <c r="A7" s="341" t="s">
        <v>565</v>
      </c>
      <c r="B7" s="341"/>
      <c r="C7" s="341"/>
      <c r="D7" s="341"/>
      <c r="E7" s="341"/>
      <c r="F7" s="34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593</v>
      </c>
    </row>
    <row r="17" spans="1:11" ht="15.75" customHeight="1">
      <c r="A17" s="172"/>
      <c r="B17" s="173" t="s">
        <v>539</v>
      </c>
      <c r="C17" s="172"/>
      <c r="D17" s="173" t="s">
        <v>594</v>
      </c>
    </row>
    <row r="18" spans="1:11" s="174" customFormat="1" ht="15.75" customHeight="1">
      <c r="A18" s="359" t="s">
        <v>570</v>
      </c>
      <c r="B18" s="359"/>
      <c r="C18" s="359"/>
      <c r="D18" s="161" t="str">
        <f>"Từ ngày "&amp;TEXT(G18,"dd/mm/yyyy")&amp;" đến "&amp;TEXT(G19,"dd/mm/yyyy")</f>
        <v>Từ ngày 13/05/2024 đến 19/05/2024</v>
      </c>
      <c r="G18" s="175">
        <v>45425</v>
      </c>
    </row>
    <row r="19" spans="1:11" ht="15.75" customHeight="1">
      <c r="A19" s="176"/>
      <c r="B19" s="177" t="s">
        <v>571</v>
      </c>
      <c r="C19" s="176"/>
      <c r="D19" s="162" t="str">
        <f>"From "&amp;TEXT(G18,"dd/mm/yyyy")&amp;" to "&amp;TEXT(G19,"dd/mm/yyyy")</f>
        <v>From 13/05/2024 to 19/05/2024</v>
      </c>
      <c r="G19" s="175">
        <f>G18+6</f>
        <v>45431</v>
      </c>
    </row>
    <row r="20" spans="1:11" ht="15.75" customHeight="1">
      <c r="A20" s="178">
        <v>5</v>
      </c>
      <c r="B20" s="178" t="s">
        <v>580</v>
      </c>
      <c r="C20" s="178"/>
      <c r="D20" s="179">
        <f>E25+1</f>
        <v>45432</v>
      </c>
      <c r="E20" s="180"/>
      <c r="F20" s="180"/>
      <c r="G20" s="175"/>
    </row>
    <row r="21" spans="1:11" ht="15.75" customHeight="1">
      <c r="A21" s="176"/>
      <c r="B21" s="177" t="s">
        <v>581</v>
      </c>
      <c r="C21" s="176"/>
      <c r="D21" s="367">
        <f>D20</f>
        <v>45432</v>
      </c>
      <c r="E21" s="367"/>
      <c r="F21" s="367"/>
      <c r="G21" s="367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1" t="s">
        <v>531</v>
      </c>
      <c r="B23" s="372"/>
      <c r="C23" s="373" t="s">
        <v>541</v>
      </c>
      <c r="D23" s="372"/>
      <c r="E23" s="182" t="s">
        <v>542</v>
      </c>
      <c r="F23" s="261" t="s">
        <v>542</v>
      </c>
    </row>
    <row r="24" spans="1:11" ht="15.75" customHeight="1">
      <c r="A24" s="374" t="s">
        <v>27</v>
      </c>
      <c r="B24" s="375"/>
      <c r="C24" s="376" t="s">
        <v>330</v>
      </c>
      <c r="D24" s="377"/>
      <c r="E24" s="183" t="s">
        <v>543</v>
      </c>
      <c r="F24" s="262" t="s">
        <v>543</v>
      </c>
    </row>
    <row r="25" spans="1:11" ht="15.75" customHeight="1">
      <c r="A25" s="184"/>
      <c r="B25" s="185"/>
      <c r="C25" s="186"/>
      <c r="D25" s="186"/>
      <c r="E25" s="187">
        <f>G19</f>
        <v>45431</v>
      </c>
      <c r="F25" s="287">
        <v>45417</v>
      </c>
      <c r="G25" s="188"/>
    </row>
    <row r="26" spans="1:11" ht="15.75" customHeight="1">
      <c r="A26" s="362" t="s">
        <v>572</v>
      </c>
      <c r="B26" s="363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55">
        <v>1</v>
      </c>
      <c r="B28" s="356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584</v>
      </c>
      <c r="D30" s="201"/>
      <c r="E30" s="268">
        <f>F34</f>
        <v>71357062829</v>
      </c>
      <c r="F30" s="268">
        <v>71280580545</v>
      </c>
      <c r="G30" s="202"/>
      <c r="I30" s="202"/>
      <c r="J30" s="202"/>
      <c r="K30" s="202"/>
    </row>
    <row r="31" spans="1:11" ht="15.75" customHeight="1">
      <c r="A31" s="360">
        <v>1.2</v>
      </c>
      <c r="B31" s="361"/>
      <c r="C31" s="203" t="s">
        <v>585</v>
      </c>
      <c r="D31" s="204"/>
      <c r="E31" s="295">
        <f>F35</f>
        <v>10470.799999999999</v>
      </c>
      <c r="F31" s="296">
        <v>10295.74</v>
      </c>
      <c r="G31" s="202"/>
      <c r="I31" s="202"/>
      <c r="J31" s="202"/>
      <c r="K31" s="202"/>
    </row>
    <row r="32" spans="1:11" ht="15.75" customHeight="1">
      <c r="A32" s="355">
        <v>2</v>
      </c>
      <c r="B32" s="356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586</v>
      </c>
      <c r="D34" s="201"/>
      <c r="E34" s="298">
        <v>70998436813</v>
      </c>
      <c r="F34" s="268">
        <v>71357062829</v>
      </c>
      <c r="G34" s="202"/>
      <c r="I34" s="202"/>
      <c r="J34" s="202"/>
      <c r="K34" s="202"/>
    </row>
    <row r="35" spans="1:11" ht="15.75" customHeight="1">
      <c r="A35" s="360">
        <v>2.2000000000000002</v>
      </c>
      <c r="B35" s="361"/>
      <c r="C35" s="207" t="s">
        <v>587</v>
      </c>
      <c r="D35" s="199"/>
      <c r="E35" s="299">
        <v>10843.98</v>
      </c>
      <c r="F35" s="269">
        <v>10470.799999999999</v>
      </c>
      <c r="G35" s="202"/>
      <c r="I35" s="202"/>
      <c r="J35" s="202"/>
      <c r="K35" s="202"/>
    </row>
    <row r="36" spans="1:11" ht="15.75" customHeight="1">
      <c r="A36" s="343">
        <v>3</v>
      </c>
      <c r="B36" s="344"/>
      <c r="C36" s="208" t="s">
        <v>575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576</v>
      </c>
      <c r="D37" s="213"/>
      <c r="E37" s="304">
        <f>E34-E30</f>
        <v>-358626016</v>
      </c>
      <c r="F37" s="304">
        <f>F34-F30</f>
        <v>76482284</v>
      </c>
      <c r="G37" s="202"/>
      <c r="I37" s="202"/>
      <c r="J37" s="202"/>
      <c r="K37" s="202"/>
    </row>
    <row r="38" spans="1:11" ht="15.75" customHeight="1">
      <c r="A38" s="345">
        <v>3.1</v>
      </c>
      <c r="B38" s="34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2431490156</v>
      </c>
      <c r="F39" s="301">
        <f>F37-F41</f>
        <v>1239243610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583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578</v>
      </c>
      <c r="D41" s="218"/>
      <c r="E41" s="304">
        <v>-2790116172</v>
      </c>
      <c r="F41" s="304">
        <v>-1162761326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573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577</v>
      </c>
      <c r="D45" s="218"/>
      <c r="E45" s="258">
        <f>E35/E31-1</f>
        <v>3.5640065706536328E-2</v>
      </c>
      <c r="F45" s="258">
        <f>F35/F31-1</f>
        <v>1.7003148875165852E-2</v>
      </c>
      <c r="G45" s="297"/>
      <c r="I45" s="202"/>
      <c r="J45" s="202"/>
      <c r="K45" s="202"/>
    </row>
    <row r="46" spans="1:11" ht="15.75" customHeight="1">
      <c r="A46" s="349">
        <v>5</v>
      </c>
      <c r="B46" s="350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53">
        <v>5.0999999999999996</v>
      </c>
      <c r="B48" s="354"/>
      <c r="C48" s="231" t="s">
        <v>588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53">
        <v>5.2</v>
      </c>
      <c r="B49" s="354"/>
      <c r="C49" s="232" t="s">
        <v>589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51">
        <v>6</v>
      </c>
      <c r="B50" s="352"/>
      <c r="C50" s="234" t="s">
        <v>574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590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53">
        <v>6.2</v>
      </c>
      <c r="B52" s="354"/>
      <c r="C52" s="200" t="s">
        <v>591</v>
      </c>
      <c r="D52" s="231"/>
      <c r="E52" s="303">
        <f>E51*E35</f>
        <v>0</v>
      </c>
      <c r="F52" s="303"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579</v>
      </c>
      <c r="D53" s="238"/>
      <c r="E53" s="267">
        <f>E52/E34</f>
        <v>0</v>
      </c>
      <c r="F53" s="267"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592</v>
      </c>
      <c r="D56" s="242"/>
      <c r="E56" s="368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9"/>
      <c r="F63" s="369"/>
    </row>
    <row r="64" spans="1:11" ht="14.25" customHeight="1">
      <c r="A64" s="246"/>
      <c r="B64" s="246"/>
      <c r="C64" s="247"/>
      <c r="D64" s="172"/>
      <c r="E64" s="370"/>
      <c r="F64" s="370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7tuFznc7JjPYtDabys8RnnqFWwY=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a4Sj7GbKP3DrnHVOPB+rhXd1k4I=</DigestValue>
    </Reference>
  </SignedInfo>
  <SignatureValue>Z/AUp9WgSONBDoY8it+6WVaqvOi3iI5nFE1CXgaVUZITsjJKMiXZDowhra94dNdiDJwOqSKj6qsY
kdkEwirL+J1+ed79ZgtNrzKe1IxprjBHzKcqMNHr7fSVgWhHrkbGtz42Xwz/LsjyntBiWi3N9seR
bVU8VPlM0NpycXPoh7E=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xFHt6k0Mh/Kklthw5wCDqeBp6ts=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k9SVQ/ucNekIKf3bguIeluG++hc=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q3ew24llqTK1My5T8SDVPs9Moa4=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2024-05-20T11:09:52Z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2024-05-20T11:09:52Z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AHM9bT+AxzmSW+5CCF0bmlouPkc=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rneFkerIAkIOBgNua7uRzF/d8B4=</DigestValue>
    </Reference>
  </SignedInfo>
  <SignatureValue>WyHLXudArFtSlOE3zv2j7DbYIOWeYzby2ZaCxjPStgE3QPRo/hTGZMZcVMDZgHxmP8grlXmKYEqx
8f/4h1ekILgI0xgrqjIqNljtRmgbDgdunIzSH/AkDivRPIrf7HQ64VVoKpR40nPPTXJxNcw/eOye
tzsgEqR8uVU0RfdIMBQ=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xFHt6k0Mh/Kklthw5wCDqeBp6ts=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UdFAFlKwz+bAtCnLCMqib+ryqjY=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wl5HRSYfja2c2M64k4R53BprChU=</DigestValue>
      </Reference>
      <Reference URI="/xl/styles.xml?ContentType=application/vnd.openxmlformats-officedocument.spreadsheetml.styles+xml">
        <DigestMethod Algorithm="http://www.w3.org/2000/09/xmldsig#sha1"/>
        <DigestValue>k9SVQ/ucNekIKf3bguIeluG++hc=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q3ew24llqTK1My5T8SDVPs9Moa4=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2024-05-20T11:25:51Z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2024-05-20T11:25:51Z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2024-05-20T01:52:41Z</dcterms:modified>
</cp:coreProperties>
</file>