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4\"/>
    </mc:Choice>
  </mc:AlternateContent>
  <bookViews>
    <workbookView xWindow="0" yWindow="0" windowWidth="24000" windowHeight="84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19" i="27" l="1"/>
  <c r="D20" i="27" s="1"/>
  <c r="E30" i="27" l="1"/>
  <c r="E31" i="27"/>
  <c r="F45" i="27" l="1"/>
  <c r="F37" i="27"/>
  <c r="F39" i="27" s="1"/>
  <c r="F52" i="27" l="1"/>
  <c r="F53" i="27" s="1"/>
  <c r="E52" i="27"/>
  <c r="E53" i="27" s="1"/>
  <c r="E37" i="27" l="1"/>
  <c r="E39" i="27" s="1"/>
  <c r="F25" i="27" l="1"/>
  <c r="E45" i="27" l="1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D19" i="27" l="1"/>
  <c r="D18" i="27"/>
  <c r="E25" i="27"/>
  <c r="D21" i="27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<sst xmlns="http://schemas.openxmlformats.org/spreadsheetml/2006/main" count="1388" uniqueCount="597">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</sst>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4" fontId="118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6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7" fontId="11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9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90" fontId="3" fillId="0" borderId="0" applyFill="0" applyBorder="0" applyAlignment="0"/>
    <xf numFmtId="0" fontId="121" fillId="0" borderId="0"/>
    <xf numFmtId="1" fontId="122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4" fontId="126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7" fillId="0" borderId="0" applyNumberFormat="0" applyAlignment="0">
      <alignment horizontal="left"/>
    </xf>
    <xf numFmtId="201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203" fontId="131" fillId="0" borderId="0">
      <protection locked="0"/>
    </xf>
    <xf numFmtId="203" fontId="131" fillId="0" borderId="0">
      <protection locked="0"/>
    </xf>
    <xf numFmtId="10" fontId="128" fillId="23" borderId="19" applyNumberFormat="0" applyBorder="0" applyAlignment="0" applyProtection="0"/>
    <xf numFmtId="190" fontId="132" fillId="70" borderId="0"/>
    <xf numFmtId="190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4" fontId="134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9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164" fontId="140" fillId="0" borderId="0"/>
    <xf numFmtId="0" fontId="139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4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5" fontId="126" fillId="0" borderId="32">
      <alignment horizontal="right" vertical="center"/>
    </xf>
    <xf numFmtId="216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7" fontId="126" fillId="0" borderId="0"/>
    <xf numFmtId="217" fontId="126" fillId="0" borderId="19"/>
    <xf numFmtId="0" fontId="145" fillId="72" borderId="19">
      <alignment horizontal="left" vertical="center"/>
    </xf>
    <xf numFmtId="164" fontId="146" fillId="0" borderId="16">
      <alignment horizontal="left" vertical="top"/>
    </xf>
    <xf numFmtId="164" fontId="116" fillId="0" borderId="37">
      <alignment horizontal="left" vertical="top"/>
    </xf>
    <xf numFmtId="0" fontId="147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8" fillId="0" borderId="0">
      <alignment vertical="center"/>
    </xf>
    <xf numFmtId="166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6" fillId="0" borderId="0"/>
    <xf numFmtId="205" fontId="113" fillId="0" borderId="0" applyFont="0" applyFill="0" applyBorder="0" applyAlignment="0" applyProtection="0"/>
    <xf numFmtId="222" fontId="115" fillId="0" borderId="0" applyFont="0" applyFill="0" applyBorder="0" applyAlignment="0" applyProtection="0"/>
    <xf numFmtId="206" fontId="11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1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70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70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70" fontId="11" fillId="0" borderId="45" xfId="64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70" fontId="11" fillId="0" borderId="60" xfId="64" applyFont="1" applyFill="1" applyBorder="1" applyAlignment="1"/>
    <xf numFmtId="170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70" fontId="48" fillId="0" borderId="0" xfId="64" applyFont="1" applyFill="1"/>
    <xf numFmtId="223" fontId="48" fillId="0" borderId="0" xfId="0" applyNumberFormat="1" applyFont="1"/>
    <xf numFmtId="43" fontId="11" fillId="0" borderId="70" xfId="65" applyNumberFormat="1" applyFont="1" applyFill="1" applyBorder="1" applyAlignment="1"/>
    <xf numFmtId="171" fontId="8" fillId="0" borderId="0" xfId="64" applyNumberFormat="1" applyFont="1" applyBorder="1" applyAlignment="1">
      <alignment horizontal="right"/>
    </xf>
    <xf numFmtId="10" fontId="11" fillId="0" borderId="37" xfId="311" applyNumberFormat="1" applyFont="1" applyFill="1" applyBorder="1" applyAlignment="1">
      <alignment horizontal="right"/>
    </xf>
    <xf numFmtId="10" fontId="11" fillId="0" borderId="63" xfId="311" applyNumberFormat="1" applyFont="1" applyFill="1" applyBorder="1" applyAlignment="1">
      <alignment horizontal="right"/>
    </xf>
    <xf numFmtId="178" fontId="173" fillId="0" borderId="19" xfId="65" applyNumberFormat="1" applyFont="1" applyFill="1" applyBorder="1" applyAlignment="1">
      <alignment horizontal="right"/>
    </xf>
    <xf numFmtId="43" fontId="173" fillId="0" borderId="18" xfId="65" applyNumberFormat="1" applyFont="1" applyFill="1" applyBorder="1" applyAlignment="1">
      <alignment horizontal="right"/>
    </xf>
    <xf numFmtId="37" fontId="173" fillId="0" borderId="18" xfId="64" applyNumberFormat="1" applyFont="1" applyFill="1" applyBorder="1" applyAlignment="1">
      <alignment horizontal="right"/>
    </xf>
    <xf numFmtId="43" fontId="173" fillId="0" borderId="19" xfId="65" applyNumberFormat="1" applyFont="1" applyFill="1" applyBorder="1" applyAlignment="1"/>
    <xf numFmtId="170" fontId="173" fillId="0" borderId="19" xfId="64" applyFont="1" applyFill="1" applyBorder="1" applyAlignment="1">
      <alignment wrapText="1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4" t="s">
        <v>50</v>
      </c>
      <c r="B2" s="325"/>
      <c r="C2" s="325"/>
      <c r="D2" s="325"/>
      <c r="E2" s="325"/>
      <c r="F2" s="325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6" t="s">
        <v>51</v>
      </c>
      <c r="D3" s="326"/>
      <c r="E3" s="326"/>
      <c r="F3" s="326"/>
      <c r="G3" s="326"/>
      <c r="H3" s="326"/>
      <c r="I3" s="326"/>
      <c r="J3" s="326"/>
      <c r="K3" s="326"/>
      <c r="L3" s="326"/>
      <c r="M3" s="308" t="s">
        <v>23</v>
      </c>
      <c r="N3" s="316"/>
      <c r="O3" s="317" t="s">
        <v>24</v>
      </c>
      <c r="P3" s="318"/>
      <c r="Q3" s="308" t="s">
        <v>5</v>
      </c>
      <c r="R3" s="308"/>
      <c r="S3" s="316"/>
      <c r="T3" s="319"/>
      <c r="U3" s="310" t="s">
        <v>26</v>
      </c>
      <c r="V3" s="311"/>
      <c r="W3" s="312" t="s">
        <v>25</v>
      </c>
    </row>
    <row r="4" spans="1:23" ht="12.75" customHeight="1">
      <c r="A4" s="316" t="s">
        <v>27</v>
      </c>
      <c r="B4" s="308" t="s">
        <v>28</v>
      </c>
      <c r="C4" s="308" t="s">
        <v>29</v>
      </c>
      <c r="D4" s="308" t="s">
        <v>30</v>
      </c>
      <c r="E4" s="308" t="s">
        <v>31</v>
      </c>
      <c r="F4" s="308" t="s">
        <v>32</v>
      </c>
      <c r="G4" s="308" t="s">
        <v>33</v>
      </c>
      <c r="H4" s="320" t="s">
        <v>52</v>
      </c>
      <c r="I4" s="308" t="s">
        <v>34</v>
      </c>
      <c r="J4" s="319"/>
      <c r="K4" s="308" t="s">
        <v>35</v>
      </c>
      <c r="L4" s="308" t="s">
        <v>36</v>
      </c>
      <c r="M4" s="308" t="s">
        <v>35</v>
      </c>
      <c r="N4" s="308" t="s">
        <v>37</v>
      </c>
      <c r="O4" s="308" t="s">
        <v>35</v>
      </c>
      <c r="P4" s="308" t="s">
        <v>37</v>
      </c>
      <c r="Q4" s="308" t="s">
        <v>38</v>
      </c>
      <c r="R4" s="308" t="s">
        <v>39</v>
      </c>
      <c r="S4" s="308" t="s">
        <v>36</v>
      </c>
      <c r="T4" s="308" t="s">
        <v>39</v>
      </c>
      <c r="U4" s="320" t="s">
        <v>36</v>
      </c>
      <c r="V4" s="308" t="s">
        <v>39</v>
      </c>
      <c r="W4" s="313"/>
    </row>
    <row r="5" spans="1:23">
      <c r="A5" s="319"/>
      <c r="B5" s="319"/>
      <c r="C5" s="319"/>
      <c r="D5" s="319"/>
      <c r="E5" s="319"/>
      <c r="F5" s="319"/>
      <c r="G5" s="319"/>
      <c r="H5" s="321"/>
      <c r="I5" s="106" t="s">
        <v>40</v>
      </c>
      <c r="J5" s="106" t="s">
        <v>41</v>
      </c>
      <c r="K5" s="319"/>
      <c r="L5" s="319"/>
      <c r="M5" s="319"/>
      <c r="N5" s="319"/>
      <c r="O5" s="319"/>
      <c r="P5" s="319"/>
      <c r="Q5" s="315"/>
      <c r="R5" s="315"/>
      <c r="S5" s="319"/>
      <c r="T5" s="315"/>
      <c r="U5" s="321"/>
      <c r="V5" s="309"/>
      <c r="W5" s="314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2" t="s">
        <v>5</v>
      </c>
      <c r="B179" s="323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9" t="s">
        <v>210</v>
      </c>
      <c r="B1" s="329"/>
      <c r="C1" s="329"/>
      <c r="D1" s="329"/>
      <c r="E1" s="329"/>
      <c r="F1" s="329"/>
      <c r="G1" s="329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0" t="e">
        <f>#REF!</f>
        <v>#REF!</v>
      </c>
      <c r="C2" s="331"/>
      <c r="D2" s="331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2"/>
      <c r="C3" s="332"/>
      <c r="D3" s="332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3">
        <v>41948</v>
      </c>
      <c r="C4" s="333"/>
      <c r="D4" s="333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3">
        <v>41949</v>
      </c>
      <c r="C5" s="333"/>
      <c r="D5" s="333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2">
        <v>111000</v>
      </c>
      <c r="C6" s="332"/>
      <c r="D6" s="332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7">
        <f>+$B$6*$F$7/$C$7</f>
        <v>111000</v>
      </c>
      <c r="C8" s="327"/>
      <c r="D8" s="327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3" t="s">
        <v>226</v>
      </c>
      <c r="C9" s="333"/>
      <c r="D9" s="333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2" t="e">
        <f>VLOOKUP(I11,#REF!,4,0)*1000</f>
        <v>#REF!</v>
      </c>
      <c r="C11" s="332"/>
      <c r="D11" s="332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7" t="e">
        <f>+ ROUND((B11-B19)*F10/C10,0)</f>
        <v>#REF!</v>
      </c>
      <c r="C12" s="327"/>
      <c r="D12" s="327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8" t="s">
        <v>212</v>
      </c>
      <c r="C13" s="328"/>
      <c r="D13" s="328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7">
        <f>+IF($E$13=1,ROUNDDOWN($B$8*$F$10/$C$10,0),IF(MROUND($B$8*$F$10/$C$10,10)-($B$8*$F$10/$C$10)&gt;0,MROUND($B$8*$F$10/$C$10,10)-10,MROUND($B$8*$F$10/$C$10,10)))</f>
        <v>55500</v>
      </c>
      <c r="C14" s="327"/>
      <c r="D14" s="327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7">
        <f>ROUNDDOWN($B$8*$F$10/$C$10,0)-B14</f>
        <v>0</v>
      </c>
      <c r="C15" s="327"/>
      <c r="D15" s="327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8" t="s">
        <v>223</v>
      </c>
      <c r="C16" s="328"/>
      <c r="D16" s="328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2">
        <v>10000</v>
      </c>
      <c r="C17" s="332"/>
      <c r="D17" s="332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7">
        <f>+IF($E$16=1,B17*B15,0)</f>
        <v>0</v>
      </c>
      <c r="C18" s="327"/>
      <c r="D18" s="327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2">
        <v>10000</v>
      </c>
      <c r="C19" s="332"/>
      <c r="D19" s="332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7">
        <f>+B19*B14</f>
        <v>555000000</v>
      </c>
      <c r="C20" s="327"/>
      <c r="D20" s="327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3"/>
      <c r="C21" s="333"/>
      <c r="D21" s="333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4" t="s">
        <v>241</v>
      </c>
      <c r="F23" s="334"/>
      <c r="G23" s="334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6" t="s">
        <v>328</v>
      </c>
      <c r="F1" s="336"/>
      <c r="G1" s="337" t="s">
        <v>329</v>
      </c>
      <c r="H1" s="337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8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8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8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5" t="s">
        <v>398</v>
      </c>
      <c r="C62" s="335" t="s">
        <v>310</v>
      </c>
      <c r="D62" s="335" t="s">
        <v>403</v>
      </c>
      <c r="E62" s="339">
        <v>140130</v>
      </c>
      <c r="F62" s="339">
        <v>7</v>
      </c>
      <c r="G62" s="40">
        <v>215002</v>
      </c>
      <c r="H62" s="40">
        <v>0</v>
      </c>
    </row>
    <row r="63" spans="1:9" s="40" customFormat="1">
      <c r="B63" s="335"/>
      <c r="C63" s="335"/>
      <c r="D63" s="335"/>
      <c r="E63" s="339"/>
      <c r="F63" s="339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0" t="s">
        <v>20</v>
      </c>
      <c r="C32" s="340"/>
      <c r="D32" s="340"/>
      <c r="E32" s="340"/>
      <c r="F32" s="340"/>
      <c r="G32" s="340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0" t="s">
        <v>14</v>
      </c>
      <c r="C39" s="340"/>
      <c r="D39" s="340"/>
      <c r="E39" s="340"/>
      <c r="F39" s="340"/>
      <c r="G39" s="340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1"/>
      <c r="E43" s="342"/>
      <c r="F43" s="342"/>
      <c r="G43" s="342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C13" zoomScale="75" zoomScaleNormal="75" workbookViewId="0">
      <selection activeCell="G19" sqref="G19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58" t="s">
        <v>563</v>
      </c>
      <c r="B1" s="358"/>
      <c r="C1" s="358"/>
      <c r="D1" s="358"/>
      <c r="E1" s="358"/>
      <c r="F1" s="358"/>
    </row>
    <row r="2" spans="1:6" ht="15.75" customHeight="1">
      <c r="A2" s="355" t="s">
        <v>564</v>
      </c>
      <c r="B2" s="355"/>
      <c r="C2" s="355"/>
      <c r="D2" s="355"/>
      <c r="E2" s="355"/>
      <c r="F2" s="355"/>
    </row>
    <row r="3" spans="1:6" ht="19.5" customHeight="1">
      <c r="A3" s="356" t="s">
        <v>584</v>
      </c>
      <c r="B3" s="356"/>
      <c r="C3" s="356"/>
      <c r="D3" s="356"/>
      <c r="E3" s="356"/>
      <c r="F3" s="356"/>
    </row>
    <row r="4" spans="1:6" ht="18" customHeight="1">
      <c r="A4" s="357" t="s">
        <v>565</v>
      </c>
      <c r="B4" s="357"/>
      <c r="C4" s="357"/>
      <c r="D4" s="357"/>
      <c r="E4" s="357"/>
      <c r="F4" s="357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8" t="s">
        <v>566</v>
      </c>
      <c r="B6" s="358"/>
      <c r="C6" s="358"/>
      <c r="D6" s="358"/>
      <c r="E6" s="358"/>
      <c r="F6" s="358"/>
    </row>
    <row r="7" spans="1:6" ht="15.75" customHeight="1">
      <c r="A7" s="358" t="s">
        <v>567</v>
      </c>
      <c r="B7" s="358"/>
      <c r="C7" s="358"/>
      <c r="D7" s="358"/>
      <c r="E7" s="358"/>
      <c r="F7" s="358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80" t="s">
        <v>572</v>
      </c>
      <c r="B18" s="380"/>
      <c r="C18" s="380"/>
      <c r="D18" s="161" t="str">
        <f>"Từ ngày "&amp;TEXT(G18,"dd/mm/yyyy")&amp;" đến "&amp;TEXT(G19,"dd/mm/yyyy")</f>
        <v>Từ ngày 29/04/2024 đến 05/05/2024</v>
      </c>
      <c r="G18" s="176">
        <v>45411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29/04/2024 to 05/05/2024</v>
      </c>
      <c r="G19" s="176">
        <f>G18+6</f>
        <v>45417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G19+4</f>
        <v>45421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68">
        <f>D20</f>
        <v>45421</v>
      </c>
      <c r="E21" s="368"/>
      <c r="F21" s="368"/>
      <c r="G21" s="368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59" t="s">
        <v>531</v>
      </c>
      <c r="B23" s="360"/>
      <c r="C23" s="361" t="s">
        <v>541</v>
      </c>
      <c r="D23" s="360"/>
      <c r="E23" s="184" t="s">
        <v>542</v>
      </c>
      <c r="F23" s="272" t="s">
        <v>560</v>
      </c>
      <c r="H23" s="179"/>
      <c r="K23" s="185"/>
    </row>
    <row r="24" spans="1:11" ht="15.75" customHeight="1">
      <c r="A24" s="362" t="s">
        <v>27</v>
      </c>
      <c r="B24" s="363"/>
      <c r="C24" s="364" t="s">
        <v>330</v>
      </c>
      <c r="D24" s="365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45417</v>
      </c>
      <c r="F25" s="191">
        <f>+G18-1</f>
        <v>45410</v>
      </c>
      <c r="G25" s="192"/>
      <c r="H25" s="179"/>
      <c r="K25" s="185"/>
    </row>
    <row r="26" spans="1:11" ht="15.75" customHeight="1">
      <c r="A26" s="353" t="s">
        <v>574</v>
      </c>
      <c r="B26" s="354"/>
      <c r="C26" s="193" t="s">
        <v>544</v>
      </c>
      <c r="D26" s="193"/>
      <c r="E26" s="194"/>
      <c r="F26" s="274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294"/>
      <c r="F27" s="277"/>
      <c r="H27" s="200"/>
      <c r="K27" s="195"/>
    </row>
    <row r="28" spans="1:11" ht="15.75" customHeight="1">
      <c r="A28" s="351">
        <v>1</v>
      </c>
      <c r="B28" s="352"/>
      <c r="C28" s="201" t="s">
        <v>546</v>
      </c>
      <c r="D28" s="202"/>
      <c r="E28" s="295"/>
      <c r="F28" s="296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6"/>
      <c r="F29" s="277"/>
      <c r="H29" s="203"/>
      <c r="K29" s="195"/>
    </row>
    <row r="30" spans="1:11" ht="15.75" customHeight="1">
      <c r="A30" s="366">
        <v>1.1000000000000001</v>
      </c>
      <c r="B30" s="367"/>
      <c r="C30" s="208" t="s">
        <v>586</v>
      </c>
      <c r="D30" s="209"/>
      <c r="E30" s="163">
        <f>F34</f>
        <v>160015700245</v>
      </c>
      <c r="F30" s="282">
        <v>147782349104</v>
      </c>
      <c r="G30" s="210"/>
      <c r="H30" s="211"/>
      <c r="I30" s="210"/>
      <c r="J30" s="210"/>
      <c r="K30" s="185"/>
    </row>
    <row r="31" spans="1:11" ht="15.75" customHeight="1">
      <c r="A31" s="349">
        <v>1.2</v>
      </c>
      <c r="B31" s="350"/>
      <c r="C31" s="212" t="s">
        <v>587</v>
      </c>
      <c r="D31" s="213"/>
      <c r="E31" s="261">
        <f>F35</f>
        <v>12120.47</v>
      </c>
      <c r="F31" s="283">
        <v>11797.94</v>
      </c>
      <c r="G31" s="210"/>
      <c r="H31" s="211"/>
      <c r="I31" s="210"/>
      <c r="J31" s="210"/>
      <c r="K31" s="185"/>
    </row>
    <row r="32" spans="1:11" ht="15.75" customHeight="1">
      <c r="A32" s="351">
        <v>2</v>
      </c>
      <c r="B32" s="352"/>
      <c r="C32" s="201" t="s">
        <v>548</v>
      </c>
      <c r="D32" s="202"/>
      <c r="E32" s="262"/>
      <c r="F32" s="284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5"/>
      <c r="G33" s="210"/>
      <c r="H33" s="211"/>
      <c r="I33" s="210"/>
      <c r="J33" s="210"/>
      <c r="K33" s="185"/>
    </row>
    <row r="34" spans="1:11" ht="15.75" customHeight="1">
      <c r="A34" s="366">
        <v>2.1</v>
      </c>
      <c r="B34" s="367"/>
      <c r="C34" s="208" t="s">
        <v>588</v>
      </c>
      <c r="D34" s="209"/>
      <c r="E34" s="303">
        <v>151307413218</v>
      </c>
      <c r="F34" s="282">
        <v>160015700245</v>
      </c>
      <c r="G34" s="210"/>
      <c r="H34" s="211"/>
      <c r="I34" s="210"/>
      <c r="J34" s="210"/>
      <c r="K34" s="216"/>
    </row>
    <row r="35" spans="1:11" ht="15.75" customHeight="1">
      <c r="A35" s="349">
        <v>2.2000000000000002</v>
      </c>
      <c r="B35" s="350"/>
      <c r="C35" s="217" t="s">
        <v>589</v>
      </c>
      <c r="D35" s="207"/>
      <c r="E35" s="304">
        <v>12133.83</v>
      </c>
      <c r="F35" s="283">
        <v>12120.47</v>
      </c>
      <c r="G35" s="210"/>
      <c r="H35" s="211"/>
      <c r="I35" s="210"/>
      <c r="J35" s="210"/>
    </row>
    <row r="36" spans="1:11" ht="15.75" customHeight="1">
      <c r="A36" s="369">
        <v>3</v>
      </c>
      <c r="B36" s="370"/>
      <c r="C36" s="218" t="s">
        <v>577</v>
      </c>
      <c r="D36" s="219"/>
      <c r="E36" s="264"/>
      <c r="F36" s="286"/>
      <c r="G36" s="210"/>
      <c r="H36" s="211"/>
      <c r="I36" s="210"/>
      <c r="J36" s="210"/>
    </row>
    <row r="37" spans="1:11" ht="15.75" customHeight="1">
      <c r="A37" s="220"/>
      <c r="B37" s="221"/>
      <c r="C37" s="222" t="s">
        <v>578</v>
      </c>
      <c r="D37" s="223"/>
      <c r="E37" s="275">
        <f>E34-E30</f>
        <v>-8708287027</v>
      </c>
      <c r="F37" s="275">
        <f>F34-F30</f>
        <v>12233351141</v>
      </c>
      <c r="G37" s="210"/>
      <c r="H37" s="211"/>
      <c r="I37" s="210"/>
      <c r="J37" s="210"/>
    </row>
    <row r="38" spans="1:11" ht="15.75" customHeight="1">
      <c r="A38" s="371">
        <v>3.1</v>
      </c>
      <c r="B38" s="372"/>
      <c r="C38" s="224" t="s">
        <v>550</v>
      </c>
      <c r="D38" s="225"/>
      <c r="E38" s="264"/>
      <c r="F38" s="286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167356895</v>
      </c>
      <c r="F39" s="265">
        <f>F37-F41</f>
        <v>4116180139</v>
      </c>
      <c r="G39" s="210"/>
      <c r="H39" s="211"/>
      <c r="I39" s="210"/>
      <c r="J39" s="210"/>
    </row>
    <row r="40" spans="1:11" ht="15.75" customHeight="1">
      <c r="A40" s="347">
        <v>3.2</v>
      </c>
      <c r="B40" s="348"/>
      <c r="C40" s="229" t="s">
        <v>585</v>
      </c>
      <c r="D40" s="230"/>
      <c r="E40" s="266"/>
      <c r="F40" s="287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580</v>
      </c>
      <c r="D41" s="228"/>
      <c r="E41" s="305">
        <v>-8875643922</v>
      </c>
      <c r="F41" s="305">
        <v>8117171002</v>
      </c>
      <c r="G41" s="210"/>
      <c r="H41" s="300"/>
      <c r="I41" s="210"/>
      <c r="J41" s="210"/>
    </row>
    <row r="42" spans="1:11" ht="15.75" customHeight="1">
      <c r="A42" s="347">
        <v>3.3</v>
      </c>
      <c r="B42" s="348"/>
      <c r="C42" s="224" t="s">
        <v>552</v>
      </c>
      <c r="D42" s="225"/>
      <c r="E42" s="267"/>
      <c r="F42" s="288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89"/>
      <c r="G43" s="210"/>
      <c r="H43" s="211"/>
      <c r="I43" s="210"/>
      <c r="J43" s="210"/>
    </row>
    <row r="44" spans="1:11" ht="15.75" customHeight="1">
      <c r="A44" s="369">
        <v>4</v>
      </c>
      <c r="B44" s="373">
        <v>4</v>
      </c>
      <c r="C44" s="234" t="s">
        <v>575</v>
      </c>
      <c r="D44" s="225"/>
      <c r="E44" s="301"/>
      <c r="F44" s="302"/>
      <c r="G44" s="210"/>
      <c r="H44" s="211"/>
      <c r="I44" s="210"/>
      <c r="J44" s="210"/>
    </row>
    <row r="45" spans="1:11" ht="15.75" customHeight="1">
      <c r="A45" s="235"/>
      <c r="B45" s="236"/>
      <c r="C45" s="167" t="s">
        <v>579</v>
      </c>
      <c r="D45" s="228"/>
      <c r="E45" s="269">
        <f>E35/E31-1</f>
        <v>1.1022674863268023E-3</v>
      </c>
      <c r="F45" s="269">
        <f>F35/F31-1</f>
        <v>2.7337823382725945E-2</v>
      </c>
      <c r="G45" s="200"/>
      <c r="H45" s="211"/>
      <c r="I45" s="210"/>
      <c r="J45" s="210"/>
    </row>
    <row r="46" spans="1:11" ht="15.75" customHeight="1">
      <c r="A46" s="369">
        <v>5</v>
      </c>
      <c r="B46" s="373"/>
      <c r="C46" s="237" t="s">
        <v>554</v>
      </c>
      <c r="D46" s="238"/>
      <c r="E46" s="270"/>
      <c r="F46" s="290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1"/>
      <c r="F47" s="291"/>
      <c r="G47" s="210"/>
      <c r="H47" s="211"/>
      <c r="I47" s="210"/>
      <c r="J47" s="210"/>
    </row>
    <row r="48" spans="1:11" ht="15.75" customHeight="1">
      <c r="A48" s="378">
        <v>5.0999999999999996</v>
      </c>
      <c r="B48" s="379"/>
      <c r="C48" s="241" t="s">
        <v>590</v>
      </c>
      <c r="D48" s="209"/>
      <c r="E48" s="307">
        <v>12961.94</v>
      </c>
      <c r="F48" s="292">
        <v>12961.94</v>
      </c>
      <c r="G48" s="210"/>
      <c r="H48" s="211"/>
      <c r="I48" s="210"/>
      <c r="J48" s="210"/>
    </row>
    <row r="49" spans="1:10" ht="15.75" customHeight="1">
      <c r="A49" s="378">
        <v>5.2</v>
      </c>
      <c r="B49" s="379"/>
      <c r="C49" s="242" t="s">
        <v>591</v>
      </c>
      <c r="D49" s="243"/>
      <c r="E49" s="307">
        <v>9710.0400000000009</v>
      </c>
      <c r="F49" s="293">
        <v>9710.0400000000009</v>
      </c>
      <c r="G49" s="210"/>
      <c r="H49" s="211"/>
      <c r="I49" s="210"/>
      <c r="J49" s="210"/>
    </row>
    <row r="50" spans="1:10" ht="15.75" customHeight="1">
      <c r="A50" s="376">
        <v>6</v>
      </c>
      <c r="B50" s="377"/>
      <c r="C50" s="244" t="s">
        <v>576</v>
      </c>
      <c r="D50" s="245"/>
      <c r="E50" s="278"/>
      <c r="F50" s="279"/>
      <c r="G50" s="210"/>
      <c r="H50" s="211"/>
      <c r="I50" s="210"/>
      <c r="J50" s="210"/>
    </row>
    <row r="51" spans="1:10" ht="15.75" customHeight="1">
      <c r="A51" s="378">
        <v>6.1</v>
      </c>
      <c r="B51" s="379">
        <v>6.1</v>
      </c>
      <c r="C51" s="246" t="s">
        <v>592</v>
      </c>
      <c r="D51" s="247"/>
      <c r="E51" s="306">
        <v>501250.14</v>
      </c>
      <c r="F51" s="299">
        <v>501250.14</v>
      </c>
      <c r="G51" s="298"/>
      <c r="H51" s="211"/>
      <c r="I51" s="210"/>
      <c r="J51" s="210"/>
    </row>
    <row r="52" spans="1:10" ht="15.75" customHeight="1">
      <c r="A52" s="378">
        <v>6.2</v>
      </c>
      <c r="B52" s="379"/>
      <c r="C52" s="208" t="s">
        <v>593</v>
      </c>
      <c r="D52" s="241"/>
      <c r="E52" s="280">
        <f>E51*E35</f>
        <v>6082083986.2362003</v>
      </c>
      <c r="F52" s="280">
        <f>F51*F35</f>
        <v>6075387284.3657999</v>
      </c>
      <c r="G52" s="297"/>
      <c r="H52" s="211"/>
      <c r="I52" s="210"/>
      <c r="J52" s="210"/>
    </row>
    <row r="53" spans="1:10" ht="15.75" customHeight="1" thickBot="1">
      <c r="A53" s="374">
        <v>6.2</v>
      </c>
      <c r="B53" s="375">
        <v>6.3</v>
      </c>
      <c r="C53" s="248" t="s">
        <v>581</v>
      </c>
      <c r="D53" s="248"/>
      <c r="E53" s="281">
        <f>E52/E34</f>
        <v>4.0196867138778479E-2</v>
      </c>
      <c r="F53" s="281">
        <f>F52/F34</f>
        <v>3.7967444913616449E-2</v>
      </c>
      <c r="G53" s="297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4" t="s">
        <v>557</v>
      </c>
      <c r="F55" s="344"/>
    </row>
    <row r="56" spans="1:10">
      <c r="B56" s="251"/>
      <c r="C56" s="253" t="s">
        <v>594</v>
      </c>
      <c r="D56" s="252"/>
      <c r="E56" s="343" t="s">
        <v>558</v>
      </c>
      <c r="F56" s="344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45"/>
      <c r="F63" s="345"/>
    </row>
    <row r="64" spans="1:10" ht="14.25" customHeight="1">
      <c r="A64" s="256"/>
      <c r="B64" s="256"/>
      <c r="C64" s="257"/>
      <c r="D64" s="173"/>
      <c r="E64" s="346"/>
      <c r="F64" s="346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j+kzc0E3J0LM2wzv6I6d9op+18Q=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KrOEoWRahG93lDhAZM7nzs81J0A=</DigestValue>
    </Reference>
  </SignedInfo>
  <SignatureValue>mnLEQME2zWGc0vKekqkwPZbpYb4xFWa/djUrRgmDOwUFdHGPVdMULj7OPSzREMi9fSVMOdkmn/8W
y0U8H6VJnxl/nsNzwvXy73DOdh1JagBzcjIhSDGKAggyOqzxocqeP32zVSjwZaMyZ78Y3cOu32a8
WEaBy6wimvrO5CVAk8E=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36PT7NEapOMXf1vmpaC3dtDyLIQ=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mx7QGR75NmNWF6tc3cdW/bXaJXQ=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5xJKyVMzv+siuEb3+hK/v4Y8noo=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plVV4VjN/N4T0gw25wkVy4dtrQI=</DigestValue>
      </Reference>
      <Reference URI="/xl/worksheets/sheet3.xml?ContentType=application/vnd.openxmlformats-officedocument.spreadsheetml.worksheet+xml">
        <DigestMethod Algorithm="http://www.w3.org/2000/09/xmldsig#sha1"/>
        <DigestValue>9BvDRdqnkbEcliCPxp7IUW9hy9g=</DigestValue>
      </Reference>
      <Reference URI="/xl/worksheets/sheet4.xml?ContentType=application/vnd.openxmlformats-officedocument.spreadsheetml.worksheet+xml">
        <DigestMethod Algorithm="http://www.w3.org/2000/09/xmldsig#sha1"/>
        <DigestValue>nFH3VStPqH/Qgjjlku3AyltvpbA=</DigestValue>
      </Reference>
      <Reference URI="/xl/worksheets/sheet5.xml?ContentType=application/vnd.openxmlformats-officedocument.spreadsheetml.worksheet+xml">
        <DigestMethod Algorithm="http://www.w3.org/2000/09/xmldsig#sha1"/>
        <DigestValue>3Ud0nsAvo0lEbP0faai5XlB7FE8=</DigestValue>
      </Reference>
      <Reference URI="/xl/worksheets/sheet6.xml?ContentType=application/vnd.openxmlformats-officedocument.spreadsheetml.worksheet+xml">
        <DigestMethod Algorithm="http://www.w3.org/2000/09/xmldsig#sha1"/>
        <DigestValue>nNgd1sSSPNZ2Su1wignlzn4lsME=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2024-05-06T08:34:46Z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2024-05-06T08:34:46Z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0ZEyjEH6qkATDdtqcP6MhQS31ZU=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uzubjex+xt/q4OQ4qDEA0exwLO8=</DigestValue>
    </Reference>
  </SignedInfo>
  <SignatureValue>f0/+zgjw6apz3T27wUAD4/mQ3EpQGum2aQBE9Xw8zYVBkLcO5Tpx1dB3N6GAQ3MuQ61xMz5aoB43
f2XTGQjow46T4+t1xsetayg9YCGGK6D3dWi/4E9I6bltX9YmdELMe4rPxErTT7HqYDJxSd7Uvk/G
aJPZdB446cP10pYjX8I=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36PT7NEapOMXf1vmpaC3dtDyLIQ=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mx7QGR75NmNWF6tc3cdW/bXaJXQ=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5xJKyVMzv+siuEb3+hK/v4Y8noo=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plVV4VjN/N4T0gw25wkVy4dtrQI=</DigestValue>
      </Reference>
      <Reference URI="/xl/worksheets/sheet3.xml?ContentType=application/vnd.openxmlformats-officedocument.spreadsheetml.worksheet+xml">
        <DigestMethod Algorithm="http://www.w3.org/2000/09/xmldsig#sha1"/>
        <DigestValue>9BvDRdqnkbEcliCPxp7IUW9hy9g=</DigestValue>
      </Reference>
      <Reference URI="/xl/worksheets/sheet4.xml?ContentType=application/vnd.openxmlformats-officedocument.spreadsheetml.worksheet+xml">
        <DigestMethod Algorithm="http://www.w3.org/2000/09/xmldsig#sha1"/>
        <DigestValue>nFH3VStPqH/Qgjjlku3AyltvpbA=</DigestValue>
      </Reference>
      <Reference URI="/xl/worksheets/sheet5.xml?ContentType=application/vnd.openxmlformats-officedocument.spreadsheetml.worksheet+xml">
        <DigestMethod Algorithm="http://www.w3.org/2000/09/xmldsig#sha1"/>
        <DigestValue>3Ud0nsAvo0lEbP0faai5XlB7FE8=</DigestValue>
      </Reference>
      <Reference URI="/xl/worksheets/sheet6.xml?ContentType=application/vnd.openxmlformats-officedocument.spreadsheetml.worksheet+xml">
        <DigestMethod Algorithm="http://www.w3.org/2000/09/xmldsig#sha1"/>
        <DigestValue>nNgd1sSSPNZ2Su1wignlzn4lsME=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2024-05-06T10:38:24Z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2024-05-06T10:38:24Z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2023-06-05T07:07:22Z</cp:lastPrinted>
  <dcterms:created xsi:type="dcterms:W3CDTF">2014-09-25T08:23:57Z</dcterms:created>
  <dcterms:modified xsi:type="dcterms:W3CDTF">2024-05-06T02:52:08Z</dcterms:modified>
</cp:coreProperties>
</file>