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/>
  <c r="E31" i="27" l="1"/>
  <c r="E30" i="27"/>
  <c r="E37" i="27" s="1"/>
  <c r="G18" i="27" l="1"/>
  <c r="G19" i="27" l="1"/>
  <c r="D20" i="27" s="1"/>
  <c r="E25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<sst xmlns="http://schemas.openxmlformats.org/spreadsheetml/2006/main" count="1388" uniqueCount="595">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</sst>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0" t="s">
        <v>50</v>
      </c>
      <c r="B2" s="321"/>
      <c r="C2" s="321"/>
      <c r="D2" s="321"/>
      <c r="E2" s="321"/>
      <c r="F2" s="32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2" t="s">
        <v>51</v>
      </c>
      <c r="D3" s="322"/>
      <c r="E3" s="322"/>
      <c r="F3" s="322"/>
      <c r="G3" s="322"/>
      <c r="H3" s="322"/>
      <c r="I3" s="322"/>
      <c r="J3" s="322"/>
      <c r="K3" s="322"/>
      <c r="L3" s="322"/>
      <c r="M3" s="304" t="s">
        <v>23</v>
      </c>
      <c r="N3" s="312"/>
      <c r="O3" s="313" t="s">
        <v>24</v>
      </c>
      <c r="P3" s="314"/>
      <c r="Q3" s="304" t="s">
        <v>5</v>
      </c>
      <c r="R3" s="304"/>
      <c r="S3" s="312"/>
      <c r="T3" s="315"/>
      <c r="U3" s="306" t="s">
        <v>26</v>
      </c>
      <c r="V3" s="307"/>
      <c r="W3" s="308" t="s">
        <v>25</v>
      </c>
    </row>
    <row r="4" spans="1:23" ht="12.75" customHeight="1">
      <c r="A4" s="312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16" t="s">
        <v>52</v>
      </c>
      <c r="I4" s="304" t="s">
        <v>34</v>
      </c>
      <c r="J4" s="315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16" t="s">
        <v>36</v>
      </c>
      <c r="V4" s="304" t="s">
        <v>39</v>
      </c>
      <c r="W4" s="309"/>
    </row>
    <row r="5" spans="1:23">
      <c r="A5" s="315"/>
      <c r="B5" s="315"/>
      <c r="C5" s="315"/>
      <c r="D5" s="315"/>
      <c r="E5" s="315"/>
      <c r="F5" s="315"/>
      <c r="G5" s="315"/>
      <c r="H5" s="317"/>
      <c r="I5" s="106" t="s">
        <v>40</v>
      </c>
      <c r="J5" s="106" t="s">
        <v>41</v>
      </c>
      <c r="K5" s="315"/>
      <c r="L5" s="315"/>
      <c r="M5" s="315"/>
      <c r="N5" s="315"/>
      <c r="O5" s="315"/>
      <c r="P5" s="315"/>
      <c r="Q5" s="311"/>
      <c r="R5" s="311"/>
      <c r="S5" s="315"/>
      <c r="T5" s="311"/>
      <c r="U5" s="317"/>
      <c r="V5" s="305"/>
      <c r="W5" s="31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8" t="s">
        <v>5</v>
      </c>
      <c r="B179" s="31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8"/>
      <c r="C3" s="328"/>
      <c r="D3" s="32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9">
        <v>41948</v>
      </c>
      <c r="C4" s="329"/>
      <c r="D4" s="32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9">
        <v>41949</v>
      </c>
      <c r="C5" s="329"/>
      <c r="D5" s="32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8">
        <v>111000</v>
      </c>
      <c r="C6" s="328"/>
      <c r="D6" s="32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3">
        <f>+$B$6*$F$7/$C$7</f>
        <v>111000</v>
      </c>
      <c r="C8" s="323"/>
      <c r="D8" s="323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9" t="s">
        <v>226</v>
      </c>
      <c r="C9" s="329"/>
      <c r="D9" s="32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8" t="e">
        <f>VLOOKUP(I11,#REF!,4,0)*1000</f>
        <v>#REF!</v>
      </c>
      <c r="C11" s="328"/>
      <c r="D11" s="32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3" t="e">
        <f>+ ROUND((B11-B19)*F10/C10,0)</f>
        <v>#REF!</v>
      </c>
      <c r="C12" s="323"/>
      <c r="D12" s="323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4" t="s">
        <v>212</v>
      </c>
      <c r="C13" s="324"/>
      <c r="D13" s="324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3">
        <f>+IF($E$13=1,ROUNDDOWN($B$8*$F$10/$C$10,0),IF(MROUND($B$8*$F$10/$C$10,10)-($B$8*$F$10/$C$10)&gt;0,MROUND($B$8*$F$10/$C$10,10)-10,MROUND($B$8*$F$10/$C$10,10)))</f>
        <v>55500</v>
      </c>
      <c r="C14" s="323"/>
      <c r="D14" s="323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3">
        <f>ROUNDDOWN($B$8*$F$10/$C$10,0)-B14</f>
        <v>0</v>
      </c>
      <c r="C15" s="323"/>
      <c r="D15" s="323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4" t="s">
        <v>223</v>
      </c>
      <c r="C16" s="324"/>
      <c r="D16" s="324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8">
        <v>10000</v>
      </c>
      <c r="C17" s="328"/>
      <c r="D17" s="32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3">
        <f>+IF($E$16=1,B17*B15,0)</f>
        <v>0</v>
      </c>
      <c r="C18" s="323"/>
      <c r="D18" s="323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8">
        <v>10000</v>
      </c>
      <c r="C19" s="328"/>
      <c r="D19" s="32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3">
        <f>+B19*B14</f>
        <v>555000000</v>
      </c>
      <c r="C20" s="323"/>
      <c r="D20" s="323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9"/>
      <c r="C21" s="329"/>
      <c r="D21" s="32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0" t="s">
        <v>241</v>
      </c>
      <c r="F23" s="330"/>
      <c r="G23" s="33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22" zoomScale="93" zoomScaleNormal="93" workbookViewId="0">
      <selection activeCell="E46" sqref="E46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54" t="s">
        <v>561</v>
      </c>
      <c r="B1" s="354"/>
      <c r="C1" s="354"/>
      <c r="D1" s="354"/>
      <c r="E1" s="354"/>
      <c r="F1" s="354"/>
    </row>
    <row r="2" spans="1:6" ht="15.75" customHeight="1">
      <c r="A2" s="351" t="s">
        <v>562</v>
      </c>
      <c r="B2" s="351"/>
      <c r="C2" s="351"/>
      <c r="D2" s="351"/>
      <c r="E2" s="351"/>
      <c r="F2" s="351"/>
    </row>
    <row r="3" spans="1:6" ht="19.5" customHeight="1">
      <c r="A3" s="352" t="s">
        <v>582</v>
      </c>
      <c r="B3" s="352"/>
      <c r="C3" s="352"/>
      <c r="D3" s="352"/>
      <c r="E3" s="352"/>
      <c r="F3" s="352"/>
    </row>
    <row r="4" spans="1:6" ht="18" customHeight="1">
      <c r="A4" s="353" t="s">
        <v>563</v>
      </c>
      <c r="B4" s="353"/>
      <c r="C4" s="353"/>
      <c r="D4" s="353"/>
      <c r="E4" s="353"/>
      <c r="F4" s="353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4" t="s">
        <v>564</v>
      </c>
      <c r="B6" s="354"/>
      <c r="C6" s="354"/>
      <c r="D6" s="354"/>
      <c r="E6" s="354"/>
      <c r="F6" s="354"/>
    </row>
    <row r="7" spans="1:6" ht="15.75" customHeight="1">
      <c r="A7" s="354" t="s">
        <v>565</v>
      </c>
      <c r="B7" s="354"/>
      <c r="C7" s="354"/>
      <c r="D7" s="354"/>
      <c r="E7" s="354"/>
      <c r="F7" s="354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593</v>
      </c>
    </row>
    <row r="17" spans="1:9" ht="15.75" customHeight="1">
      <c r="A17" s="173"/>
      <c r="B17" s="174" t="s">
        <v>539</v>
      </c>
      <c r="C17" s="173"/>
      <c r="D17" s="174" t="s">
        <v>594</v>
      </c>
    </row>
    <row r="18" spans="1:9" s="175" customFormat="1" ht="15.75" customHeight="1">
      <c r="A18" s="376" t="s">
        <v>570</v>
      </c>
      <c r="B18" s="376"/>
      <c r="C18" s="376"/>
      <c r="D18" s="161" t="str">
        <f>"Từ ngày "&amp;TEXT(G18,"dd/mm/yyyy")&amp;" đến "&amp;TEXT(G19,"dd/mm/yyyy")</f>
        <v>Từ ngày 25/03/2024 đến 31/03/2024</v>
      </c>
      <c r="G18" s="176">
        <f>F25+1</f>
        <v>45376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25/03/2024 to 31/03/2024</v>
      </c>
      <c r="G19" s="176">
        <f>+G18+6</f>
        <v>45382</v>
      </c>
    </row>
    <row r="20" spans="1:9" ht="15.75" customHeight="1">
      <c r="A20" s="179">
        <v>5</v>
      </c>
      <c r="B20" s="179" t="s">
        <v>580</v>
      </c>
      <c r="C20" s="179"/>
      <c r="D20" s="180">
        <f>G19+1</f>
        <v>45383</v>
      </c>
      <c r="E20" s="181"/>
      <c r="F20" s="181"/>
      <c r="G20" s="176"/>
    </row>
    <row r="21" spans="1:9" ht="15.75" customHeight="1">
      <c r="A21" s="177"/>
      <c r="B21" s="178" t="s">
        <v>581</v>
      </c>
      <c r="C21" s="177"/>
      <c r="D21" s="364">
        <f>D20</f>
        <v>45383</v>
      </c>
      <c r="E21" s="364"/>
      <c r="F21" s="364"/>
      <c r="G21" s="364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55" t="s">
        <v>531</v>
      </c>
      <c r="B23" s="356"/>
      <c r="C23" s="357" t="s">
        <v>541</v>
      </c>
      <c r="D23" s="356"/>
      <c r="E23" s="183" t="s">
        <v>542</v>
      </c>
      <c r="F23" s="270" t="s">
        <v>542</v>
      </c>
      <c r="I23" s="184"/>
    </row>
    <row r="24" spans="1:9" ht="15.75" customHeight="1">
      <c r="A24" s="358" t="s">
        <v>27</v>
      </c>
      <c r="B24" s="359"/>
      <c r="C24" s="360" t="s">
        <v>330</v>
      </c>
      <c r="D24" s="361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45382</v>
      </c>
      <c r="F25" s="190">
        <v>45375</v>
      </c>
      <c r="G25" s="191"/>
      <c r="I25" s="184"/>
    </row>
    <row r="26" spans="1:9" ht="15.75" customHeight="1">
      <c r="A26" s="349" t="s">
        <v>572</v>
      </c>
      <c r="B26" s="350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47">
        <v>1</v>
      </c>
      <c r="B28" s="348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62">
        <v>1.1000000000000001</v>
      </c>
      <c r="B30" s="363"/>
      <c r="C30" s="206" t="s">
        <v>584</v>
      </c>
      <c r="D30" s="207"/>
      <c r="E30" s="163">
        <f>F34</f>
        <v>135388341167</v>
      </c>
      <c r="F30" s="281">
        <v>129691214820</v>
      </c>
      <c r="G30" s="208"/>
      <c r="H30" s="208"/>
      <c r="I30" s="184"/>
    </row>
    <row r="31" spans="1:9" ht="15.75" customHeight="1">
      <c r="A31" s="345">
        <v>1.2</v>
      </c>
      <c r="B31" s="346"/>
      <c r="C31" s="209" t="s">
        <v>585</v>
      </c>
      <c r="D31" s="210"/>
      <c r="E31" s="258">
        <f>F35</f>
        <v>14288.12</v>
      </c>
      <c r="F31" s="282">
        <v>14356.05</v>
      </c>
      <c r="G31" s="208"/>
      <c r="H31" s="208"/>
      <c r="I31" s="184"/>
    </row>
    <row r="32" spans="1:9" ht="15.75" customHeight="1">
      <c r="A32" s="347">
        <v>2</v>
      </c>
      <c r="B32" s="348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62">
        <v>2.1</v>
      </c>
      <c r="B34" s="363"/>
      <c r="C34" s="206" t="s">
        <v>586</v>
      </c>
      <c r="D34" s="207"/>
      <c r="E34" s="163">
        <v>149154428229</v>
      </c>
      <c r="F34" s="281">
        <v>135388341167</v>
      </c>
      <c r="G34" s="208"/>
      <c r="H34" s="208"/>
      <c r="I34" s="213"/>
    </row>
    <row r="35" spans="1:9" ht="15.75" customHeight="1">
      <c r="A35" s="345">
        <v>2.2000000000000002</v>
      </c>
      <c r="B35" s="346"/>
      <c r="C35" s="214" t="s">
        <v>587</v>
      </c>
      <c r="D35" s="205"/>
      <c r="E35" s="258">
        <v>14350.69</v>
      </c>
      <c r="F35" s="282">
        <v>14288.12</v>
      </c>
      <c r="G35" s="208"/>
      <c r="H35" s="208"/>
    </row>
    <row r="36" spans="1:9" ht="15.75" customHeight="1">
      <c r="A36" s="365">
        <v>3</v>
      </c>
      <c r="B36" s="366"/>
      <c r="C36" s="215" t="s">
        <v>575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576</v>
      </c>
      <c r="D37" s="220"/>
      <c r="E37" s="273">
        <f>E34-E30</f>
        <v>13766087062</v>
      </c>
      <c r="F37" s="286">
        <v>5697126347</v>
      </c>
      <c r="G37" s="208"/>
      <c r="H37" s="208"/>
    </row>
    <row r="38" spans="1:9" ht="15.75" customHeight="1">
      <c r="A38" s="367">
        <v>3.1</v>
      </c>
      <c r="B38" s="368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634767453</v>
      </c>
      <c r="F39" s="287">
        <v>-536320191</v>
      </c>
      <c r="G39" s="208"/>
      <c r="H39" s="208"/>
    </row>
    <row r="40" spans="1:9" ht="15.75" customHeight="1">
      <c r="A40" s="343">
        <v>3.2</v>
      </c>
      <c r="B40" s="344"/>
      <c r="C40" s="226" t="s">
        <v>583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578</v>
      </c>
      <c r="D41" s="225"/>
      <c r="E41" s="286">
        <v>13131319609</v>
      </c>
      <c r="F41" s="286">
        <v>6233446538</v>
      </c>
      <c r="G41" s="208"/>
      <c r="H41" s="208"/>
    </row>
    <row r="42" spans="1:9" ht="15.75" customHeight="1">
      <c r="A42" s="343">
        <v>3.3</v>
      </c>
      <c r="B42" s="344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65">
        <v>4</v>
      </c>
      <c r="B44" s="369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577</v>
      </c>
      <c r="D45" s="225"/>
      <c r="E45" s="267">
        <f>E35/E31-1</f>
        <v>4.379162549026816E-3</v>
      </c>
      <c r="F45" s="292">
        <v>-4.731802968086507E-3</v>
      </c>
      <c r="G45" s="199"/>
      <c r="H45" s="208"/>
    </row>
    <row r="46" spans="1:9" ht="15.75" customHeight="1">
      <c r="A46" s="365">
        <v>5</v>
      </c>
      <c r="B46" s="369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74">
        <v>5.0999999999999996</v>
      </c>
      <c r="B48" s="375"/>
      <c r="C48" s="238" t="s">
        <v>588</v>
      </c>
      <c r="D48" s="207"/>
      <c r="E48" s="301">
        <v>14442.72</v>
      </c>
      <c r="F48" s="296">
        <v>14442.72</v>
      </c>
      <c r="H48" s="208"/>
    </row>
    <row r="49" spans="1:8" ht="15.75" customHeight="1">
      <c r="A49" s="374">
        <v>5.2</v>
      </c>
      <c r="B49" s="375"/>
      <c r="C49" s="239" t="s">
        <v>589</v>
      </c>
      <c r="D49" s="240"/>
      <c r="E49" s="301">
        <v>11026.63</v>
      </c>
      <c r="F49" s="295">
        <v>11026.63</v>
      </c>
      <c r="G49" s="208"/>
      <c r="H49" s="208"/>
    </row>
    <row r="50" spans="1:8" ht="15.75" customHeight="1">
      <c r="A50" s="372">
        <v>6</v>
      </c>
      <c r="B50" s="373"/>
      <c r="C50" s="241" t="s">
        <v>574</v>
      </c>
      <c r="D50" s="242"/>
      <c r="E50" s="276"/>
      <c r="F50" s="277"/>
      <c r="G50" s="208"/>
      <c r="H50" s="208"/>
    </row>
    <row r="51" spans="1:8" ht="15.75" customHeight="1">
      <c r="A51" s="374">
        <v>6.1</v>
      </c>
      <c r="B51" s="375">
        <v>6.1</v>
      </c>
      <c r="C51" s="243" t="s">
        <v>590</v>
      </c>
      <c r="D51" s="244"/>
      <c r="E51" s="278">
        <v>442219.14</v>
      </c>
      <c r="F51" s="278">
        <v>435220.32</v>
      </c>
      <c r="G51" s="302"/>
      <c r="H51" s="208"/>
    </row>
    <row r="52" spans="1:8" ht="15.75" customHeight="1">
      <c r="A52" s="374">
        <v>6.2</v>
      </c>
      <c r="B52" s="375"/>
      <c r="C52" s="206" t="s">
        <v>591</v>
      </c>
      <c r="D52" s="238"/>
      <c r="E52" s="303">
        <v>6346149790.2066002</v>
      </c>
      <c r="F52" s="278">
        <v>6218480158.5984001</v>
      </c>
      <c r="G52" s="300"/>
      <c r="H52" s="208"/>
    </row>
    <row r="53" spans="1:8" ht="15.75" customHeight="1" thickBot="1">
      <c r="A53" s="370">
        <v>6.2</v>
      </c>
      <c r="B53" s="371">
        <v>6.3</v>
      </c>
      <c r="C53" s="245" t="s">
        <v>579</v>
      </c>
      <c r="D53" s="245"/>
      <c r="E53" s="279">
        <v>4.2547511767221685E-2</v>
      </c>
      <c r="F53" s="280">
        <v>4.5930691705041091E-2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592</v>
      </c>
      <c r="D56" s="249"/>
      <c r="E56" s="339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41"/>
      <c r="F63" s="341"/>
    </row>
    <row r="64" spans="1:8" ht="14.25" customHeight="1">
      <c r="A64" s="253"/>
      <c r="B64" s="253"/>
      <c r="C64" s="254"/>
      <c r="D64" s="173"/>
      <c r="E64" s="342"/>
      <c r="F64" s="342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XJRc2XyGkuUKOvzLg6QXnLIIdHU=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Z7sT/o/4xS6GXhDCRZssyZLWO0Q=</DigestValue>
    </Reference>
  </SignedInfo>
  <SignatureValue>YV52dY4pYIOj0rYccdDOQ0cnGzzZTLGX674AL0b3Oy2c0emN1qfHLTuqt94hRSkrpuhC89izLIak
CJnWlofBGQJtq6sH/TQWCexfB/agmfSmEf+BSkgR1f2yb3UUY0hFFIVHSCqQgetUVHVFD9/dwlil
3DOeMVP06fnNOpma/7A=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XDghjsI1FpqMOypW9590WX6a3uU=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NCRuO3p5HQClfkQiMk8thW1P2to=</DigestValue>
      </Reference>
      <Reference URI="/xl/styles.xml?ContentType=application/vnd.openxmlformats-officedocument.spreadsheetml.styles+xml">
        <DigestMethod Algorithm="http://www.w3.org/2000/09/xmldsig#sha1"/>
        <DigestValue>wE/URPc+EX8BTv7/O5A/1xXOvQA=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9clU5WxZLsJMgRmNIxjFUJZHe8M=</DigestValue>
      </Reference>
      <Reference URI="/xl/worksheets/sheet3.xml?ContentType=application/vnd.openxmlformats-officedocument.spreadsheetml.worksheet+xml">
        <DigestMethod Algorithm="http://www.w3.org/2000/09/xmldsig#sha1"/>
        <DigestValue>hBvSZN3pH1fzU0WjMRG2PHK8M8M=</DigestValue>
      </Reference>
      <Reference URI="/xl/worksheets/sheet4.xml?ContentType=application/vnd.openxmlformats-officedocument.spreadsheetml.worksheet+xml">
        <DigestMethod Algorithm="http://www.w3.org/2000/09/xmldsig#sha1"/>
        <DigestValue>XrPwyYBIeta7nH9n+dmBioh5w+A=</DigestValue>
      </Reference>
      <Reference URI="/xl/worksheets/sheet5.xml?ContentType=application/vnd.openxmlformats-officedocument.spreadsheetml.worksheet+xml">
        <DigestMethod Algorithm="http://www.w3.org/2000/09/xmldsig#sha1"/>
        <DigestValue>kzMYn/WYBTVfnG/0/Lmni1SVTbg=</DigestValue>
      </Reference>
      <Reference URI="/xl/worksheets/sheet6.xml?ContentType=application/vnd.openxmlformats-officedocument.spreadsheetml.worksheet+xml">
        <DigestMethod Algorithm="http://www.w3.org/2000/09/xmldsig#sha1"/>
        <DigestValue>/QssoF70eE6AXti4bfmeoVYCg/8=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2024-04-01T08:36:46Z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2024-04-01T08:36:46Z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EJukwZkMYoEOhojiJ/4gRGrEkbU=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fs5WWY0d8kNeM6NyZwpnJsBSxBs=</DigestValue>
    </Reference>
  </SignedInfo>
  <SignatureValue>lohvfhHTIgPkdCb9xr+Xi2cl4a9PK82kqzpeCESt7HTRe4KPcQzh8vaumNUaXjsm+SXMWAuiaylB
ZFCcfYsjrIoUNPzbzI5wk6s6kf19haBPgYn1Y1sEU+8/Dtddkn6HITyK7kOHjxuUi3vJHwAkiTsZ
6ZfN3Wnf1WaLL5he8WY=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XDghjsI1FpqMOypW9590WX6a3uU=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NCRuO3p5HQClfkQiMk8thW1P2to=</DigestValue>
      </Reference>
      <Reference URI="/xl/styles.xml?ContentType=application/vnd.openxmlformats-officedocument.spreadsheetml.styles+xml">
        <DigestMethod Algorithm="http://www.w3.org/2000/09/xmldsig#sha1"/>
        <DigestValue>wE/URPc+EX8BTv7/O5A/1xXOvQA=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9clU5WxZLsJMgRmNIxjFUJZHe8M=</DigestValue>
      </Reference>
      <Reference URI="/xl/worksheets/sheet3.xml?ContentType=application/vnd.openxmlformats-officedocument.spreadsheetml.worksheet+xml">
        <DigestMethod Algorithm="http://www.w3.org/2000/09/xmldsig#sha1"/>
        <DigestValue>hBvSZN3pH1fzU0WjMRG2PHK8M8M=</DigestValue>
      </Reference>
      <Reference URI="/xl/worksheets/sheet4.xml?ContentType=application/vnd.openxmlformats-officedocument.spreadsheetml.worksheet+xml">
        <DigestMethod Algorithm="http://www.w3.org/2000/09/xmldsig#sha1"/>
        <DigestValue>XrPwyYBIeta7nH9n+dmBioh5w+A=</DigestValue>
      </Reference>
      <Reference URI="/xl/worksheets/sheet5.xml?ContentType=application/vnd.openxmlformats-officedocument.spreadsheetml.worksheet+xml">
        <DigestMethod Algorithm="http://www.w3.org/2000/09/xmldsig#sha1"/>
        <DigestValue>kzMYn/WYBTVfnG/0/Lmni1SVTbg=</DigestValue>
      </Reference>
      <Reference URI="/xl/worksheets/sheet6.xml?ContentType=application/vnd.openxmlformats-officedocument.spreadsheetml.worksheet+xml">
        <DigestMethod Algorithm="http://www.w3.org/2000/09/xmldsig#sha1"/>
        <DigestValue>/QssoF70eE6AXti4bfmeoVYCg/8=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2024-04-01T11:22:58Z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2024-04-01T11:22:58Z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2022-11-28T09:53:44Z</cp:lastPrinted>
  <dcterms:created xsi:type="dcterms:W3CDTF">2014-09-25T08:23:57Z</dcterms:created>
  <dcterms:modified xsi:type="dcterms:W3CDTF">2024-04-01T02:40:25Z</dcterms:modified>
</cp:coreProperties>
</file>