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3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print'!$A$1:$F$86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7" l="1"/>
  <c r="E24" i="27" s="1"/>
  <c r="D17" i="27" l="1"/>
  <c r="D19" i="27"/>
  <c r="E49" i="27" l="1"/>
  <c r="D20" i="27"/>
  <c r="D18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<sst xmlns="http://schemas.openxmlformats.org/spreadsheetml/2006/main" count="1409" uniqueCount="616">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</sst>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175" fontId="84" fillId="37" borderId="18" xfId="0" applyNumberFormat="1" applyFont="1" applyFill="1" applyBorder="1" applyAlignment="1">
      <alignment horizontal="center"/>
    </xf>
    <xf numFmtId="175" fontId="79" fillId="37" borderId="50" xfId="0" applyNumberFormat="1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0" borderId="0" xfId="0" applyFont="1" applyAlignment="1">
      <alignment horizontal="left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  <xf numFmtId="0" fontId="76" fillId="0" borderId="0" xfId="0" applyFont="1" applyAlignment="1">
      <alignment horizontal="center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82" fillId="0" borderId="45" xfId="0" applyFont="1" applyBorder="1" applyAlignment="1">
      <alignment horizontal="center" vertical="top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61" t="s">
        <v>50</v>
      </c>
      <c r="B2" s="362"/>
      <c r="C2" s="362"/>
      <c r="D2" s="362"/>
      <c r="E2" s="362"/>
      <c r="F2" s="36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63" t="s">
        <v>51</v>
      </c>
      <c r="D3" s="363"/>
      <c r="E3" s="363"/>
      <c r="F3" s="363"/>
      <c r="G3" s="363"/>
      <c r="H3" s="363"/>
      <c r="I3" s="363"/>
      <c r="J3" s="363"/>
      <c r="K3" s="363"/>
      <c r="L3" s="363"/>
      <c r="M3" s="345" t="s">
        <v>23</v>
      </c>
      <c r="N3" s="353"/>
      <c r="O3" s="354" t="s">
        <v>24</v>
      </c>
      <c r="P3" s="355"/>
      <c r="Q3" s="345" t="s">
        <v>5</v>
      </c>
      <c r="R3" s="345"/>
      <c r="S3" s="353"/>
      <c r="T3" s="356"/>
      <c r="U3" s="347" t="s">
        <v>26</v>
      </c>
      <c r="V3" s="348"/>
      <c r="W3" s="349" t="s">
        <v>25</v>
      </c>
    </row>
    <row r="4" spans="1:23" ht="12.75" customHeight="1">
      <c r="A4" s="353" t="s">
        <v>27</v>
      </c>
      <c r="B4" s="345" t="s">
        <v>28</v>
      </c>
      <c r="C4" s="345" t="s">
        <v>29</v>
      </c>
      <c r="D4" s="345" t="s">
        <v>30</v>
      </c>
      <c r="E4" s="345" t="s">
        <v>31</v>
      </c>
      <c r="F4" s="345" t="s">
        <v>32</v>
      </c>
      <c r="G4" s="345" t="s">
        <v>33</v>
      </c>
      <c r="H4" s="357" t="s">
        <v>52</v>
      </c>
      <c r="I4" s="345" t="s">
        <v>34</v>
      </c>
      <c r="J4" s="356"/>
      <c r="K4" s="345" t="s">
        <v>35</v>
      </c>
      <c r="L4" s="345" t="s">
        <v>36</v>
      </c>
      <c r="M4" s="345" t="s">
        <v>35</v>
      </c>
      <c r="N4" s="345" t="s">
        <v>37</v>
      </c>
      <c r="O4" s="345" t="s">
        <v>35</v>
      </c>
      <c r="P4" s="345" t="s">
        <v>37</v>
      </c>
      <c r="Q4" s="345" t="s">
        <v>38</v>
      </c>
      <c r="R4" s="345" t="s">
        <v>39</v>
      </c>
      <c r="S4" s="345" t="s">
        <v>36</v>
      </c>
      <c r="T4" s="345" t="s">
        <v>39</v>
      </c>
      <c r="U4" s="357" t="s">
        <v>36</v>
      </c>
      <c r="V4" s="345" t="s">
        <v>39</v>
      </c>
      <c r="W4" s="350"/>
    </row>
    <row r="5" spans="1:23">
      <c r="A5" s="356"/>
      <c r="B5" s="356"/>
      <c r="C5" s="356"/>
      <c r="D5" s="356"/>
      <c r="E5" s="356"/>
      <c r="F5" s="356"/>
      <c r="G5" s="356"/>
      <c r="H5" s="358"/>
      <c r="I5" s="106" t="s">
        <v>40</v>
      </c>
      <c r="J5" s="106" t="s">
        <v>41</v>
      </c>
      <c r="K5" s="356"/>
      <c r="L5" s="356"/>
      <c r="M5" s="356"/>
      <c r="N5" s="356"/>
      <c r="O5" s="356"/>
      <c r="P5" s="356"/>
      <c r="Q5" s="352"/>
      <c r="R5" s="352"/>
      <c r="S5" s="356"/>
      <c r="T5" s="352"/>
      <c r="U5" s="358"/>
      <c r="V5" s="346"/>
      <c r="W5" s="35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9" t="s">
        <v>5</v>
      </c>
      <c r="B179" s="36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6" t="s">
        <v>210</v>
      </c>
      <c r="B1" s="366"/>
      <c r="C1" s="366"/>
      <c r="D1" s="366"/>
      <c r="E1" s="366"/>
      <c r="F1" s="366"/>
      <c r="G1" s="366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7" t="e">
        <f>#REF!</f>
        <v>#REF!</v>
      </c>
      <c r="C2" s="368"/>
      <c r="D2" s="368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70">
        <v>41948</v>
      </c>
      <c r="C4" s="370"/>
      <c r="D4" s="37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70">
        <v>41949</v>
      </c>
      <c r="C5" s="370"/>
      <c r="D5" s="37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4">
        <f>+$B$6*$F$7/$C$7</f>
        <v>111000</v>
      </c>
      <c r="C8" s="364"/>
      <c r="D8" s="36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70" t="s">
        <v>226</v>
      </c>
      <c r="C9" s="370"/>
      <c r="D9" s="37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4" t="e">
        <f>+ ROUND((B11-B19)*F10/C10,0)</f>
        <v>#REF!</v>
      </c>
      <c r="C12" s="364"/>
      <c r="D12" s="36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5" t="s">
        <v>212</v>
      </c>
      <c r="C13" s="365"/>
      <c r="D13" s="36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4">
        <f>+IF($E$13=1,ROUNDDOWN($B$8*$F$10/$C$10,0),IF(MROUND($B$8*$F$10/$C$10,10)-($B$8*$F$10/$C$10)&gt;0,MROUND($B$8*$F$10/$C$10,10)-10,MROUND($B$8*$F$10/$C$10,10)))</f>
        <v>55500</v>
      </c>
      <c r="C14" s="364"/>
      <c r="D14" s="36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4">
        <f>ROUNDDOWN($B$8*$F$10/$C$10,0)-B14</f>
        <v>0</v>
      </c>
      <c r="C15" s="364"/>
      <c r="D15" s="36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5" t="s">
        <v>223</v>
      </c>
      <c r="C16" s="365"/>
      <c r="D16" s="36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4">
        <f>+IF($E$16=1,B17*B15,0)</f>
        <v>0</v>
      </c>
      <c r="C18" s="364"/>
      <c r="D18" s="36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4">
        <f>+B19*B14</f>
        <v>555000000</v>
      </c>
      <c r="C20" s="364"/>
      <c r="D20" s="36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70"/>
      <c r="C21" s="370"/>
      <c r="D21" s="37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71" t="s">
        <v>241</v>
      </c>
      <c r="F23" s="371"/>
      <c r="G23" s="37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25" zoomScale="70" zoomScaleNormal="70" zoomScaleSheetLayoutView="70" workbookViewId="0">
      <selection activeCell="E52" sqref="E52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44.28515625" style="161" customWidth="1"/>
    <col min="5" max="5" width="29.5703125" style="177" customWidth="1"/>
    <col min="6" max="6" width="29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382" t="s">
        <v>587</v>
      </c>
      <c r="B2" s="382"/>
      <c r="C2" s="382"/>
      <c r="D2" s="382"/>
      <c r="E2" s="382"/>
      <c r="F2" s="382"/>
    </row>
    <row r="3" spans="1:9" ht="25.5" customHeight="1">
      <c r="A3" s="383" t="s">
        <v>588</v>
      </c>
      <c r="B3" s="383"/>
      <c r="C3" s="383"/>
      <c r="D3" s="383"/>
      <c r="E3" s="383"/>
      <c r="F3" s="383"/>
    </row>
    <row r="4" spans="1:9" ht="26.25" customHeight="1">
      <c r="A4" s="384" t="s">
        <v>589</v>
      </c>
      <c r="B4" s="384"/>
      <c r="C4" s="384"/>
      <c r="D4" s="384"/>
      <c r="E4" s="384"/>
      <c r="F4" s="384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385" t="s">
        <v>594</v>
      </c>
      <c r="B17" s="385"/>
      <c r="C17" s="385"/>
      <c r="D17" s="179" t="str">
        <f>"Từ ngày "&amp;TEXT(G17,"dd/mm/yyyy;@")&amp;" đến "&amp;TEXT(G18,"dd/mm/yyyy;@")</f>
        <v>Từ ngày 10/04/2024 đến 16/04/2024</v>
      </c>
      <c r="G17" s="166">
        <v>45392</v>
      </c>
    </row>
    <row r="18" spans="1:11">
      <c r="A18" s="180"/>
      <c r="B18" s="181" t="s">
        <v>591</v>
      </c>
      <c r="C18" s="180"/>
      <c r="D18" s="182" t="str">
        <f>"From "&amp;TEXT(G17,"dd/mm/yyyy;@")&amp;" to "&amp;TEXT(G18,"dd/mm/yyyy;@")</f>
        <v>From 10/04/2024 to 16/04/2024</v>
      </c>
      <c r="G18" s="166">
        <f>G17+6</f>
        <v>45398</v>
      </c>
      <c r="H18" s="183"/>
    </row>
    <row r="19" spans="1:11" s="175" customFormat="1">
      <c r="A19" s="385" t="s">
        <v>590</v>
      </c>
      <c r="B19" s="385"/>
      <c r="C19" s="385"/>
      <c r="D19" s="179">
        <f>G18+2</f>
        <v>45400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45400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12" t="s">
        <v>531</v>
      </c>
      <c r="B22" s="413"/>
      <c r="C22" s="414" t="s">
        <v>542</v>
      </c>
      <c r="D22" s="413"/>
      <c r="E22" s="189" t="s">
        <v>543</v>
      </c>
      <c r="F22" s="190" t="s">
        <v>575</v>
      </c>
      <c r="K22" s="191"/>
    </row>
    <row r="23" spans="1:11">
      <c r="A23" s="415" t="s">
        <v>27</v>
      </c>
      <c r="B23" s="416"/>
      <c r="C23" s="417" t="s">
        <v>330</v>
      </c>
      <c r="D23" s="418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197">
        <f>+G18</f>
        <v>45398</v>
      </c>
      <c r="F24" s="198">
        <v>45391</v>
      </c>
      <c r="G24" s="185"/>
      <c r="K24" s="191"/>
    </row>
    <row r="25" spans="1:11">
      <c r="A25" s="386" t="s">
        <v>595</v>
      </c>
      <c r="B25" s="387"/>
      <c r="C25" s="199" t="s">
        <v>545</v>
      </c>
      <c r="D25" s="199"/>
      <c r="E25" s="200"/>
      <c r="F25" s="201"/>
      <c r="K25" s="202"/>
    </row>
    <row r="26" spans="1:11" ht="20.25">
      <c r="A26" s="203"/>
      <c r="B26" s="204"/>
      <c r="C26" s="205" t="s">
        <v>546</v>
      </c>
      <c r="D26" s="206"/>
      <c r="E26" s="207"/>
      <c r="F26" s="208"/>
      <c r="H26" s="183"/>
      <c r="K26" s="202"/>
    </row>
    <row r="27" spans="1:11">
      <c r="A27" s="388">
        <v>1</v>
      </c>
      <c r="B27" s="389"/>
      <c r="C27" s="209" t="s">
        <v>547</v>
      </c>
      <c r="D27" s="210"/>
      <c r="E27" s="211"/>
      <c r="F27" s="212"/>
      <c r="H27" s="213"/>
      <c r="K27" s="202"/>
    </row>
    <row r="28" spans="1:11">
      <c r="A28" s="214"/>
      <c r="B28" s="215"/>
      <c r="C28" s="216" t="s">
        <v>548</v>
      </c>
      <c r="D28" s="217"/>
      <c r="E28" s="218"/>
      <c r="F28" s="219"/>
      <c r="H28" s="213"/>
      <c r="K28" s="202"/>
    </row>
    <row r="29" spans="1:11">
      <c r="A29" s="390">
        <v>1.1000000000000001</v>
      </c>
      <c r="B29" s="391"/>
      <c r="C29" s="220" t="s">
        <v>603</v>
      </c>
      <c r="D29" s="221"/>
      <c r="E29" s="222">
        <f>F33</f>
        <v>48924599542</v>
      </c>
      <c r="F29" s="223">
        <v>50352298760</v>
      </c>
      <c r="G29" s="224"/>
      <c r="H29" s="225"/>
      <c r="I29" s="224"/>
      <c r="K29" s="191"/>
    </row>
    <row r="30" spans="1:11">
      <c r="A30" s="392">
        <v>1.2</v>
      </c>
      <c r="B30" s="393"/>
      <c r="C30" s="226" t="s">
        <v>604</v>
      </c>
      <c r="D30" s="227"/>
      <c r="E30" s="228">
        <f>F34</f>
        <v>9784.91</v>
      </c>
      <c r="F30" s="229">
        <v>10070.450000000001</v>
      </c>
      <c r="G30" s="224"/>
      <c r="H30" s="225"/>
      <c r="I30" s="224"/>
      <c r="K30" s="191"/>
    </row>
    <row r="31" spans="1:11">
      <c r="A31" s="388">
        <v>2</v>
      </c>
      <c r="B31" s="389"/>
      <c r="C31" s="209" t="s">
        <v>549</v>
      </c>
      <c r="D31" s="210"/>
      <c r="E31" s="230"/>
      <c r="F31" s="231"/>
      <c r="H31" s="225"/>
      <c r="I31" s="224"/>
      <c r="K31" s="191"/>
    </row>
    <row r="32" spans="1:11">
      <c r="A32" s="232"/>
      <c r="B32" s="233"/>
      <c r="C32" s="226" t="s">
        <v>550</v>
      </c>
      <c r="D32" s="217"/>
      <c r="E32" s="234"/>
      <c r="F32" s="235"/>
      <c r="H32" s="225"/>
      <c r="I32" s="224"/>
      <c r="K32" s="191"/>
    </row>
    <row r="33" spans="1:11">
      <c r="A33" s="380">
        <v>2.1</v>
      </c>
      <c r="B33" s="381"/>
      <c r="C33" s="220" t="s">
        <v>605</v>
      </c>
      <c r="D33" s="221"/>
      <c r="E33" s="222">
        <v>46200949226</v>
      </c>
      <c r="F33" s="223">
        <v>48924599542</v>
      </c>
      <c r="G33" s="236"/>
      <c r="H33" s="225"/>
      <c r="I33" s="224"/>
      <c r="K33" s="237"/>
    </row>
    <row r="34" spans="1:11">
      <c r="A34" s="410">
        <v>2.2000000000000002</v>
      </c>
      <c r="B34" s="411"/>
      <c r="C34" s="238" t="s">
        <v>606</v>
      </c>
      <c r="D34" s="217"/>
      <c r="E34" s="228">
        <v>9240.18</v>
      </c>
      <c r="F34" s="229">
        <v>9784.91</v>
      </c>
      <c r="G34" s="239"/>
      <c r="H34" s="225"/>
      <c r="I34" s="224"/>
    </row>
    <row r="35" spans="1:11">
      <c r="A35" s="395">
        <v>3</v>
      </c>
      <c r="B35" s="403"/>
      <c r="C35" s="240" t="s">
        <v>593</v>
      </c>
      <c r="D35" s="241"/>
      <c r="E35" s="242"/>
      <c r="F35" s="243"/>
      <c r="G35" s="224"/>
      <c r="H35" s="225"/>
      <c r="I35" s="224"/>
    </row>
    <row r="36" spans="1:11">
      <c r="A36" s="244"/>
      <c r="B36" s="245"/>
      <c r="C36" s="246" t="s">
        <v>592</v>
      </c>
      <c r="D36" s="247"/>
      <c r="E36" s="248">
        <f>E33-E29</f>
        <v>-2723650316</v>
      </c>
      <c r="F36" s="249">
        <v>-1427699218</v>
      </c>
      <c r="G36" s="250"/>
      <c r="H36" s="225"/>
      <c r="I36" s="224"/>
    </row>
    <row r="37" spans="1:11">
      <c r="A37" s="404">
        <v>3.1</v>
      </c>
      <c r="B37" s="405"/>
      <c r="C37" s="251" t="s">
        <v>551</v>
      </c>
      <c r="D37" s="252"/>
      <c r="E37" s="242"/>
      <c r="F37" s="243"/>
      <c r="H37" s="225"/>
      <c r="I37" s="224"/>
    </row>
    <row r="38" spans="1:11">
      <c r="A38" s="253"/>
      <c r="B38" s="254"/>
      <c r="C38" s="246" t="s">
        <v>552</v>
      </c>
      <c r="D38" s="255"/>
      <c r="E38" s="248">
        <f>E36</f>
        <v>-2723650316</v>
      </c>
      <c r="F38" s="249">
        <v>-1427699218</v>
      </c>
      <c r="G38" s="236"/>
      <c r="H38" s="225"/>
      <c r="I38" s="224"/>
    </row>
    <row r="39" spans="1:11">
      <c r="A39" s="406">
        <v>3.2</v>
      </c>
      <c r="B39" s="407"/>
      <c r="C39" s="251" t="s">
        <v>553</v>
      </c>
      <c r="D39" s="252"/>
      <c r="E39" s="256"/>
      <c r="F39" s="257"/>
      <c r="H39" s="225"/>
      <c r="I39" s="224"/>
    </row>
    <row r="40" spans="1:11">
      <c r="A40" s="253"/>
      <c r="B40" s="258"/>
      <c r="C40" s="259" t="s">
        <v>554</v>
      </c>
      <c r="D40" s="255"/>
      <c r="E40" s="248"/>
      <c r="F40" s="249"/>
      <c r="H40" s="225"/>
      <c r="I40" s="224"/>
    </row>
    <row r="41" spans="1:11">
      <c r="A41" s="395">
        <v>4</v>
      </c>
      <c r="B41" s="396"/>
      <c r="C41" s="260" t="s">
        <v>584</v>
      </c>
      <c r="D41" s="261"/>
      <c r="E41" s="262"/>
      <c r="F41" s="263"/>
      <c r="H41" s="225"/>
      <c r="I41" s="224"/>
    </row>
    <row r="42" spans="1:11">
      <c r="A42" s="253"/>
      <c r="B42" s="254"/>
      <c r="C42" s="259" t="s">
        <v>585</v>
      </c>
      <c r="D42" s="255"/>
      <c r="E42" s="264">
        <f>E34-E30</f>
        <v>-544.72999999999956</v>
      </c>
      <c r="F42" s="265">
        <v>-285.54000000000087</v>
      </c>
      <c r="G42" s="266"/>
      <c r="H42" s="225"/>
      <c r="I42" s="224"/>
    </row>
    <row r="43" spans="1:11">
      <c r="A43" s="395">
        <v>5</v>
      </c>
      <c r="B43" s="396"/>
      <c r="C43" s="267" t="s">
        <v>555</v>
      </c>
      <c r="D43" s="268"/>
      <c r="E43" s="269"/>
      <c r="F43" s="270"/>
      <c r="H43" s="225"/>
      <c r="I43" s="224"/>
    </row>
    <row r="44" spans="1:11">
      <c r="A44" s="244"/>
      <c r="B44" s="245"/>
      <c r="C44" s="271" t="s">
        <v>556</v>
      </c>
      <c r="D44" s="272"/>
      <c r="E44" s="273"/>
      <c r="F44" s="274"/>
      <c r="H44" s="225"/>
      <c r="I44" s="224"/>
    </row>
    <row r="45" spans="1:11">
      <c r="A45" s="380">
        <v>5.0999999999999996</v>
      </c>
      <c r="B45" s="381"/>
      <c r="C45" s="275" t="s">
        <v>607</v>
      </c>
      <c r="D45" s="221"/>
      <c r="E45" s="276">
        <v>52081283454</v>
      </c>
      <c r="F45" s="277">
        <v>52081283454</v>
      </c>
      <c r="G45" s="225"/>
      <c r="H45" s="225"/>
      <c r="I45" s="224"/>
    </row>
    <row r="46" spans="1:11">
      <c r="A46" s="380">
        <v>5.2</v>
      </c>
      <c r="B46" s="381"/>
      <c r="C46" s="278" t="s">
        <v>608</v>
      </c>
      <c r="D46" s="217"/>
      <c r="E46" s="276">
        <v>41455047099</v>
      </c>
      <c r="F46" s="277">
        <v>41455047099</v>
      </c>
      <c r="G46" s="279"/>
      <c r="H46" s="225"/>
      <c r="I46" s="224"/>
    </row>
    <row r="47" spans="1:11">
      <c r="A47" s="408" t="s">
        <v>596</v>
      </c>
      <c r="B47" s="409"/>
      <c r="C47" s="280" t="s">
        <v>557</v>
      </c>
      <c r="D47" s="280"/>
      <c r="E47" s="281"/>
      <c r="F47" s="282"/>
      <c r="G47" s="224"/>
      <c r="H47" s="225"/>
      <c r="I47" s="224"/>
    </row>
    <row r="48" spans="1:11" ht="20.25">
      <c r="A48" s="283"/>
      <c r="B48" s="284"/>
      <c r="C48" s="285" t="s">
        <v>558</v>
      </c>
      <c r="D48" s="286"/>
      <c r="E48" s="287"/>
      <c r="F48" s="288"/>
      <c r="G48" s="289"/>
      <c r="H48" s="225"/>
      <c r="I48" s="224"/>
    </row>
    <row r="49" spans="1:9">
      <c r="A49" s="395">
        <v>1</v>
      </c>
      <c r="B49" s="403"/>
      <c r="C49" s="209" t="s">
        <v>559</v>
      </c>
      <c r="D49" s="290"/>
      <c r="E49" s="291">
        <f>F51</f>
        <v>7370</v>
      </c>
      <c r="F49" s="292">
        <v>7150</v>
      </c>
      <c r="G49" s="236"/>
      <c r="H49" s="225"/>
      <c r="I49" s="224"/>
    </row>
    <row r="50" spans="1:9">
      <c r="A50" s="253"/>
      <c r="B50" s="254"/>
      <c r="C50" s="216" t="s">
        <v>560</v>
      </c>
      <c r="D50" s="217"/>
      <c r="E50" s="218"/>
      <c r="F50" s="293"/>
      <c r="H50" s="225"/>
      <c r="I50" s="224"/>
    </row>
    <row r="51" spans="1:9">
      <c r="A51" s="395">
        <v>2</v>
      </c>
      <c r="B51" s="396"/>
      <c r="C51" s="294" t="s">
        <v>561</v>
      </c>
      <c r="D51" s="295"/>
      <c r="E51" s="291">
        <v>7000</v>
      </c>
      <c r="F51" s="296">
        <v>7370</v>
      </c>
      <c r="G51" s="236"/>
      <c r="H51" s="225"/>
      <c r="I51" s="224"/>
    </row>
    <row r="52" spans="1:9">
      <c r="A52" s="253"/>
      <c r="B52" s="254"/>
      <c r="C52" s="216" t="s">
        <v>562</v>
      </c>
      <c r="D52" s="217"/>
      <c r="E52" s="218"/>
      <c r="F52" s="293"/>
      <c r="H52" s="225"/>
      <c r="I52" s="224"/>
    </row>
    <row r="53" spans="1:9">
      <c r="A53" s="397">
        <v>3</v>
      </c>
      <c r="B53" s="398"/>
      <c r="C53" s="240" t="s">
        <v>563</v>
      </c>
      <c r="D53" s="252"/>
      <c r="E53" s="297">
        <f>(E51-E49)/E49</f>
        <v>-5.0203527815468114E-2</v>
      </c>
      <c r="F53" s="298">
        <v>3.0769230769230771E-2</v>
      </c>
      <c r="G53" s="224"/>
      <c r="H53" s="225"/>
      <c r="I53" s="224"/>
    </row>
    <row r="54" spans="1:9">
      <c r="A54" s="253"/>
      <c r="B54" s="254"/>
      <c r="C54" s="246" t="s">
        <v>564</v>
      </c>
      <c r="D54" s="255"/>
      <c r="E54" s="218"/>
      <c r="F54" s="293"/>
      <c r="G54" s="299"/>
      <c r="H54" s="225"/>
      <c r="I54" s="224"/>
    </row>
    <row r="55" spans="1:9">
      <c r="A55" s="397">
        <v>4</v>
      </c>
      <c r="B55" s="398"/>
      <c r="C55" s="399" t="s">
        <v>609</v>
      </c>
      <c r="D55" s="400"/>
      <c r="E55" s="300"/>
      <c r="F55" s="301"/>
      <c r="H55" s="225"/>
      <c r="I55" s="224"/>
    </row>
    <row r="56" spans="1:9">
      <c r="A56" s="302"/>
      <c r="B56" s="303"/>
      <c r="C56" s="401"/>
      <c r="D56" s="402"/>
      <c r="E56" s="218"/>
      <c r="F56" s="293"/>
      <c r="H56" s="225"/>
      <c r="I56" s="224"/>
    </row>
    <row r="57" spans="1:9">
      <c r="A57" s="380">
        <v>4.0999999999999996</v>
      </c>
      <c r="B57" s="381"/>
      <c r="C57" s="304" t="s">
        <v>610</v>
      </c>
      <c r="D57" s="305"/>
      <c r="E57" s="264">
        <f>E51-E34</f>
        <v>-2240.1800000000003</v>
      </c>
      <c r="F57" s="265">
        <v>-2414.91</v>
      </c>
      <c r="G57" s="224"/>
      <c r="H57" s="225"/>
      <c r="I57" s="224"/>
    </row>
    <row r="58" spans="1:9">
      <c r="A58" s="406">
        <v>4.2</v>
      </c>
      <c r="B58" s="407"/>
      <c r="C58" s="251" t="s">
        <v>565</v>
      </c>
      <c r="D58" s="252"/>
      <c r="E58" s="306"/>
      <c r="F58" s="307"/>
      <c r="H58" s="225"/>
      <c r="I58" s="224"/>
    </row>
    <row r="59" spans="1:9">
      <c r="A59" s="302"/>
      <c r="B59" s="303"/>
      <c r="C59" s="271" t="s">
        <v>566</v>
      </c>
      <c r="D59" s="308"/>
      <c r="E59" s="309">
        <f>E57/E34</f>
        <v>-0.24243900010605857</v>
      </c>
      <c r="F59" s="310">
        <v>-0.24679940847693027</v>
      </c>
      <c r="G59" s="299"/>
      <c r="H59" s="225"/>
      <c r="I59" s="224"/>
    </row>
    <row r="60" spans="1:9">
      <c r="A60" s="397">
        <v>5</v>
      </c>
      <c r="B60" s="398"/>
      <c r="C60" s="311" t="s">
        <v>567</v>
      </c>
      <c r="D60" s="312"/>
      <c r="E60" s="313"/>
      <c r="F60" s="314"/>
      <c r="H60" s="225"/>
      <c r="I60" s="224"/>
    </row>
    <row r="61" spans="1:9">
      <c r="A61" s="302"/>
      <c r="B61" s="303"/>
      <c r="C61" s="315" t="s">
        <v>568</v>
      </c>
      <c r="D61" s="308"/>
      <c r="E61" s="316"/>
      <c r="F61" s="317"/>
      <c r="H61" s="225"/>
      <c r="I61" s="224"/>
    </row>
    <row r="62" spans="1:9">
      <c r="A62" s="380">
        <v>5.0999999999999996</v>
      </c>
      <c r="B62" s="381"/>
      <c r="C62" s="275" t="s">
        <v>611</v>
      </c>
      <c r="D62" s="318"/>
      <c r="E62" s="276">
        <v>8980</v>
      </c>
      <c r="F62" s="277">
        <v>8980</v>
      </c>
      <c r="G62" s="236"/>
      <c r="H62" s="225"/>
      <c r="I62" s="224"/>
    </row>
    <row r="63" spans="1:9" ht="20.25" thickBot="1">
      <c r="A63" s="421">
        <v>5.2</v>
      </c>
      <c r="B63" s="422"/>
      <c r="C63" s="319" t="s">
        <v>612</v>
      </c>
      <c r="D63" s="320"/>
      <c r="E63" s="321">
        <v>6350</v>
      </c>
      <c r="F63" s="322">
        <v>6350</v>
      </c>
      <c r="G63" s="236"/>
      <c r="H63" s="225"/>
      <c r="I63" s="224"/>
    </row>
    <row r="64" spans="1:9" ht="6" customHeight="1">
      <c r="A64" s="323"/>
      <c r="B64" s="323"/>
      <c r="C64" s="324"/>
      <c r="D64" s="324"/>
      <c r="E64" s="325"/>
      <c r="F64" s="326"/>
      <c r="G64" s="236"/>
      <c r="H64" s="225"/>
      <c r="I64" s="224"/>
    </row>
    <row r="65" spans="1:6" ht="41.25" customHeight="1">
      <c r="A65" s="327" t="s">
        <v>569</v>
      </c>
      <c r="B65" s="327"/>
      <c r="C65" s="423" t="s">
        <v>613</v>
      </c>
      <c r="D65" s="423"/>
      <c r="E65" s="423"/>
      <c r="F65" s="42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8"/>
      <c r="B67" s="328"/>
      <c r="C67" s="328"/>
      <c r="D67" s="328"/>
      <c r="E67" s="329"/>
      <c r="F67" s="330"/>
    </row>
    <row r="68" spans="1:6">
      <c r="B68" s="186" t="s">
        <v>601</v>
      </c>
      <c r="D68" s="331"/>
      <c r="E68" s="420" t="s">
        <v>602</v>
      </c>
      <c r="F68" s="420"/>
    </row>
    <row r="69" spans="1:6">
      <c r="B69" s="332" t="s">
        <v>615</v>
      </c>
      <c r="D69" s="331"/>
      <c r="E69" s="419" t="s">
        <v>571</v>
      </c>
      <c r="F69" s="420"/>
    </row>
    <row r="70" spans="1:6" ht="14.25" customHeight="1">
      <c r="C70" s="333"/>
      <c r="D70" s="333"/>
      <c r="E70" s="334"/>
      <c r="F70" s="173"/>
    </row>
    <row r="71" spans="1:6" ht="14.25" customHeight="1">
      <c r="A71" s="335"/>
      <c r="B71" s="335"/>
    </row>
    <row r="72" spans="1:6" ht="14.25" customHeight="1">
      <c r="A72" s="335"/>
      <c r="B72" s="335"/>
    </row>
    <row r="73" spans="1:6" ht="14.25" customHeight="1">
      <c r="A73" s="335"/>
      <c r="B73" s="335"/>
    </row>
    <row r="74" spans="1:6" ht="14.25" customHeight="1">
      <c r="A74" s="335"/>
      <c r="B74" s="335"/>
    </row>
    <row r="75" spans="1:6" ht="14.25" customHeight="1">
      <c r="A75" s="335"/>
      <c r="B75" s="335"/>
      <c r="C75" s="336"/>
      <c r="E75" s="174"/>
      <c r="F75" s="170"/>
    </row>
    <row r="76" spans="1:6" ht="14.25" customHeight="1">
      <c r="A76" s="337"/>
      <c r="B76" s="337"/>
      <c r="C76" s="338"/>
      <c r="D76" s="172"/>
      <c r="E76" s="171"/>
      <c r="F76" s="172"/>
    </row>
    <row r="77" spans="1:6">
      <c r="A77" s="337"/>
      <c r="B77" s="337"/>
      <c r="C77" s="337"/>
      <c r="D77" s="337"/>
    </row>
    <row r="78" spans="1:6">
      <c r="A78" s="339"/>
      <c r="B78" s="339"/>
      <c r="C78" s="339"/>
      <c r="D78" s="339"/>
    </row>
    <row r="79" spans="1:6">
      <c r="A79" s="340"/>
      <c r="B79" s="340"/>
      <c r="C79" s="339"/>
      <c r="D79" s="339"/>
    </row>
    <row r="80" spans="1:6">
      <c r="A80" s="341"/>
      <c r="B80" s="342" t="s">
        <v>598</v>
      </c>
      <c r="C80" s="343"/>
      <c r="E80" s="344" t="s">
        <v>597</v>
      </c>
      <c r="F80" s="342"/>
    </row>
    <row r="81" spans="2:5">
      <c r="B81" s="161" t="s">
        <v>537</v>
      </c>
      <c r="E81" s="177" t="s">
        <v>577</v>
      </c>
    </row>
    <row r="82" spans="2:5" ht="16.5" customHeight="1">
      <c r="B82" s="341"/>
    </row>
    <row r="83" spans="2:5">
      <c r="E83" s="176"/>
    </row>
    <row r="84" spans="2:5" ht="6.6" customHeight="1"/>
    <row r="85" spans="2:5">
      <c r="B85" s="341"/>
      <c r="E85" s="176"/>
    </row>
    <row r="86" spans="2:5">
      <c r="B86" s="172"/>
    </row>
  </sheetData>
  <mergeCells count="38"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</mergeCells>
  <printOptions horizontalCentered="1"/>
  <pageMargins left="0" right="0" top="0.59055118110236227" bottom="0" header="0" footer="0"/>
  <pageSetup paperSize="9" scale="4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LjUM69NRrNEh/nG0G+Hd9vDOf80=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ICxsTR6DoPgWPS4jm57ahSdvdfM=</DigestValue>
    </Reference>
  </SignedInfo>
  <SignatureValue>U1lqBCb/9oebL9/lvUPnMB3nIP/UiAl2R/EnQvnGfNO3tzL1T1OVOzAH8k4/ooAWD9TuPbKWB+Na
3yS26l3MKd1hfwkfZM+hdlyWUsSFHoNt4/3+O/MnjwzEI4ZKi697uRTHwdlc4hQs2Gmr0OlAVwb0
i/Hbm7RSFZmri1Jj7Rk=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j91hTEtq93BvU/mnGSnRd5IOGjg=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SK0BLAIRpaNz6VJ5ZwN3vFBSYjk=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I0s/MYKnEZ2BRpMJSjoA8oXAB10=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PUlRdZw1+TK1J0zZN/kX2rD5CFw=</DigestValue>
      </Reference>
      <Reference URI="/xl/styles.xml?ContentType=application/vnd.openxmlformats-officedocument.spreadsheetml.styles+xml">
        <DigestMethod Algorithm="http://www.w3.org/2000/09/xmldsig#sha1"/>
        <DigestValue>XR3l2BK3cZNH7YhZXK8m+eNse90=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5+cD+OXloSfum7/c3p4hfkcTYZM=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62oGhfYSb9VCE/+62G9nqx5RAtc=</DigestValue>
      </Reference>
      <Reference URI="/xl/worksheets/sheet3.xml?ContentType=application/vnd.openxmlformats-officedocument.spreadsheetml.worksheet+xml">
        <DigestMethod Algorithm="http://www.w3.org/2000/09/xmldsig#sha1"/>
        <DigestValue>ovmEt+6XFBEsBoyM6TVaH9lxPkE=</DigestValue>
      </Reference>
      <Reference URI="/xl/worksheets/sheet4.xml?ContentType=application/vnd.openxmlformats-officedocument.spreadsheetml.worksheet+xml">
        <DigestMethod Algorithm="http://www.w3.org/2000/09/xmldsig#sha1"/>
        <DigestValue>rACLnFhq1Dak5t2TK74lNeZnzR4=</DigestValue>
      </Reference>
      <Reference URI="/xl/worksheets/sheet5.xml?ContentType=application/vnd.openxmlformats-officedocument.spreadsheetml.worksheet+xml">
        <DigestMethod Algorithm="http://www.w3.org/2000/09/xmldsig#sha1"/>
        <DigestValue>+ZGXQk3St7lEFvChpwDUmJ3jkIc=</DigestValue>
      </Reference>
      <Reference URI="/xl/worksheets/sheet6.xml?ContentType=application/vnd.openxmlformats-officedocument.spreadsheetml.worksheet+xml">
        <DigestMethod Algorithm="http://www.w3.org/2000/09/xmldsig#sha1"/>
        <DigestValue>qPogO0LkNkPmOvsVwZMM0kJnPkA=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2024-04-17T07:38:18Z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2024-04-17T07:38:18Z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zFttvhdbhWASqkXc/9SI23uphq0=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TMedkYmGk/R7eSV4ioVblF2uio4=</DigestValue>
    </Reference>
  </SignedInfo>
  <SignatureValue>nO9IbBc+aMJRPBdlFVwxhJQwzxHJvvikFVdUQ4FiMB/6+wtc/sSYirPYTSv0wbj9C5Bk9i9zvi4E
NNT2PhPwDgfBHpAYbZ3RvxEsi87KuOBO77qwjR8SXRL4UbqE08mRxW+Z457Yc6Hcdyq4UP/FQyxb
FIy0AP98Sr4q/7FeQdw=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j91hTEtq93BvU/mnGSnRd5IOGjg=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SK0BLAIRpaNz6VJ5ZwN3vFBSYjk=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I0s/MYKnEZ2BRpMJSjoA8oXAB10=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PUlRdZw1+TK1J0zZN/kX2rD5CFw=</DigestValue>
      </Reference>
      <Reference URI="/xl/styles.xml?ContentType=application/vnd.openxmlformats-officedocument.spreadsheetml.styles+xml">
        <DigestMethod Algorithm="http://www.w3.org/2000/09/xmldsig#sha1"/>
        <DigestValue>XR3l2BK3cZNH7YhZXK8m+eNse90=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5+cD+OXloSfum7/c3p4hfkcTYZM=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62oGhfYSb9VCE/+62G9nqx5RAtc=</DigestValue>
      </Reference>
      <Reference URI="/xl/worksheets/sheet3.xml?ContentType=application/vnd.openxmlformats-officedocument.spreadsheetml.worksheet+xml">
        <DigestMethod Algorithm="http://www.w3.org/2000/09/xmldsig#sha1"/>
        <DigestValue>ovmEt+6XFBEsBoyM6TVaH9lxPkE=</DigestValue>
      </Reference>
      <Reference URI="/xl/worksheets/sheet4.xml?ContentType=application/vnd.openxmlformats-officedocument.spreadsheetml.worksheet+xml">
        <DigestMethod Algorithm="http://www.w3.org/2000/09/xmldsig#sha1"/>
        <DigestValue>rACLnFhq1Dak5t2TK74lNeZnzR4=</DigestValue>
      </Reference>
      <Reference URI="/xl/worksheets/sheet5.xml?ContentType=application/vnd.openxmlformats-officedocument.spreadsheetml.worksheet+xml">
        <DigestMethod Algorithm="http://www.w3.org/2000/09/xmldsig#sha1"/>
        <DigestValue>+ZGXQk3St7lEFvChpwDUmJ3jkIc=</DigestValue>
      </Reference>
      <Reference URI="/xl/worksheets/sheet6.xml?ContentType=application/vnd.openxmlformats-officedocument.spreadsheetml.worksheet+xml">
        <DigestMethod Algorithm="http://www.w3.org/2000/09/xmldsig#sha1"/>
        <DigestValue>qPogO0LkNkPmOvsVwZMM0kJnPkA=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2024-04-17T10:44:20Z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2024-04-17T10:44:20Z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2024-04-03T06:59:42Z</cp:lastPrinted>
  <dcterms:created xsi:type="dcterms:W3CDTF">2014-09-25T08:23:57Z</dcterms:created>
  <dcterms:modified xsi:type="dcterms:W3CDTF">2024-04-17T07:00:02Z</dcterms:modified>
</cp:coreProperties>
</file>