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A42" authorId="0">
      <text>
        <r>
          <rPr>
            <sz val="10"/>
            <rFont val="Arial"/>
            <family val="0"/>
          </rPr>
          <t>Ô chỉ tiêu có định dạng ký tự
Dữ liệu động đầu vào hợp lệ khi chỉ được thêm dòng trên ô này.</t>
        </r>
      </text>
    </comment>
    <comment ref="B42" authorId="0">
      <text>
        <r>
          <rPr>
            <sz val="10"/>
            <rFont val="Arial"/>
            <family val="0"/>
          </rPr>
          <t>Ô chỉ tiêu có định dạng ký tự
Dữ liệu động đầu vào hợp lệ khi chỉ được thêm dòng trên ô này.</t>
        </r>
      </text>
    </comment>
    <comment ref="C42" authorId="0">
      <text>
        <r>
          <rPr>
            <sz val="10"/>
            <rFont val="Arial"/>
            <family val="0"/>
          </rPr>
          <t>Ô chỉ tiêu có định dạng ký tự
Dữ liệu động đầu vào hợp lệ khi chỉ được thêm dòng trên ô này.</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G42"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<sst xmlns="http://schemas.openxmlformats.org/spreadsheetml/2006/main" count="1397" uniqueCount="359">
  <si>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</si>
  <si>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</si>
  <si>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</si>
  <si>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</si>
  <si>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</si>
  <si>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</si>
  <si>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</si>
  <si>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</si>
  <si>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</si>
  <si>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</si>
  <si>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</si>
  <si>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</si>
  <si>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</si>
  <si>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</si>
  <si>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</si>
  <si>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</si>
  <si>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</si>
  <si>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</si>
  <si>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</si>
  <si>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</si>
  <si>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</si>
  <si>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</si>
  <si>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</si>
  <si>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</si>
  <si>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</si>
  <si>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</si>
  <si>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</si>
  <si>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</si>
  <si>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</si>
  <si>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</si>
  <si>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</si>
  <si>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</si>
  <si>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</si>
  <si>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</si>
  <si>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</si>
  <si>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</si>
  <si>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</si>
  <si>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</si>
  <si>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</si>
  <si>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</si>
  <si>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</si>
  <si>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</si>
  <si>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</si>
  <si>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</si>
  <si>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</si>
  <si>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</si>
  <si>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</si>
  <si>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</si>
  <si>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</si>
  <si>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</si>
  <si>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</si>
  <si>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</si>
  <si>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</si>
  <si>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</si>
  <si>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</si>
  <si>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</si>
  <si>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</si>
  <si>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</si>
  <si>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</si>
  <si>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</si>
  <si>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</si>
  <si>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</si>
  <si>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</si>
  <si>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</si>
  <si>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</si>
  <si>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</si>
  <si>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</si>
  <si>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</si>
  <si>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</si>
  <si>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</si>
  <si>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</si>
  <si>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</si>
  <si>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</si>
  <si>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</si>
  <si>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</si>
  <si>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</si>
  <si>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</si>
  <si>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</si>
  <si>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</si>
  <si>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</si>
  <si>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</si>
  <si>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</si>
  <si>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</si>
  <si>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</si>
  <si>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</si>
  <si>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</si>
  <si>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</si>
  <si>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</si>
  <si>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</si>
  <si>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</si>
  <si>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</si>
  <si>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</si>
  <si>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</si>
  <si>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</si>
  <si>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</si>
  <si>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</si>
  <si>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</si>
  <si>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</si>
  <si>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</si>
  <si>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</si>
  <si>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</si>
  <si>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</si>
  <si>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</si>
  <si>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</si>
  <si>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</si>
  <si>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</si>
  <si>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</si>
  <si>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</si>
  <si>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</si>
  <si>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</si>
  <si>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</si>
  <si>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</si>
  <si>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</si>
  <si>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</si>
  <si>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</si>
  <si>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</si>
  <si>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</si>
  <si>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</si>
  <si>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</si>
  <si>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</si>
  <si>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</si>
  <si>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</si>
  <si>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</si>
  <si>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</si>
  <si>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</si>
  <si>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</si>
  <si>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</si>
  <si>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</si>
  <si>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</si>
  <si>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</si>
  <si>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</si>
  <si>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</si>
  <si>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</si>
  <si>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</si>
  <si>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</si>
  <si>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</si>
  <si>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</si>
  <si>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</si>
  <si>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</si>
  <si>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</si>
  <si>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</si>
  <si>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</si>
  <si>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</si>
  <si>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</si>
  <si>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</si>
  <si>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</si>
  <si>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</si>
  <si>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</si>
  <si>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</si>
  <si>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</si>
  <si>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</si>
  <si>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</si>
  <si>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</si>
  <si>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</si>
  <si>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</si>
  <si>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</si>
  <si>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</si>
  <si>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</si>
  <si>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</si>
  <si>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</si>
  <si>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</si>
  <si>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</si>
  <si>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</si>
  <si>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</si>
  <si>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</si>
  <si>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</si>
  <si>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</si>
  <si>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</si>
  <si>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</si>
  <si>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</si>
  <si>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</si>
  <si>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</si>
  <si>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</si>
  <si>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</si>
  <si>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</si>
  <si>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</si>
  <si>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</si>
  <si>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</si>
  <si>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</si>
  <si>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</si>
  <si>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</si>
  <si>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</si>
  <si>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</si>
  <si>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</si>
  <si>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</si>
  <si>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</si>
  <si>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</si>
  <si>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</si>
  <si>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</si>
  <si>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</si>
  <si>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</si>
  <si>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</si>
  <si>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</si>
  <si>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</si>
  <si>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</si>
  <si>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</si>
  <si>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</si>
  <si>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</si>
  <si>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</si>
  <si>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</si>
  <si>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</si>
  <si>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</si>
  <si>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</si>
  <si>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</si>
  <si>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</si>
  <si>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</si>
  <si>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</si>
  <si>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</si>
  <si>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</si>
  <si>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</si>
  <si>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</si>
  <si>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</si>
  <si>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</si>
  <si>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</si>
  <si>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</si>
  <si>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</si>
  <si>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</si>
  <si>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</si>
  <si>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</si>
  <si>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</si>
  <si>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</si>
  <si>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</si>
  <si>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</si>
  <si>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</si>
  <si>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</si>
  <si>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</si>
  <si>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</si>
  <si>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</si>
  <si>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</si>
  <si>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</si>
  <si>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</si>
  <si>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</si>
  <si>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</si>
  <si>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</si>
  <si>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</si>
  <si>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</si>
  <si>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</si>
  <si>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</si>
  <si>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</si>
  <si>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</si>
  <si>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</si>
  <si>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</si>
  <si>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</si>
  <si>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</si>
  <si>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</si>
  <si>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</si>
  <si>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</si>
  <si>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</si>
  <si>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</si>
  <si>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</si>
  <si>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</si>
  <si>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</si>
  <si>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</si>
  <si>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</si>
  <si>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</si>
  <si>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</si>
  <si>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</si>
  <si>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</si>
  <si>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</si>
  <si>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</si>
  <si>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</si>
  <si>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</si>
  <si>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</si>
  <si>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</si>
  <si>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</si>
  <si>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</si>
  <si>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</si>
  <si>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</si>
  <si>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</si>
  <si>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</si>
  <si>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</si>
  <si>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</si>
  <si>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</si>
  <si>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</si>
  <si>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</si>
  <si>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</si>
  <si>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</si>
  <si>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</si>
  <si>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</si>
  <si>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</si>
  <si>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</si>
  <si>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</si>
  <si>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</si>
  <si>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</si>
  <si>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</si>
  <si>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</si>
  <si>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</si>
  <si>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</si>
  <si>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</si>
  <si>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</si>
  <si>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</si>
  <si>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</si>
  <si>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</si>
  <si>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</si>
  <si>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</si>
  <si>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</si>
  <si>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</si>
  <si>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</si>
  <si>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</si>
  <si>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</si>
  <si>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</si>
  <si>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</si>
  <si>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</si>
  <si>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</si>
  <si>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</si>
  <si>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</si>
  <si>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</si>
  <si>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</si>
  <si>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</si>
  <si>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</si>
  <si>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</si>
  <si>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</si>
  <si>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</si>
  <si>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</si>
  <si>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</si>
  <si>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</si>
  <si>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</si>
  <si>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</si>
  <si>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</si>
  <si>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</si>
  <si>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</si>
  <si>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</si>
  <si>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</si>
  <si>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</si>
  <si>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</si>
  <si>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</si>
  <si>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</si>
  <si>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</si>
  <si>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</si>
  <si>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</si>
  <si>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</si>
  <si>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</si>
  <si>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</si>
  <si>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</si>
  <si>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</si>
  <si>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</si>
  <si>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</si>
  <si>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</si>
  <si>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</si>
  <si>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Tiền gửi có kỳ hạn dưới 3 tháng</t>
  </si>
  <si>
    <t>2261</t>
  </si>
  <si>
    <t xml:space="preserve">     HPG             </t>
  </si>
  <si>
    <t xml:space="preserve">     CII120018       </t>
  </si>
  <si>
    <t xml:space="preserve">     GEG121022       </t>
  </si>
  <si>
    <t xml:space="preserve">     MML121021       </t>
  </si>
  <si>
    <t xml:space="preserve">     VHM121024       </t>
  </si>
  <si>
    <t xml:space="preserve">     VIC121004       </t>
  </si>
  <si>
    <t xml:space="preserve">     VNG122002       </t>
  </si>
  <si>
    <t>3. Tên Quỹ: Quỹ Đầu tư Cân bằng Linh hoạt Techcom</t>
  </si>
  <si>
    <t xml:space="preserve">     FPT             </t>
  </si>
  <si>
    <t xml:space="preserve">     HDB             </t>
  </si>
  <si>
    <t xml:space="preserve">     MBB             </t>
  </si>
  <si>
    <t xml:space="preserve">     MBS             </t>
  </si>
  <si>
    <t xml:space="preserve">     SSI             </t>
  </si>
  <si>
    <t>4. Ngày lập báo cáo: 02/02/2024</t>
  </si>
  <si>
    <t xml:space="preserve">     IDC             </t>
  </si>
  <si>
    <t xml:space="preserve">     NLG             </t>
  </si>
  <si>
    <t xml:space="preserve">     STB             </t>
  </si>
  <si>
    <t xml:space="preserve">     VCG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</si>
</sst>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 numFmtId="189" formatCode="[$-809]dd\ mmmm\ yyyy"/>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1" applyNumberFormat="1" applyFont="1" applyFill="1" applyBorder="1" applyAlignment="1">
      <alignment horizontal="center" vertical="justify"/>
    </xf>
    <xf numFmtId="187" fontId="3" fillId="0" borderId="10" xfId="41" applyNumberFormat="1" applyFont="1" applyBorder="1" applyAlignment="1">
      <alignment horizontal="left"/>
    </xf>
    <xf numFmtId="187" fontId="1" fillId="0" borderId="10" xfId="41" applyNumberFormat="1" applyFont="1" applyBorder="1" applyAlignment="1">
      <alignment horizontal="left"/>
    </xf>
    <xf numFmtId="187" fontId="1" fillId="33" borderId="10" xfId="41" applyNumberFormat="1" applyFont="1" applyFill="1" applyBorder="1" applyAlignment="1">
      <alignment horizontal="left"/>
    </xf>
    <xf numFmtId="187"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1" applyFont="1" applyBorder="1" applyAlignment="1">
      <alignment horizontal="right"/>
    </xf>
    <xf numFmtId="187"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187" fontId="3" fillId="0" borderId="10" xfId="41" applyNumberFormat="1" applyFont="1" applyFill="1" applyBorder="1" applyAlignment="1">
      <alignment horizontal="left"/>
    </xf>
    <xf numFmtId="187"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0" fontId="1" fillId="33" borderId="10" xfId="0" applyFont="1" applyFill="1" applyBorder="1" applyAlignment="1">
      <alignment horizontal="left"/>
    </xf>
    <xf numFmtId="187"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185" fontId="0" fillId="0" borderId="0" xfId="41" applyFont="1" applyAlignment="1">
      <alignment/>
    </xf>
    <xf numFmtId="0" fontId="3" fillId="0" borderId="10" xfId="0" applyFont="1" applyFill="1" applyBorder="1" applyAlignment="1">
      <alignment horizontal="left"/>
    </xf>
    <xf numFmtId="187" fontId="3" fillId="0" borderId="10" xfId="41" applyNumberFormat="1" applyFont="1" applyFill="1" applyBorder="1" applyAlignment="1">
      <alignment horizontal="left"/>
    </xf>
    <xf numFmtId="0" fontId="0" fillId="0" borderId="0" xfId="0" applyFill="1" applyAlignment="1">
      <alignment/>
    </xf>
    <xf numFmtId="187" fontId="0" fillId="0" borderId="0" xfId="41" applyNumberFormat="1" applyFont="1" applyFill="1" applyAlignment="1">
      <alignment/>
    </xf>
    <xf numFmtId="187" fontId="0" fillId="0" borderId="0" xfId="0" applyNumberFormat="1" applyFill="1" applyAlignment="1">
      <alignment/>
    </xf>
    <xf numFmtId="0" fontId="1" fillId="0" borderId="10" xfId="0" applyFont="1" applyFill="1" applyBorder="1" applyAlignment="1">
      <alignment horizontal="left"/>
    </xf>
    <xf numFmtId="187" fontId="1" fillId="0" borderId="10" xfId="41" applyNumberFormat="1" applyFont="1" applyFill="1" applyBorder="1" applyAlignment="1">
      <alignment horizontal="left"/>
    </xf>
    <xf numFmtId="0" fontId="1" fillId="0" borderId="10" xfId="0" applyFont="1" applyFill="1" applyBorder="1" applyAlignment="1">
      <alignment horizontal="left"/>
    </xf>
    <xf numFmtId="187" fontId="1" fillId="0" borderId="10" xfId="41" applyNumberFormat="1" applyFont="1" applyFill="1" applyBorder="1" applyAlignment="1">
      <alignment horizontal="left"/>
    </xf>
    <xf numFmtId="0" fontId="1" fillId="0" borderId="10" xfId="0" applyFont="1" applyFill="1" applyBorder="1" applyAlignment="1">
      <alignment horizontal="left"/>
    </xf>
    <xf numFmtId="10" fontId="1" fillId="0" borderId="10" xfId="59" applyNumberFormat="1" applyFont="1" applyFill="1" applyBorder="1" applyAlignment="1">
      <alignment horizontal="right"/>
    </xf>
    <xf numFmtId="0" fontId="0" fillId="0" borderId="0" xfId="0" applyFont="1" applyFill="1" applyAlignment="1">
      <alignment/>
    </xf>
    <xf numFmtId="187" fontId="0" fillId="0" borderId="0" xfId="41" applyNumberFormat="1" applyFont="1" applyFill="1" applyAlignment="1">
      <alignment/>
    </xf>
    <xf numFmtId="10" fontId="0" fillId="0" borderId="0" xfId="59" applyNumberFormat="1" applyFont="1" applyFill="1" applyAlignment="1">
      <alignment/>
    </xf>
    <xf numFmtId="187" fontId="0" fillId="0" borderId="0" xfId="0" applyNumberFormat="1" applyFont="1" applyFill="1" applyAlignment="1">
      <alignment/>
    </xf>
    <xf numFmtId="164" fontId="1" fillId="0" borderId="11" xfId="0" applyNumberFormat="1" applyFont="1" applyFill="1" applyBorder="1" applyAlignment="1" applyProtection="1">
      <alignment horizontal="right" vertical="center" wrapText="1"/>
      <protection/>
    </xf>
    <xf numFmtId="0" fontId="3" fillId="0" borderId="10" xfId="0" applyFont="1" applyFill="1" applyBorder="1" applyAlignment="1">
      <alignment horizontal="left"/>
    </xf>
    <xf numFmtId="10" fontId="3" fillId="0" borderId="10" xfId="59" applyNumberFormat="1" applyFont="1" applyFill="1" applyBorder="1" applyAlignment="1">
      <alignment horizontal="right"/>
    </xf>
    <xf numFmtId="185" fontId="1" fillId="0" borderId="10" xfId="41" applyNumberFormat="1" applyFont="1" applyFill="1" applyBorder="1" applyAlignment="1">
      <alignment horizontal="left"/>
    </xf>
    <xf numFmtId="187" fontId="0" fillId="0" borderId="0" xfId="0" applyNumberFormat="1" applyAlignment="1">
      <alignment/>
    </xf>
    <xf numFmtId="10" fontId="1" fillId="0" borderId="10" xfId="59" applyNumberFormat="1" applyFont="1" applyFill="1" applyBorder="1" applyAlignment="1">
      <alignment horizontal="right"/>
    </xf>
    <xf numFmtId="0" fontId="1" fillId="0" borderId="10" xfId="0" applyFont="1" applyFill="1" applyBorder="1" applyAlignment="1">
      <alignment/>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1" xfId="0" applyFont="1" applyFill="1" applyBorder="1" applyAlignment="1" quotePrefix="1">
      <alignment horizontal="left"/>
    </xf>
    <xf numFmtId="187" fontId="1" fillId="0" borderId="11" xfId="41" applyNumberFormat="1" applyFont="1" applyFill="1" applyBorder="1" applyAlignment="1">
      <alignment horizontal="left"/>
    </xf>
    <xf numFmtId="185" fontId="1" fillId="0" borderId="14" xfId="41" applyNumberFormat="1" applyFont="1" applyFill="1" applyBorder="1" applyAlignment="1">
      <alignment horizontal="left"/>
    </xf>
    <xf numFmtId="187" fontId="1" fillId="0" borderId="15" xfId="41" applyNumberFormat="1" applyFont="1" applyFill="1" applyBorder="1" applyAlignment="1">
      <alignment horizontal="left"/>
    </xf>
    <xf numFmtId="185" fontId="1" fillId="0" borderId="10" xfId="41" applyNumberFormat="1" applyFont="1" applyFill="1" applyBorder="1" applyAlignment="1">
      <alignment horizontal="left"/>
    </xf>
    <xf numFmtId="0" fontId="1" fillId="0" borderId="15" xfId="0"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C12" sqref="C12"/>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77" t="s">
        <v>0</v>
      </c>
      <c r="B1" s="77"/>
      <c r="C1" s="77"/>
      <c r="D1" s="77"/>
    </row>
    <row r="2" spans="1:4" ht="9" customHeight="1">
      <c r="A2" s="77"/>
      <c r="B2" s="77"/>
      <c r="C2" s="77"/>
      <c r="D2" s="77"/>
    </row>
    <row r="3" spans="1:4" ht="15" customHeight="1">
      <c r="A3" s="1" t="s">
        <v>1</v>
      </c>
      <c r="B3" s="1" t="s">
        <v>1</v>
      </c>
      <c r="C3" s="2" t="s">
        <v>2</v>
      </c>
      <c r="D3" s="10" t="s">
        <v>335</v>
      </c>
    </row>
    <row r="4" spans="1:4" ht="15" customHeight="1">
      <c r="A4" s="1" t="s">
        <v>1</v>
      </c>
      <c r="B4" s="1" t="s">
        <v>1</v>
      </c>
      <c r="C4" s="11" t="s">
        <v>336</v>
      </c>
      <c r="D4" s="1">
        <v>1</v>
      </c>
    </row>
    <row r="5" spans="1:4" ht="15" customHeight="1">
      <c r="A5" s="1" t="s">
        <v>1</v>
      </c>
      <c r="B5" s="1" t="s">
        <v>1</v>
      </c>
      <c r="C5" s="2" t="s">
        <v>3</v>
      </c>
      <c r="D5" s="1">
        <v>2024</v>
      </c>
    </row>
    <row r="6" spans="1:4" ht="15" customHeight="1">
      <c r="A6" s="1" t="s">
        <v>1</v>
      </c>
      <c r="B6" s="1" t="s">
        <v>1</v>
      </c>
      <c r="C6" s="1" t="s">
        <v>1</v>
      </c>
      <c r="D6" s="1" t="s">
        <v>1</v>
      </c>
    </row>
    <row r="7" spans="1:4" ht="15" customHeight="1">
      <c r="A7" s="27" t="s">
        <v>337</v>
      </c>
      <c r="B7" s="28"/>
      <c r="C7" s="1"/>
      <c r="D7" s="1" t="s">
        <v>1</v>
      </c>
    </row>
    <row r="8" spans="1:4" ht="15" customHeight="1">
      <c r="A8" s="27" t="s">
        <v>338</v>
      </c>
      <c r="B8" s="28"/>
      <c r="C8" s="1"/>
      <c r="D8" s="1" t="s">
        <v>1</v>
      </c>
    </row>
    <row r="9" spans="1:4" ht="15" customHeight="1">
      <c r="A9" s="27" t="s">
        <v>348</v>
      </c>
      <c r="B9" s="28"/>
      <c r="C9" s="1"/>
      <c r="D9" s="1" t="s">
        <v>1</v>
      </c>
    </row>
    <row r="10" spans="1:4" ht="15" customHeight="1">
      <c r="A10" s="78" t="s">
        <v>354</v>
      </c>
      <c r="B10" s="79"/>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76" t="s">
        <v>51</v>
      </c>
      <c r="B33" s="76"/>
      <c r="C33" s="76" t="s">
        <v>52</v>
      </c>
      <c r="D33" s="76"/>
    </row>
    <row r="34" spans="1:4" ht="15" customHeight="1">
      <c r="A34" s="75" t="s">
        <v>53</v>
      </c>
      <c r="B34" s="75"/>
      <c r="C34" s="75" t="s">
        <v>53</v>
      </c>
      <c r="D34" s="75"/>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81" t="s">
        <v>5</v>
      </c>
      <c r="B1" s="81" t="s">
        <v>117</v>
      </c>
      <c r="C1" s="81" t="s">
        <v>235</v>
      </c>
      <c r="D1" s="81"/>
      <c r="E1" s="81" t="s">
        <v>236</v>
      </c>
      <c r="F1" s="81"/>
      <c r="G1" s="81" t="s">
        <v>316</v>
      </c>
    </row>
    <row r="2" spans="1:7" ht="15" customHeight="1">
      <c r="A2" s="81"/>
      <c r="B2" s="81"/>
      <c r="C2" s="7" t="s">
        <v>307</v>
      </c>
      <c r="D2" s="7" t="s">
        <v>313</v>
      </c>
      <c r="E2" s="7" t="s">
        <v>307</v>
      </c>
      <c r="F2" s="7" t="s">
        <v>313</v>
      </c>
      <c r="G2" s="81"/>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81" t="s">
        <v>5</v>
      </c>
      <c r="B1" s="81" t="s">
        <v>325</v>
      </c>
      <c r="C1" s="81" t="s">
        <v>178</v>
      </c>
      <c r="D1" s="81" t="s">
        <v>179</v>
      </c>
      <c r="E1" s="81"/>
      <c r="F1" s="81" t="s">
        <v>180</v>
      </c>
      <c r="G1" s="81"/>
      <c r="H1" s="81" t="s">
        <v>326</v>
      </c>
    </row>
    <row r="2" spans="1:8" ht="15" customHeight="1">
      <c r="A2" s="81"/>
      <c r="B2" s="81"/>
      <c r="C2" s="81"/>
      <c r="D2" s="7" t="s">
        <v>307</v>
      </c>
      <c r="E2" s="7" t="s">
        <v>313</v>
      </c>
      <c r="F2" s="7" t="s">
        <v>307</v>
      </c>
      <c r="G2" s="7" t="s">
        <v>313</v>
      </c>
      <c r="H2" s="81"/>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{'SheetId':'0e67e680-b807-4d33-99c0-7b78881f5ae3','UId':'9cbd5645-d1cc-4c66-9f84-d2f549c40baa','Col':4,'Row':3,'Format':'numberic','Value':'18565699679','TargetCode':''}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{'SheetId':'0e67e680-b807-4d33-99c0-7b78881f5ae3','UId':'99e568e1-5c2c-4711-855d-7b59f3d1cab6','Col':5,'Row':3,'Format':'numberic','Value':'10569081820','TargetCode':''}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{'SheetId':'0e67e680-b807-4d33-99c0-7b78881f5ae3','UId':'c69da7a3-02da-4c71-9ebc-1684c54f1afc','Col':6,'Row':3,'Format':'numberic','Value':'1.03723054125182','TargetCode':''}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{'SheetId':'0e67e680-b807-4d33-99c0-7b78881f5ae3','UId':'8adc06ea-6b87-4c42-b656-c6dbc003e2fd','Col':4,'Row':4,'Format':'numberic','Value':'5000000000','TargetCode':''}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{'SheetId':'0e67e680-b807-4d33-99c0-7b78881f5ae3','UId':'ffa81c56-9ecf-4052-9678-78afb3d3ebc8','Col':6,'Row':4,'Format':'numberic','Value':'0.3125','TargetCode':''}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{'SheetId':'0e67e680-b807-4d33-99c0-7b78881f5ae3','UId':'ff256832-31a8-4b18-a932-43bc9d1665b9','Col':4,'Row':6,'ColDynamic':4,'RowDynamic':5,'Format':'numberic','Value':'13565699679','TargetCode':''}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{'SheetId':'0e67e680-b807-4d33-99c0-7b78881f5ae3','UId':'a91ef888-5216-4368-893d-4bf54555e048','Col':5,'Row':6,'ColDynamic':5,'RowDynamic':5,'Format':'numberic','Value':'5569081820','TargetCode':''}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{'SheetId':'0e67e680-b807-4d33-99c0-7b78881f5ae3','UId':'0872eb3d-591d-41ae-88b3-07cc186bb076','Col':6,'Row':6,'ColDynamic':6,'RowDynamic':5,'Format':'numberic','Value':'7.14247681104818','TargetCode':''}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{'SheetId':'0e67e680-b807-4d33-99c0-7b78881f5ae3','UId':'c59bc369-ef6c-4ae7-8932-3d3cd7b0f999','Col':4,'Row':8,'ColDynamic':4,'RowDynamic':9,'Format':'numberic','Value':'77330919735','TargetCode':''}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{'SheetId':'0e67e680-b807-4d33-99c0-7b78881f5ae3','UId':'71da1168-8366-41b4-a97a-ac130f3a71ab','Col':5,'Row':8,'ColDynamic':5,'RowDynamic':9,'Format':'numberic','Value':'73314112353','TargetCode':''}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{'SheetId':'0e67e680-b807-4d33-99c0-7b78881f5ae3','UId':'3c022ada-eb27-4aed-bf94-d517130be29a','Col':6,'Row':8,'ColDynamic':6,'RowDynamic':9,'Format':'numberic','Value':'4.23623699161904','TargetCode':''}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{'SheetId':'0e67e680-b807-4d33-99c0-7b78881f5ae3','UId':'aaa47aee-de9e-4a72-aaac-e89970beaace','Col':4,'Row':13,'ColDynamic':4,'RowDynamic':12,'Format':'numberic','Value':'419939172','TargetCode':''}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{'SheetId':'0e67e680-b807-4d33-99c0-7b78881f5ae3','UId':'c31cdabe-83ce-456c-8300-7b06d46f81cc','Col':5,'Row':13,'ColDynamic':5,'RowDynamic':12,'Format':'numberic','Value':'840844339','TargetCode':''}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{'SheetId':'0e67e680-b807-4d33-99c0-7b78881f5ae3','UId':'df064eb2-539c-42cd-9667-ecd8effb04f7','Col':6,'Row':13,'ColDynamic':6,'RowDynamic':12,'Format':'numberic','Value':'1.37993381489988','TargetCode':''}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{'SheetId':'0e67e680-b807-4d33-99c0-7b78881f5ae3','UId':'4db3253d-9c46-4d6e-918f-a429377ea210','Col':4,'Row':16,'Format':'numberic','Value':'3643836','TargetCode':''}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{'SheetId':'0e67e680-b807-4d33-99c0-7b78881f5ae3','UId':'1b5619ce-07bd-4f38-b89d-ff10d4440cfc','Col':5,'Row':16,'Format':'numberic','Value':'3547945','TargetCode':''}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{'SheetId':'0e67e680-b807-4d33-99c0-7b78881f5ae3','UId':'e662b89a-1c2d-4d21-94c4-5d786440cb11','Col':6,'Row':16,'Format':'numberic','Value':'0.113095246778324','TargetCode':''}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{'SheetId':'0e67e680-b807-4d33-99c0-7b78881f5ae3','UId':'9165401c-9eab-437b-81ae-d4feb80e4e2f','Col':4,'Row':30,'Format':'numberic','Value':'96320202422','TargetCode':''}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{'SheetId':'0e67e680-b807-4d33-99c0-7b78881f5ae3','UId':'a439d206-4c67-47d4-afcd-d4f8e627acf1','Col':5,'Row':30,'Format':'numberic','Value':'84727586457','TargetCode':''}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{'SheetId':'0e67e680-b807-4d33-99c0-7b78881f5ae3','UId':'8906c8be-ac8d-4de9-aebb-1de6b88d0a22','Col':6,'Row':30,'Format':'numberic','Value':'2.5083136463656','TargetCode':''}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{'SheetId':'0e67e680-b807-4d33-99c0-7b78881f5ae3','UId':'6823b56c-6355-4646-a028-45bac846780f','Col':4,'Row':37,'Format':'numberic','Value':'4307642571','TargetCode':''}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{'SheetId':'0e67e680-b807-4d33-99c0-7b78881f5ae3','UId':'3318279c-387a-4099-bb92-e31c1fe449fe','Col':5,'Row':37,'Format':'numberic','Value':'403251275','TargetCode':''}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{'SheetId':'0e67e680-b807-4d33-99c0-7b78881f5ae3','UId':'4e4bdcf0-80c6-4aab-a280-ce14045479a2','Col':6,'Row':37,'Format':'numberic','Value':'9.40974463051705','TargetCode':''}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{'SheetId':'0e67e680-b807-4d33-99c0-7b78881f5ae3','UId':'3c70b8a9-b1ec-43c2-876f-82404e71a395','Col':4,'Row':40,'Format':'numberic','Value':'4307642571','TargetCode':''}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{'SheetId':'0e67e680-b807-4d33-99c0-7b78881f5ae3','UId':'12d35449-1610-445d-a82a-ca6aa3c24666','Col':5,'Row':40,'Format':'numberic','Value':'403251275','TargetCode':''}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{'SheetId':'0e67e680-b807-4d33-99c0-7b78881f5ae3','UId':'12315a60-eed3-4b10-a10c-2f67a18ee638','Col':6,'Row':40,'Format':'numberic','Value':'9.40974463051705','TargetCode':''}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{'SheetId':'0e67e680-b807-4d33-99c0-7b78881f5ae3','UId':'47fa62ea-4432-4646-9d4f-ee5aab71af85','Col':4,'Row':41,'Format':'numberic','Value':'92012559851','TargetCode':''}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{'SheetId':'0e67e680-b807-4d33-99c0-7b78881f5ae3','UId':'3afb4556-da28-46fc-a2b2-36ba72752042','Col':5,'Row':41,'Format':'numberic','Value':'84324335182','TargetCode':''}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{'SheetId':'0e67e680-b807-4d33-99c0-7b78881f5ae3','UId':'76b3aaa6-980e-4c01-b289-c500e2a6bc24','Col':6,'Row':41,'Format':'numberic','Value':'2.42504645397187','TargetCode':''}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{'SheetId':'0e67e680-b807-4d33-99c0-7b78881f5ae3','UId':'7104513d-d6f9-4449-8a07-2e2ffcb96545','Col':4,'Row':42,'Format':'numberic','Value':'6667982.06','TargetCode':''}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{'SheetId':'0e67e680-b807-4d33-99c0-7b78881f5ae3','UId':'3e6dbc06-a87f-42e5-8f05-e55e94914d01','Col':5,'Row':42,'Format':'numberic','Value':'6237127.37','TargetCode':''}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{'SheetId':'0e67e680-b807-4d33-99c0-7b78881f5ae3','UId':'f428fa58-01e3-47d4-8c5d-1c46168be529','Col':6,'Row':42,'Format':'numberic','Value':'1.96998970819419','TargetCode':''}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{'SheetId':'0e67e680-b807-4d33-99c0-7b78881f5ae3','UId':'4e4f6161-da0f-463f-8dd1-39772b1d4eda','Col':4,'Row':43,'Format':'numberic','Value':'13799.16','TargetCode':''}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{'SheetId':'0e67e680-b807-4d33-99c0-7b78881f5ae3','UId':'4a847a8c-942e-443a-8eae-7a36b88630ea','Col':5,'Row':43,'Format':'numberic','Value':'13519.73','TargetCode':''}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{'SheetId':'0e67e680-b807-4d33-99c0-7b78881f5ae3','UId':'b1a27640-3dfd-4efe-90b1-884e8ae97752','Col':6,'Row':43,'Format':'numberic','Value':'1.23099513281283','TargetCode':''}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{'SheetId':'9e57442d-faa2-4732-bfe8-6082c7f4cc3b','UId':'1ab6082b-49bd-46b5-a368-d8740fb12834','Col':4,'Row':2,'Format':'numberic','Value':'359684676','TargetCode':''}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{'SheetId':'9e57442d-faa2-4732-bfe8-6082c7f4cc3b','UId':'220cbdc8-4631-4f07-a522-f901ab9a56b6','Col':5,'Row':2,'Format':'numberic','Value':'363187730','TargetCode':''}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{'SheetId':'9e57442d-faa2-4732-bfe8-6082c7f4cc3b','UId':'44591e3f-5579-49aa-bc70-68808b3d1875','Col':6,'Row':2,'Format':'numberic','Value':'359684676','TargetCode':''}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{'SheetId':'9e57442d-faa2-4732-bfe8-6082c7f4cc3b','UId':'469f6a2b-25ef-4e27-93c5-0caee9db4d81','Col':4,'Row':5,'ColDynamic':4,'RowDynamic':4,'Format':'numberic','Value':'342749303','TargetCode':''}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{'SheetId':'9e57442d-faa2-4732-bfe8-6082c7f4cc3b','UId':'7b8d3f89-6827-40c2-b297-cf7a42237b42','Col':5,'Row':5,'ColDynamic':5,'RowDynamic':4,'Format':'numberic','Value':'344674379','TargetCode':''}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{'SheetId':'9e57442d-faa2-4732-bfe8-6082c7f4cc3b','UId':'4ae5c9f2-f277-4de6-a00c-b59eae1b7410','Col':6,'Row':5,'ColDynamic':6,'RowDynamic':4,'Format':'numberic','Value':'342749303','TargetCode':''}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{'SheetId':'9e57442d-faa2-4732-bfe8-6082c7f4cc3b','UId':'5cf117a3-96d2-4aaf-916d-02b16ba83420','Col':4,'Row':7,'ColDynamic':4,'RowDynamic':4,'Format':'numberic','Value':'16935373','TargetCode':''}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{'SheetId':'9e57442d-faa2-4732-bfe8-6082c7f4cc3b','UId':'89c23fea-c054-41d5-9d1e-0958d45c7a95','Col':5,'Row':7,'ColDynamic':5,'RowDynamic':4,'Format':'numberic','Value':'18513351','TargetCode':''}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{'SheetId':'9e57442d-faa2-4732-bfe8-6082c7f4cc3b','UId':'d5829e20-95a8-4535-904c-7e09f2cdc9f2','Col':6,'Row':7,'ColDynamic':6,'RowDynamic':4,'Format':'numberic','Value':'16935373','TargetCode':''}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{'SheetId':'9e57442d-faa2-4732-bfe8-6082c7f4cc3b','UId':'21f3c77c-886e-43f3-9ba5-fdc740bf45a7','Col':4,'Row':11,'ColDynamic':4,'RowDynamic':8,'Format':'numberic','Value':'194749325','TargetCode':''}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{'SheetId':'9e57442d-faa2-4732-bfe8-6082c7f4cc3b','UId':'fff53ed1-05e1-4ac8-8249-2f48edf9fa14','Col':5,'Row':11,'ColDynamic':5,'RowDynamic':8,'Format':'numberic','Value':'175367293','TargetCode':''}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{'SheetId':'9e57442d-faa2-4732-bfe8-6082c7f4cc3b','UId':'c1a4252e-e2cb-4233-bed1-d3afc836ccc8','Col':6,'Row':11,'ColDynamic':6,'RowDynamic':8,'Format':'numberic','Value':'194749325','TargetCode':''}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{'SheetId':'9e57442d-faa2-4732-bfe8-6082c7f4cc3b','UId':'2b4c7218-ef2f-452d-80ea-cb1d29493e04','Col':4,'Row':12,'Format':'numberic','Value':'88559598','TargetCode':''}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{'SheetId':'9e57442d-faa2-4732-bfe8-6082c7f4cc3b','UId':'2916fb19-bceb-454d-ad42-4fc7a299a2a3','Col':5,'Row':12,'Format':'numberic','Value':'84556157','TargetCode':''}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{'SheetId':'9e57442d-faa2-4732-bfe8-6082c7f4cc3b','UId':'4e500903-fadf-4a73-8849-257ec68842d0','Col':6,'Row':12,'Format':'numberic','Value':'88559598','TargetCode':''}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{'SheetId':'9e57442d-faa2-4732-bfe8-6082c7f4cc3b','UId':'157e5771-4dd4-4ed6-838c-69dd228515cd','Col':4,'Row':14,'ColDynamic':4,'RowDynamic':11,'Format':'numberic','Value':'26229175','TargetCode':''}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{'SheetId':'9e57442d-faa2-4732-bfe8-6082c7f4cc3b','UId':'1e7708d3-6d2b-4639-8d85-59b3c9bf16f5','Col':5,'Row':14,'ColDynamic':5,'RowDynamic':11,'Format':'numberic','Value':'26095469','TargetCode':''}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{'SheetId':'9e57442d-faa2-4732-bfe8-6082c7f4cc3b','UId':'18031c0a-5fc4-4a35-8331-a60cef3972fd','Col':6,'Row':14,'ColDynamic':6,'RowDynamic':11,'Format':'numberic','Value':'26229175','TargetCode':''}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{'SheetId':'9e57442d-faa2-4732-bfe8-6082c7f4cc3b','UId':'a66486eb-4505-4714-830d-ba2c3c0c6cd7','Col':6,'Row':17,'Format':'numberic','Value':'29700000','TargetCode':''}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{'SheetId':'9e57442d-faa2-4732-bfe8-6082c7f4cc3b','UId':'1863aaae-65a9-4f9f-9c5d-b3b2a95e519b','Col':5,'Row':24,'ColDynamic':5,'RowDynamic':23,'Format':'numberic','Value':'6477682','TargetCode':''}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{'SheetId':'9e57442d-faa2-4732-bfe8-6082c7f4cc3b','UId':'22eae942-46a3-4663-8bad-854ee399b27a','Col':4,'Row':32,'Format':'numberic','Value':'35107369','TargetCode':''}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{'SheetId':'9e57442d-faa2-4732-bfe8-6082c7f4cc3b','UId':'e86bd792-47df-41d4-b178-07deae52a1d3','Col':5,'Row':32,'Format':'numberic','Value':'12966588','TargetCode':''}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{'SheetId':'9e57442d-faa2-4732-bfe8-6082c7f4cc3b','UId':'38ae0936-1d1f-43c1-92bd-8403ec08cfeb','Col':6,'Row':32,'Format':'numberic','Value':'35107369','TargetCode':''}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{'SheetId':'9e57442d-faa2-4732-bfe8-6082c7f4cc3b','UId':'a2f958ce-55fd-4741-a0a1-bdcf0dd1c8ec','Col':4,'Row':35,'Format':'numberic','Value':'153183','TargetCode':''}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{'SheetId':'9e57442d-faa2-4732-bfe8-6082c7f4cc3b','UId':'393bdfde-2176-402e-9b16-331c74ac5995','Col':5,'Row':35,'Format':'numberic','Value':'571397','TargetCode':''}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{'SheetId':'9e57442d-faa2-4732-bfe8-6082c7f4cc3b','UId':'61a21fd4-9c85-4c00-b1f5-a006461b16c9','Col':6,'Row':35,'Format':'numberic','Value':'153183','TargetCode':''}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{'SheetId':'9e57442d-faa2-4732-bfe8-6082c7f4cc3b','UId':'c95f90f6-640a-4331-b0e8-54422c753940','Col':4,'Row':38,'Format':'numberic','Value':'164935351','TargetCode':''}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{'SheetId':'9e57442d-faa2-4732-bfe8-6082c7f4cc3b','UId':'19caeda8-1e5a-4518-8250-4c15acb82c48','Col':5,'Row':38,'Format':'numberic','Value':'187820437','TargetCode':''}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{'SheetId':'9e57442d-faa2-4732-bfe8-6082c7f4cc3b','UId':'d743182c-5853-46f3-8604-ad3aa58840b8','Col':6,'Row':38,'Format':'numberic','Value':'164935351','TargetCode':''}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{'SheetId':'9e57442d-faa2-4732-bfe8-6082c7f4cc3b','UId':'5fb4cc84-0a90-4cae-ba19-392c839af798','Col':4,'Row':39,'Format':'numberic','Value':'1622872382','TargetCode':''}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{'SheetId':'9e57442d-faa2-4732-bfe8-6082c7f4cc3b','UId':'c14dbefc-c01b-44b0-a577-6f17c0396290','Col':5,'Row':39,'Format':'numberic','Value':'2081313967','TargetCode':''}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{'SheetId':'9e57442d-faa2-4732-bfe8-6082c7f4cc3b','UId':'d1eb0ab7-7a60-49c8-b8aa-39c894436edb','Col':6,'Row':39,'Format':'numberic','Value':'1622872382','TargetCode':''}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{'SheetId':'9e57442d-faa2-4732-bfe8-6082c7f4cc3b','UId':'7dc5398f-c841-400c-850b-875a5c468e05','Col':4,'Row':40,'Format':'numberic','Value':'744403293','TargetCode':''}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{'SheetId':'9e57442d-faa2-4732-bfe8-6082c7f4cc3b','UId':'fa4fb11d-bd81-48b0-9ef6-a4ff2cd9d48a','Col':5,'Row':40,'Format':'numberic','Value':'-66281920','TargetCode':''}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{'SheetId':'9e57442d-faa2-4732-bfe8-6082c7f4cc3b','UId':'73bb9d14-e1ea-4394-a083-b8a649641cf9','Col':6,'Row':40,'Format':'numberic','Value':'744403293','TargetCode':''}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{'SheetId':'9e57442d-faa2-4732-bfe8-6082c7f4cc3b','UId':'bab2e1a7-20d5-41fd-881b-9a21514bfc4f','Col':4,'Row':41,'Format':'numberic','Value':'878469089','TargetCode':''}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{'SheetId':'9e57442d-faa2-4732-bfe8-6082c7f4cc3b','UId':'128100c2-b671-4904-a5a9-41069ed12784','Col':5,'Row':41,'Format':'numberic','Value':'2147595887','TargetCode':''}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{'SheetId':'9e57442d-faa2-4732-bfe8-6082c7f4cc3b','UId':'04b06e65-b2eb-4858-bb0b-d72c0270f1f6','Col':6,'Row':41,'Format':'numberic','Value':'878469089','TargetCode':''}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{'SheetId':'9e57442d-faa2-4732-bfe8-6082c7f4cc3b','UId':'0c34f541-ad2d-4bff-9fce-284295e89335','Col':4,'Row':42,'Format':'numberic','Value':'1787807733','TargetCode':''}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{'SheetId':'9e57442d-faa2-4732-bfe8-6082c7f4cc3b','UId':'a1069390-e9a5-41a9-8d0c-f5931f68451d','Col':5,'Row':42,'Format':'numberic','Value':'2269134404','TargetCode':''}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{'SheetId':'9e57442d-faa2-4732-bfe8-6082c7f4cc3b','UId':'943a903f-8f0c-48d3-9a7d-d0f797c51f06','Col':6,'Row':42,'Format':'numberic','Value':'1787807733','TargetCode':''}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{'SheetId':'9e57442d-faa2-4732-bfe8-6082c7f4cc3b','UId':'14ba2d4e-fc98-469f-8702-009a93d663bf','Col':4,'Row':43,'Format':'numberic','Value':'84324335182','TargetCode':''}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{'SheetId':'9e57442d-faa2-4732-bfe8-6082c7f4cc3b','UId':'46dc8404-c63b-42c5-af20-35a421a3b5ab','Col':5,'Row':43,'Format':'numberic','Value':'81615739162','TargetCode':''}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{'SheetId':'9e57442d-faa2-4732-bfe8-6082c7f4cc3b','UId':'a1137c7a-72fe-4907-952f-0a4daf353a5c','Col':6,'Row':43,'Format':'numberic','Value':'84324335182','TargetCode':''}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{'SheetId':'9e57442d-faa2-4732-bfe8-6082c7f4cc3b','UId':'ae182ae4-ecb8-4b3e-87b1-02fe2b8c8c6e','Col':4,'Row':44,'Format':'numberic','Value':'7688224669','TargetCode':''}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{'SheetId':'9e57442d-faa2-4732-bfe8-6082c7f4cc3b','UId':'c7c70708-3a08-4a71-8b5b-958036d28d83','Col':5,'Row':44,'Format':'numberic','Value':'2708596020','TargetCode':''}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{'SheetId':'9e57442d-faa2-4732-bfe8-6082c7f4cc3b','UId':'b56d1f06-ac4a-4581-bd76-0a7116bb9601','Col':6,'Row':44,'Format':'numberic','Value':'7688224669','TargetCode':''}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{'SheetId':'9e57442d-faa2-4732-bfe8-6082c7f4cc3b','UId':'071f8b6b-411a-4479-a1e0-68ae4989d4d4','Col':4,'Row':45,'Format':'numberic','Value':'1787807733','TargetCode':''}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{'SheetId':'9e57442d-faa2-4732-bfe8-6082c7f4cc3b','UId':'649fe867-7540-4d27-809f-914ad09af55e','Col':5,'Row':45,'Format':'numberic','Value':'2269134404','TargetCode':''}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{'SheetId':'9e57442d-faa2-4732-bfe8-6082c7f4cc3b','UId':'ce2f8942-9d48-4663-bc86-864ddeb2e9fb','Col':6,'Row':45,'Format':'numberic','Value':'1787807733','TargetCode':''}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{'SheetId':'9e57442d-faa2-4732-bfe8-6082c7f4cc3b','UId':'26da4aec-6928-4f66-88a5-fdfd0ee643e5','Col':4,'Row':47,'Format':'numberic','Value':'5900416936','TargetCode':''}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{'SheetId':'9e57442d-faa2-4732-bfe8-6082c7f4cc3b','UId':'9b98b4cd-1dc6-4f10-9fcd-3b02154fc346','Col':5,'Row':47,'Format':'numberic','Value':'439461616','TargetCode':''}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{'SheetId':'9e57442d-faa2-4732-bfe8-6082c7f4cc3b','UId':'ab589e24-1208-4602-83e1-3b0d9a9ddac2','Col':6,'Row':47,'Format':'numberic','Value':'5900416936','TargetCode':''}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{'SheetId':'9e57442d-faa2-4732-bfe8-6082c7f4cc3b','UId':'a1e12271-7d9c-46e1-be1f-d3831e97dba6','Col':4,'Row':48,'Format':'numberic','Value':'92012559851','TargetCode':''}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{'SheetId':'9e57442d-faa2-4732-bfe8-6082c7f4cc3b','UId':'85d94755-db4c-439e-8336-6cbb28df62be','Col':5,'Row':48,'Format':'numberic','Value':'84324335182','TargetCode':''}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{'SheetId':'9e57442d-faa2-4732-bfe8-6082c7f4cc3b','UId':'d8a625ed-973b-4579-990b-8dd486f640c5','Col':6,'Row':48,'Format':'numberic','Value':'92012559851','TargetCode':''}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17),",'Row':",ROW(BCDanhMucDauTu_06029!A17),",","'ColDynamic':",COLUMN(BCDanhMucDauTu_06029!A3),",","'RowDynamic':",ROW(BCDanhMucDauTu_06029!A3),",","'Format':'numberic'",",'Value':'",SUBSTITUTE(BCDanhMucDauTu_06029!A17,"'","\'"),"','TargetCode':''}")</f>
        <v>{'SheetId':'1deb9a6e-dc5a-4908-87cc-034ee9747e20','UId':'1e992cf2-7118-4214-a559-0195c8884aea','Col':1,'Row':17,'ColDynamic':1,'RowDynamic':3,'Format':'numberic','Value':' ','TargetCode':''}</v>
      </c>
    </row>
    <row r="286" ht="12.75">
      <c r="A286" t="str">
        <f>CONCATENATE("{'SheetId':'1deb9a6e-dc5a-4908-87cc-034ee9747e20'",",","'UId':'4f882b80-9e4d-4d19-8537-405badf59571'",",'Col':",COLUMN(BCDanhMucDauTu_06029!B17),",'Row':",ROW(BCDanhMucDauTu_06029!B17),",","'ColDynamic':",COLUMN(BCDanhMucDauTu_06029!B3),",","'RowDynamic':",ROW(BCDanhMucDauTu_06029!B3),",","'Format':'string'",",'Value':'",SUBSTITUTE(BCDanhMucDauTu_06029!B17,"'","\'"),"','TargetCode':''}")</f>
        <v>{'SheetId':'1deb9a6e-dc5a-4908-87cc-034ee9747e20','UId':'4f882b80-9e4d-4d19-8537-405badf59571','Col':2,'Row':17,'ColDynamic':2,'RowDynamic':3,'Format':'string','Value':'Tổng','TargetCode':''}</v>
      </c>
    </row>
    <row r="287" ht="12.75">
      <c r="A287" t="str">
        <f>CONCATENATE("{'SheetId':'1deb9a6e-dc5a-4908-87cc-034ee9747e20'",",","'UId':'5250f607-5010-4670-bb67-dda35efb42cd'",",'Col':",COLUMN(BCDanhMucDauTu_06029!C17),",'Row':",ROW(BCDanhMucDauTu_06029!C17),",","'ColDynamic':",COLUMN(BCDanhMucDauTu_06029!C3),",","'RowDynamic':",ROW(BCDanhMucDauTu_06029!C3),",","'Format':'numberic'",",'Value':'",SUBSTITUTE(BCDanhMucDauTu_06029!C17,"'","\'"),"','TargetCode':''}")</f>
        <v>{'SheetId':'1deb9a6e-dc5a-4908-87cc-034ee9747e20','UId':'5250f607-5010-4670-bb67-dda35efb42cd','Col':3,'Row':17,'ColDynamic':3,'RowDynamic':3,'Format':'numberic','Value':'2247','TargetCode':''}</v>
      </c>
    </row>
    <row r="288" ht="12.75">
      <c r="A288" t="str">
        <f>CONCATENATE("{'SheetId':'1deb9a6e-dc5a-4908-87cc-034ee9747e20'",",","'UId':'428c865a-7282-4f58-bc89-20f1b0217190'",",'Col':",COLUMN(BCDanhMucDauTu_06029!D17),",'Row':",ROW(BCDanhMucDauTu_06029!D17),",","'ColDynamic':",COLUMN(BCDanhMucDauTu_06029!D3),",","'RowDynamic':",ROW(BCDanhMucDauTu_06029!D3),",","'Format':'numberic'",",'Value':'",SUBSTITUTE(BCDanhMucDauTu_06029!D17,"'","\'"),"','TargetCode':''}")</f>
        <v>{'SheetId':'1deb9a6e-dc5a-4908-87cc-034ee9747e20','UId':'428c865a-7282-4f58-bc89-20f1b0217190','Col':4,'Row':17,'ColDynamic':4,'RowDynamic':3,'Format':'numberic','Value':'1444500','TargetCode':''}</v>
      </c>
    </row>
    <row r="289" ht="12.75">
      <c r="A289" t="str">
        <f>CONCATENATE("{'SheetId':'1deb9a6e-dc5a-4908-87cc-034ee9747e20'",",","'UId':'9592905c-7577-459a-bf73-e7d1733cf17a'",",'Col':",COLUMN(BCDanhMucDauTu_06029!E17),",'Row':",ROW(BCDanhMucDauTu_06029!E17),",","'ColDynamic':",COLUMN(BCDanhMucDauTu_06029!E3),",","'RowDynamic':",ROW(BCDanhMucDauTu_06029!E3),",","'Format':'numberic'",",'Value':'",SUBSTITUTE(BCDanhMucDauTu_06029!E17,"'","\'"),"','TargetCode':''}")</f>
        <v>{'SheetId':'1deb9a6e-dc5a-4908-87cc-034ee9747e20','UId':'9592905c-7577-459a-bf73-e7d1733cf17a','Col':5,'Row':17,'ColDynamic':5,'RowDynamic':3,'Format':'numberic','Value':'','TargetCode':''}</v>
      </c>
    </row>
    <row r="290" ht="12.75">
      <c r="A290" t="str">
        <f>CONCATENATE("{'SheetId':'1deb9a6e-dc5a-4908-87cc-034ee9747e20'",",","'UId':'a9e4466a-def7-4534-a075-0e61b1888eec'",",'Col':",COLUMN(BCDanhMucDauTu_06029!F17),",'Row':",ROW(BCDanhMucDauTu_06029!F17),",","'ColDynamic':",COLUMN(BCDanhMucDauTu_06029!F3),",","'RowDynamic':",ROW(BCDanhMucDauTu_06029!F3),",","'Format':'numberic'",",'Value':'",SUBSTITUTE(BCDanhMucDauTu_06029!F17,"'","\'"),"','TargetCode':''}")</f>
        <v>{'SheetId':'1deb9a6e-dc5a-4908-87cc-034ee9747e20','UId':'a9e4466a-def7-4534-a075-0e61b1888eec','Col':6,'Row':17,'ColDynamic':6,'RowDynamic':3,'Format':'numberic','Value':'44726875000','TargetCode':''}</v>
      </c>
    </row>
    <row r="291" ht="12.75">
      <c r="A291" t="str">
        <f>CONCATENATE("{'SheetId':'1deb9a6e-dc5a-4908-87cc-034ee9747e20'",",","'UId':'13379930-3d0b-4576-86a6-aee55aa73fef'",",'Col':",COLUMN(BCDanhMucDauTu_06029!G17),",'Row':",ROW(BCDanhMucDauTu_06029!G17),",","'ColDynamic':",COLUMN(BCDanhMucDauTu_06029!G3),",","'RowDynamic':",ROW(BCDanhMucDauTu_06029!G3),",","'Format':'numberic'",",'Value':'",SUBSTITUTE(BCDanhMucDauTu_06029!G17,"'","\'"),"','TargetCode':''}")</f>
        <v>{'SheetId':'1deb9a6e-dc5a-4908-87cc-034ee9747e20','UId':'13379930-3d0b-4576-86a6-aee55aa73fef','Col':7,'Row':17,'ColDynamic':7,'RowDynamic':3,'Format':'numberic','Value':'0.464356115075856','TargetCode':''}</v>
      </c>
    </row>
    <row r="292" ht="12.75">
      <c r="A292" t="str">
        <f>CONCATENATE("{'SheetId':'1deb9a6e-dc5a-4908-87cc-034ee9747e20'",",","'UId':'17931870-911c-4fad-afd5-7ec649ba087b'",",'Col':",COLUMN(BCDanhMucDauTu_06029!D18),",'Row':",ROW(BCDanhMucDauTu_06029!D18),",","'Format':'numberic'",",'Value':'",SUBSTITUTE(BCDanhMucDauTu_06029!D18,"'","\'"),"','TargetCode':''}")</f>
        <v>{'SheetId':'1deb9a6e-dc5a-4908-87cc-034ee9747e20','UId':'17931870-911c-4fad-afd5-7ec649ba087b','Col':4,'Row':18,'Format':'numberic','Value':' ','TargetCode':''}</v>
      </c>
    </row>
    <row r="293" ht="12.75">
      <c r="A293" t="str">
        <f>CONCATENATE("{'SheetId':'1deb9a6e-dc5a-4908-87cc-034ee9747e20'",",","'UId':'8e29656a-72a1-4698-a2d4-ab43c77220a4'",",'Col':",COLUMN(BCDanhMucDauTu_06029!E18),",'Row':",ROW(BCDanhMucDauTu_06029!E18),",","'Format':'numberic'",",'Value':'",SUBSTITUTE(BCDanhMucDauTu_06029!E18,"'","\'"),"','TargetCode':''}")</f>
        <v>{'SheetId':'1deb9a6e-dc5a-4908-87cc-034ee9747e20','UId':'8e29656a-72a1-4698-a2d4-ab43c77220a4','Col':5,'Row':18,'Format':'numberic','Value':' ','TargetCode':''}</v>
      </c>
    </row>
    <row r="294" ht="12.75">
      <c r="A294" t="str">
        <f>CONCATENATE("{'SheetId':'1deb9a6e-dc5a-4908-87cc-034ee9747e20'",",","'UId':'5fe96b01-5f18-4f07-ac34-11fa669457a4'",",'Col':",COLUMN(BCDanhMucDauTu_06029!F18),",'Row':",ROW(BCDanhMucDauTu_06029!F18),",","'Format':'numberic'",",'Value':'",SUBSTITUTE(BCDanhMucDauTu_06029!F18,"'","\'"),"','TargetCode':''}")</f>
        <v>{'SheetId':'1deb9a6e-dc5a-4908-87cc-034ee9747e20','UId':'5fe96b01-5f18-4f07-ac34-11fa669457a4','Col':6,'Row':18,'Format':'numberic','Value':' ','TargetCode':''}</v>
      </c>
    </row>
    <row r="295" ht="12.75">
      <c r="A295" t="str">
        <f>CONCATENATE("{'SheetId':'1deb9a6e-dc5a-4908-87cc-034ee9747e20'",",","'UId':'9d206dcc-b016-47b5-a344-791067be02d5'",",'Col':",COLUMN(BCDanhMucDauTu_06029!G18),",'Row':",ROW(BCDanhMucDauTu_06029!G18),",","'Format':'numberic'",",'Value':'",SUBSTITUTE(BCDanhMucDauTu_06029!G18,"'","\'"),"','TargetCode':''}")</f>
        <v>{'SheetId':'1deb9a6e-dc5a-4908-87cc-034ee9747e20','UId':'9d206dcc-b016-47b5-a344-791067be02d5','Col':7,'Row':18,'Format':'numberic','Value':' ','TargetCode':''}</v>
      </c>
    </row>
    <row r="296" ht="12.75">
      <c r="A296" t="str">
        <f>CONCATENATE("{'SheetId':'1deb9a6e-dc5a-4908-87cc-034ee9747e20'",",","'UId':'d149d88b-77fb-4541-8798-63154426abc2'",",'Col':",COLUMN(BCDanhMucDauTu_06029!A20),",'Row':",ROW(BCDanhMucDauTu_06029!A20),",","'ColDynamic':",COLUMN(BCDanhMucDauTu_06029!A18),",","'RowDynamic':",ROW(BCDanhMucDauTu_06029!A18),",","'Format':'numberic'",",'Value':'",SUBSTITUTE(BCDanhMucDauTu_06029!A20,"'","\'"),"','TargetCode':''}")</f>
        <v>{'SheetId':'1deb9a6e-dc5a-4908-87cc-034ee9747e20','UId':'d149d88b-77fb-4541-8798-63154426abc2','Col':1,'Row':20,'ColDynamic':1,'RowDynamic':18,'Format':'numberic','Value':' ','TargetCode':''}</v>
      </c>
    </row>
    <row r="297" ht="12.75">
      <c r="A297" t="str">
        <f>CONCATENATE("{'SheetId':'1deb9a6e-dc5a-4908-87cc-034ee9747e20'",",","'UId':'63355adb-73ff-4fd6-a4ee-6353f3830628'",",'Col':",COLUMN(BCDanhMucDauTu_06029!B20),",'Row':",ROW(BCDanhMucDauTu_06029!B20),",","'ColDynamic':",COLUMN(BCDanhMucDauTu_06029!B18),",","'RowDynamic':",ROW(BCDanhMucDauTu_06029!B18),",","'Format':'string'",",'Value':'",SUBSTITUTE(BCDanhMucDauTu_06029!B20,"'","\'"),"','TargetCode':''}")</f>
        <v>{'SheetId':'1deb9a6e-dc5a-4908-87cc-034ee9747e20','UId':'63355adb-73ff-4fd6-a4ee-6353f3830628','Col':2,'Row':20,'ColDynamic':2,'RowDynamic':18,'Format':'string','Value':'Tổng','TargetCode':''}</v>
      </c>
    </row>
    <row r="298" ht="12.75">
      <c r="A298" t="str">
        <f>CONCATENATE("{'SheetId':'1deb9a6e-dc5a-4908-87cc-034ee9747e20'",",","'UId':'34e26121-8d4b-46bb-836d-3cc1913c6909'",",'Col':",COLUMN(BCDanhMucDauTu_06029!C20),",'Row':",ROW(BCDanhMucDauTu_06029!C20),",","'ColDynamic':",COLUMN(BCDanhMucDauTu_06029!C18),",","'RowDynamic':",ROW(BCDanhMucDauTu_06029!C18),",","'Format':'numberic'",",'Value':'",SUBSTITUTE(BCDanhMucDauTu_06029!C20,"'","\'"),"','TargetCode':''}")</f>
        <v>{'SheetId':'1deb9a6e-dc5a-4908-87cc-034ee9747e20','UId':'34e26121-8d4b-46bb-836d-3cc1913c6909','Col':3,'Row':20,'ColDynamic':3,'RowDynamic':18,'Format':'numberic','Value':'2249','TargetCode':''}</v>
      </c>
    </row>
    <row r="299" ht="12.75">
      <c r="A299" t="str">
        <f>CONCATENATE("{'SheetId':'1deb9a6e-dc5a-4908-87cc-034ee9747e20'",",","'UId':'dcb7503a-9941-4910-9dba-c04cd291c91d'",",'Col':",COLUMN(BCDanhMucDauTu_06029!D20),",'Row':",ROW(BCDanhMucDauTu_06029!D20),",","'ColDynamic':",COLUMN(BCDanhMucDauTu_06029!D18),",","'RowDynamic':",ROW(BCDanhMucDauTu_06029!D18),",","'Format':'numberic'",",'Value':'",SUBSTITUTE(BCDanhMucDauTu_06029!D20,"'","\'"),"','TargetCode':''}")</f>
        <v>{'SheetId':'1deb9a6e-dc5a-4908-87cc-034ee9747e20','UId':'dcb7503a-9941-4910-9dba-c04cd291c91d','Col':4,'Row':20,'ColDynamic':4,'RowDynamic':18,'Format':'numberic','Value':' ','TargetCode':''}</v>
      </c>
    </row>
    <row r="300" ht="12.75">
      <c r="A300" t="str">
        <f>CONCATENATE("{'SheetId':'1deb9a6e-dc5a-4908-87cc-034ee9747e20'",",","'UId':'9ff33d6c-3426-46f5-98c3-f1cc3c6c563e'",",'Col':",COLUMN(BCDanhMucDauTu_06029!E20),",'Row':",ROW(BCDanhMucDauTu_06029!E20),",","'ColDynamic':",COLUMN(BCDanhMucDauTu_06029!E18),",","'RowDynamic':",ROW(BCDanhMucDauTu_06029!E18),",","'Format':'numberic'",",'Value':'",SUBSTITUTE(BCDanhMucDauTu_06029!E20,"'","\'"),"','TargetCode':''}")</f>
        <v>{'SheetId':'1deb9a6e-dc5a-4908-87cc-034ee9747e20','UId':'9ff33d6c-3426-46f5-98c3-f1cc3c6c563e','Col':5,'Row':20,'ColDynamic':5,'RowDynamic':18,'Format':'numberic','Value':' ','TargetCode':''}</v>
      </c>
    </row>
    <row r="301" ht="12.75">
      <c r="A301" t="str">
        <f>CONCATENATE("{'SheetId':'1deb9a6e-dc5a-4908-87cc-034ee9747e20'",",","'UId':'196bc559-44ca-4c84-bc88-37e0b2b7c0ca'",",'Col':",COLUMN(BCDanhMucDauTu_06029!F20),",'Row':",ROW(BCDanhMucDauTu_06029!F20),",","'ColDynamic':",COLUMN(BCDanhMucDauTu_06029!F18),",","'RowDynamic':",ROW(BCDanhMucDauTu_06029!F18),",","'Format':'numberic'",",'Value':'",SUBSTITUTE(BCDanhMucDauTu_06029!F20,"'","\'"),"','TargetCode':''}")</f>
        <v>{'SheetId':'1deb9a6e-dc5a-4908-87cc-034ee9747e20','UId':'196bc559-44ca-4c84-bc88-37e0b2b7c0ca','Col':6,'Row':20,'ColDynamic':6,'RowDynamic':18,'Format':'numberic','Value':' ','TargetCode':''}</v>
      </c>
    </row>
    <row r="302" ht="12.75">
      <c r="A302" t="str">
        <f>CONCATENATE("{'SheetId':'1deb9a6e-dc5a-4908-87cc-034ee9747e20'",",","'UId':'76830a4a-49b3-4200-8f4c-2ccbb1a8164a'",",'Col':",COLUMN(BCDanhMucDauTu_06029!G20),",'Row':",ROW(BCDanhMucDauTu_06029!G20),",","'ColDynamic':",COLUMN(BCDanhMucDauTu_06029!G18),",","'RowDynamic':",ROW(BCDanhMucDauTu_06029!G18),",","'Format':'numberic'",",'Value':'",SUBSTITUTE(BCDanhMucDauTu_06029!G20,"'","\'"),"','TargetCode':''}")</f>
        <v>{'SheetId':'1deb9a6e-dc5a-4908-87cc-034ee9747e20','UId':'76830a4a-49b3-4200-8f4c-2ccbb1a8164a','Col':7,'Row':20,'ColDynamic':7,'RowDynamic':18,'Format':'numberic','Value':' ','TargetCode':''}</v>
      </c>
    </row>
    <row r="303" ht="12.75">
      <c r="A303" t="str">
        <f>CONCATENATE("{'SheetId':'1deb9a6e-dc5a-4908-87cc-034ee9747e20'",",","'UId':'c5e58da8-6303-4f4b-8cfb-be632ed7700b'",",'Col':",COLUMN(BCDanhMucDauTu_06029!D21),",'Row':",ROW(BCDanhMucDauTu_06029!D21),",","'Format':'numberic'",",'Value':'",SUBSTITUTE(BCDanhMucDauTu_06029!D21,"'","\'"),"','TargetCode':''}")</f>
        <v>{'SheetId':'1deb9a6e-dc5a-4908-87cc-034ee9747e20','UId':'c5e58da8-6303-4f4b-8cfb-be632ed7700b','Col':4,'Row':21,'Format':'numberic','Value':' ','TargetCode':''}</v>
      </c>
    </row>
    <row r="304" ht="12.75">
      <c r="A304" t="str">
        <f>CONCATENATE("{'SheetId':'1deb9a6e-dc5a-4908-87cc-034ee9747e20'",",","'UId':'00ea0783-aace-414b-8975-b7b78127300d'",",'Col':",COLUMN(BCDanhMucDauTu_06029!E21),",'Row':",ROW(BCDanhMucDauTu_06029!E21),",","'Format':'numberic'",",'Value':'",SUBSTITUTE(BCDanhMucDauTu_06029!E21,"'","\'"),"','TargetCode':''}")</f>
        <v>{'SheetId':'1deb9a6e-dc5a-4908-87cc-034ee9747e20','UId':'00ea0783-aace-414b-8975-b7b78127300d','Col':5,'Row':21,'Format':'numberic','Value':' ','TargetCode':''}</v>
      </c>
    </row>
    <row r="305" ht="12.75">
      <c r="A305" t="str">
        <f>CONCATENATE("{'SheetId':'1deb9a6e-dc5a-4908-87cc-034ee9747e20'",",","'UId':'399d8c6f-4901-44ca-8111-9e12f616c487'",",'Col':",COLUMN(BCDanhMucDauTu_06029!F21),",'Row':",ROW(BCDanhMucDauTu_06029!F21),",","'Format':'numberic'",",'Value':'",SUBSTITUTE(BCDanhMucDauTu_06029!F21,"'","\'"),"','TargetCode':''}")</f>
        <v>{'SheetId':'1deb9a6e-dc5a-4908-87cc-034ee9747e20','UId':'399d8c6f-4901-44ca-8111-9e12f616c487','Col':6,'Row':21,'Format':'numberic','Value':' ','TargetCode':''}</v>
      </c>
    </row>
    <row r="306" ht="12.75">
      <c r="A306" t="str">
        <f>CONCATENATE("{'SheetId':'1deb9a6e-dc5a-4908-87cc-034ee9747e20'",",","'UId':'2cdda7fd-cb87-47da-8e30-06a3709bd609'",",'Col':",COLUMN(BCDanhMucDauTu_06029!G21),",'Row':",ROW(BCDanhMucDauTu_06029!G21),",","'Format':'numberic'",",'Value':'",SUBSTITUTE(BCDanhMucDauTu_06029!G21,"'","\'"),"','TargetCode':''}")</f>
        <v>{'SheetId':'1deb9a6e-dc5a-4908-87cc-034ee9747e20','UId':'2cdda7fd-cb87-47da-8e30-06a3709bd609','Col':7,'Row':21,'Format':'numberic','Value':' ','TargetCode':''}</v>
      </c>
    </row>
    <row r="307" ht="12.75">
      <c r="A307" t="str">
        <f>CONCATENATE("{'SheetId':'1deb9a6e-dc5a-4908-87cc-034ee9747e20'",",","'UId':'b8c20cc2-e76a-461c-ace9-e83abfcc1775'",",'Col':",COLUMN(BCDanhMucDauTu_06029!A29),",'Row':",ROW(BCDanhMucDauTu_06029!A29),",","'ColDynamic':",COLUMN(BCDanhMucDauTu_06029!A30),",","'RowDynamic':",ROW(BCDanhMucDauTu_06029!A30),",","'Format':'numberic'",",'Value':'",SUBSTITUTE(BCDanhMucDauTu_06029!A29,"'","\'"),"','TargetCode':''}")</f>
        <v>{'SheetId':'1deb9a6e-dc5a-4908-87cc-034ee9747e20','UId':'b8c20cc2-e76a-461c-ace9-e83abfcc1775','Col':1,'Row':29,'ColDynamic':1,'RowDynamic':30,'Format':'numberic','Value':' ','TargetCode':''}</v>
      </c>
    </row>
    <row r="308" ht="12.75">
      <c r="A308" t="str">
        <f>CONCATENATE("{'SheetId':'1deb9a6e-dc5a-4908-87cc-034ee9747e20'",",","'UId':'e6fa0887-9c0a-49b1-a5d5-d55f5bee7d17'",",'Col':",COLUMN(BCDanhMucDauTu_06029!B29),",'Row':",ROW(BCDanhMucDauTu_06029!B29),",","'ColDynamic':",COLUMN(BCDanhMucDauTu_06029!B30),",","'RowDynamic':",ROW(BCDanhMucDauTu_06029!B30),",","'Format':'string'",",'Value':'",SUBSTITUTE(BCDanhMucDauTu_06029!B29,"'","\'"),"','TargetCode':''}")</f>
        <v>{'SheetId':'1deb9a6e-dc5a-4908-87cc-034ee9747e20','UId':'e6fa0887-9c0a-49b1-a5d5-d55f5bee7d17','Col':2,'Row':29,'ColDynamic':2,'RowDynamic':30,'Format':'string','Value':'Tổng','TargetCode':''}</v>
      </c>
    </row>
    <row r="309" ht="12.75">
      <c r="A309" t="str">
        <f>CONCATENATE("{'SheetId':'1deb9a6e-dc5a-4908-87cc-034ee9747e20'",",","'UId':'6a029111-438c-4c2c-a425-15433a16ea47'",",'Col':",COLUMN(BCDanhMucDauTu_06029!C29),",'Row':",ROW(BCDanhMucDauTu_06029!C29),",","'ColDynamic':",COLUMN(BCDanhMucDauTu_06029!C30),",","'RowDynamic':",ROW(BCDanhMucDauTu_06029!C30),",","'Format':'numberic'",",'Value':'",SUBSTITUTE(BCDanhMucDauTu_06029!C29,"'","\'"),"','TargetCode':''}")</f>
        <v>{'SheetId':'1deb9a6e-dc5a-4908-87cc-034ee9747e20','UId':'6a029111-438c-4c2c-a425-15433a16ea47','Col':3,'Row':29,'ColDynamic':3,'RowDynamic':30,'Format':'numberic','Value':'2252','TargetCode':''}</v>
      </c>
    </row>
    <row r="310" ht="12.75">
      <c r="A310" t="str">
        <f>CONCATENATE("{'SheetId':'1deb9a6e-dc5a-4908-87cc-034ee9747e20'",",","'UId':'2af5b400-8abe-46e3-8b64-7efb4d13db84'",",'Col':",COLUMN(BCDanhMucDauTu_06029!D29),",'Row':",ROW(BCDanhMucDauTu_06029!D29),",","'ColDynamic':",COLUMN(BCDanhMucDauTu_06029!D30),",","'RowDynamic':",ROW(BCDanhMucDauTu_06029!D30),",","'Format':'numberic'",",'Value':'",SUBSTITUTE(BCDanhMucDauTu_06029!D29,"'","\'"),"','TargetCode':''}")</f>
        <v>{'SheetId':'1deb9a6e-dc5a-4908-87cc-034ee9747e20','UId':'2af5b400-8abe-46e3-8b64-7efb4d13db84','Col':4,'Row':29,'ColDynamic':4,'RowDynamic':30,'Format':'numberic','Value':'324909','TargetCode':''}</v>
      </c>
    </row>
    <row r="311" ht="12.75">
      <c r="A311" t="str">
        <f>CONCATENATE("{'SheetId':'1deb9a6e-dc5a-4908-87cc-034ee9747e20'",",","'UId':'142640d6-6a87-400c-bc3e-fd34124b8a95'",",'Col':",COLUMN(BCDanhMucDauTu_06029!E29),",'Row':",ROW(BCDanhMucDauTu_06029!E29),",","'ColDynamic':",COLUMN(BCDanhMucDauTu_06029!E30),",","'RowDynamic':",ROW(BCDanhMucDauTu_06029!E30),",","'Format':'numberic'",",'Value':'",SUBSTITUTE(BCDanhMucDauTu_06029!E29,"'","\'"),"','TargetCode':''}")</f>
        <v>{'SheetId':'1deb9a6e-dc5a-4908-87cc-034ee9747e20','UId':'142640d6-6a87-400c-bc3e-fd34124b8a95','Col':5,'Row':29,'ColDynamic':5,'RowDynamic':30,'Format':'numberic','Value':'','TargetCode':''}</v>
      </c>
    </row>
    <row r="312" ht="12.75">
      <c r="A312" t="str">
        <f>CONCATENATE("{'SheetId':'1deb9a6e-dc5a-4908-87cc-034ee9747e20'",",","'UId':'a4748164-33b9-46bd-8561-e8b3f76700ee'",",'Col':",COLUMN(BCDanhMucDauTu_06029!F29),",'Row':",ROW(BCDanhMucDauTu_06029!F29),",","'ColDynamic':",COLUMN(BCDanhMucDauTu_06029!F30),",","'RowDynamic':",ROW(BCDanhMucDauTu_06029!F30),",","'Format':'numberic'",",'Value':'",SUBSTITUTE(BCDanhMucDauTu_06029!F29,"'","\'"),"','TargetCode':''}")</f>
        <v>{'SheetId':'1deb9a6e-dc5a-4908-87cc-034ee9747e20','UId':'a4748164-33b9-46bd-8561-e8b3f76700ee','Col':6,'Row':29,'ColDynamic':6,'RowDynamic':30,'Format':'numberic','Value':'32604044735','TargetCode':''}</v>
      </c>
    </row>
    <row r="313" ht="12.75">
      <c r="A313" t="str">
        <f>CONCATENATE("{'SheetId':'1deb9a6e-dc5a-4908-87cc-034ee9747e20'",",","'UId':'8b15b2dd-95b7-4075-8cb9-63831db4f74a'",",'Col':",COLUMN(BCDanhMucDauTu_06029!G29),",'Row':",ROW(BCDanhMucDauTu_06029!G29),",","'ColDynamic':",COLUMN(BCDanhMucDauTu_06029!G30),",","'RowDynamic':",ROW(BCDanhMucDauTu_06029!G30),",","'Format':'numberic'",",'Value':'",SUBSTITUTE(BCDanhMucDauTu_06029!G29,"'","\'"),"','TargetCode':''}")</f>
        <v>{'SheetId':'1deb9a6e-dc5a-4908-87cc-034ee9747e20','UId':'8b15b2dd-95b7-4075-8cb9-63831db4f74a','Col':7,'Row':29,'ColDynamic':7,'RowDynamic':30,'Format':'numberic','Value':'0.338496430812661','TargetCode':''}</v>
      </c>
    </row>
    <row r="314" ht="12.75">
      <c r="A314" t="str">
        <f>CONCATENATE("{'SheetId':'1deb9a6e-dc5a-4908-87cc-034ee9747e20'",",","'UId':'fe496e11-6071-47ac-9042-fb59341ce9d3'",",'Col':",COLUMN(BCDanhMucDauTu_06029!D30),",'Row':",ROW(BCDanhMucDauTu_06029!D30),",","'Format':'numberic'",",'Value':'",SUBSTITUTE(BCDanhMucDauTu_06029!D30,"'","\'"),"','TargetCode':''}")</f>
        <v>{'SheetId':'1deb9a6e-dc5a-4908-87cc-034ee9747e20','UId':'fe496e11-6071-47ac-9042-fb59341ce9d3','Col':4,'Row':30,'Format':'numberic','Value':' ','TargetCode':''}</v>
      </c>
    </row>
    <row r="315" ht="12.75">
      <c r="A315" t="str">
        <f>CONCATENATE("{'SheetId':'1deb9a6e-dc5a-4908-87cc-034ee9747e20'",",","'UId':'8f08a933-d633-4287-845a-9819dc196996'",",'Col':",COLUMN(BCDanhMucDauTu_06029!E30),",'Row':",ROW(BCDanhMucDauTu_06029!E30),",","'Format':'numberic'",",'Value':'",SUBSTITUTE(BCDanhMucDauTu_06029!E30,"'","\'"),"','TargetCode':''}")</f>
        <v>{'SheetId':'1deb9a6e-dc5a-4908-87cc-034ee9747e20','UId':'8f08a933-d633-4287-845a-9819dc196996','Col':5,'Row':30,'Format':'numberic','Value':' ','TargetCode':''}</v>
      </c>
    </row>
    <row r="316" ht="12.75">
      <c r="A316" t="str">
        <f>CONCATENATE("{'SheetId':'1deb9a6e-dc5a-4908-87cc-034ee9747e20'",",","'UId':'dad551f4-82a6-49f9-9019-06cb4c328a89'",",'Col':",COLUMN(BCDanhMucDauTu_06029!F30),",'Row':",ROW(BCDanhMucDauTu_06029!F30),",","'Format':'numberic'",",'Value':'",SUBSTITUTE(BCDanhMucDauTu_06029!F30,"'","\'"),"','TargetCode':''}")</f>
        <v>{'SheetId':'1deb9a6e-dc5a-4908-87cc-034ee9747e20','UId':'dad551f4-82a6-49f9-9019-06cb4c328a89','Col':6,'Row':30,'Format':'numberic','Value':' ','TargetCode':''}</v>
      </c>
    </row>
    <row r="317" ht="12.75">
      <c r="A317" t="str">
        <f>CONCATENATE("{'SheetId':'1deb9a6e-dc5a-4908-87cc-034ee9747e20'",",","'UId':'7bf94847-0bfe-4d96-ab7a-1ce79d9343f5'",",'Col':",COLUMN(BCDanhMucDauTu_06029!G30),",'Row':",ROW(BCDanhMucDauTu_06029!G30),",","'Format':'numberic'",",'Value':'",SUBSTITUTE(BCDanhMucDauTu_06029!G30,"'","\'"),"','TargetCode':''}")</f>
        <v>{'SheetId':'1deb9a6e-dc5a-4908-87cc-034ee9747e20','UId':'7bf94847-0bfe-4d96-ab7a-1ce79d9343f5','Col':7,'Row':30,'Format':'numberic','Value':' ','TargetCode':''}</v>
      </c>
    </row>
    <row r="318" ht="12.75">
      <c r="A318" t="str">
        <f>CONCATENATE("{'SheetId':'1deb9a6e-dc5a-4908-87cc-034ee9747e20'",",","'UId':'55eed474-1147-4da3-9086-9e821874c0a4'",",'Col':",COLUMN(BCDanhMucDauTu_06029!A32),",'Row':",ROW(BCDanhMucDauTu_06029!A32),",","'ColDynamic':",COLUMN(BCDanhMucDauTu_06029!A35),",","'RowDynamic':",ROW(BCDanhMucDauTu_06029!A35),",","'Format':'numberic'",",'Value':'",SUBSTITUTE(BCDanhMucDauTu_06029!A32,"'","\'"),"','TargetCode':''}")</f>
        <v>{'SheetId':'1deb9a6e-dc5a-4908-87cc-034ee9747e20','UId':'55eed474-1147-4da3-9086-9e821874c0a4','Col':1,'Row':32,'ColDynamic':1,'RowDynamic':35,'Format':'numberic','Value':' ','TargetCode':''}</v>
      </c>
    </row>
    <row r="319" ht="12.75">
      <c r="A319" t="str">
        <f>CONCATENATE("{'SheetId':'1deb9a6e-dc5a-4908-87cc-034ee9747e20'",",","'UId':'1c32b7bf-2ca1-44a0-8279-a8f01d6b7249'",",'Col':",COLUMN(BCDanhMucDauTu_06029!B32),",'Row':",ROW(BCDanhMucDauTu_06029!B32),",","'ColDynamic':",COLUMN(BCDanhMucDauTu_06029!B35),",","'RowDynamic':",ROW(BCDanhMucDauTu_06029!B35),",","'Format':'string'",",'Value':'",SUBSTITUTE(BCDanhMucDauTu_06029!B32,"'","\'"),"','TargetCode':''}")</f>
        <v>{'SheetId':'1deb9a6e-dc5a-4908-87cc-034ee9747e20','UId':'1c32b7bf-2ca1-44a0-8279-a8f01d6b7249','Col':2,'Row':32,'ColDynamic':2,'RowDynamic':35,'Format':'string','Value':'Tổng','TargetCode':''}</v>
      </c>
    </row>
    <row r="320" ht="12.75">
      <c r="A320" t="str">
        <f>CONCATENATE("{'SheetId':'1deb9a6e-dc5a-4908-87cc-034ee9747e20'",",","'UId':'f6a0865a-7cc4-4bd5-9c41-171ccfbe8908'",",'Col':",COLUMN(BCDanhMucDauTu_06029!C32),",'Row':",ROW(BCDanhMucDauTu_06029!C32),",","'ColDynamic':",COLUMN(BCDanhMucDauTu_06029!C35),",","'RowDynamic':",ROW(BCDanhMucDauTu_06029!C35),",","'Format':'numberic'",",'Value':'",SUBSTITUTE(BCDanhMucDauTu_06029!C32,"'","\'"),"','TargetCode':''}")</f>
        <v>{'SheetId':'1deb9a6e-dc5a-4908-87cc-034ee9747e20','UId':'f6a0865a-7cc4-4bd5-9c41-171ccfbe8908','Col':3,'Row':32,'ColDynamic':3,'RowDynamic':35,'Format':'numberic','Value':'2254','TargetCode':''}</v>
      </c>
    </row>
    <row r="321" ht="12.75">
      <c r="A321" t="str">
        <f>CONCATENATE("{'SheetId':'1deb9a6e-dc5a-4908-87cc-034ee9747e20'",",","'UId':'26677bc1-4784-4b02-a8da-eb1a17958c29'",",'Col':",COLUMN(BCDanhMucDauTu_06029!D32),",'Row':",ROW(BCDanhMucDauTu_06029!D32),",","'ColDynamic':",COLUMN(BCDanhMucDauTu_06029!D35),",","'RowDynamic':",ROW(BCDanhMucDauTu_06029!D35),",","'Format':'numberic'",",'Value':'",SUBSTITUTE(BCDanhMucDauTu_06029!D32,"'","\'"),"','TargetCode':''}")</f>
        <v>{'SheetId':'1deb9a6e-dc5a-4908-87cc-034ee9747e20','UId':'26677bc1-4784-4b02-a8da-eb1a17958c29','Col':4,'Row':32,'ColDynamic':4,'RowDynamic':35,'Format':'numberic','Value':' ','TargetCode':''}</v>
      </c>
    </row>
    <row r="322" ht="12.75">
      <c r="A322" t="str">
        <f>CONCATENATE("{'SheetId':'1deb9a6e-dc5a-4908-87cc-034ee9747e20'",",","'UId':'8088aec8-68fc-443f-8fce-4f1788e831ff'",",'Col':",COLUMN(BCDanhMucDauTu_06029!E32),",'Row':",ROW(BCDanhMucDauTu_06029!E32),",","'ColDynamic':",COLUMN(BCDanhMucDauTu_06029!E35),",","'RowDynamic':",ROW(BCDanhMucDauTu_06029!E35),",","'Format':'numberic'",",'Value':'",SUBSTITUTE(BCDanhMucDauTu_06029!E32,"'","\'"),"','TargetCode':''}")</f>
        <v>{'SheetId':'1deb9a6e-dc5a-4908-87cc-034ee9747e20','UId':'8088aec8-68fc-443f-8fce-4f1788e831ff','Col':5,'Row':32,'ColDynamic':5,'RowDynamic':35,'Format':'numberic','Value':' ','TargetCode':''}</v>
      </c>
    </row>
    <row r="323" ht="12.75">
      <c r="A323" t="str">
        <f>CONCATENATE("{'SheetId':'1deb9a6e-dc5a-4908-87cc-034ee9747e20'",",","'UId':'109895da-3858-4d8d-ab90-543bcf58b23e'",",'Col':",COLUMN(BCDanhMucDauTu_06029!F32),",'Row':",ROW(BCDanhMucDauTu_06029!F32),",","'ColDynamic':",COLUMN(BCDanhMucDauTu_06029!F35),",","'RowDynamic':",ROW(BCDanhMucDauTu_06029!F35),",","'Format':'numberic'",",'Value':'",SUBSTITUTE(BCDanhMucDauTu_06029!F32,"'","\'"),"','TargetCode':''}")</f>
        <v>{'SheetId':'1deb9a6e-dc5a-4908-87cc-034ee9747e20','UId':'109895da-3858-4d8d-ab90-543bcf58b23e','Col':6,'Row':32,'ColDynamic':6,'RowDynamic':35,'Format':'numberic','Value':' ','TargetCode':''}</v>
      </c>
    </row>
    <row r="324" ht="12.75">
      <c r="A324" t="str">
        <f>CONCATENATE("{'SheetId':'1deb9a6e-dc5a-4908-87cc-034ee9747e20'",",","'UId':'b12319f9-b486-4e3c-968f-635c2693280b'",",'Col':",COLUMN(BCDanhMucDauTu_06029!G32),",'Row':",ROW(BCDanhMucDauTu_06029!G32),",","'ColDynamic':",COLUMN(BCDanhMucDauTu_06029!G35),",","'RowDynamic':",ROW(BCDanhMucDauTu_06029!G35),",","'Format':'numberic'",",'Value':'",SUBSTITUTE(BCDanhMucDauTu_06029!G32,"'","\'"),"','TargetCode':''}")</f>
        <v>{'SheetId':'1deb9a6e-dc5a-4908-87cc-034ee9747e20','UId':'b12319f9-b486-4e3c-968f-635c2693280b','Col':7,'Row':32,'ColDynamic':7,'RowDynamic':35,'Format':'numberic','Value':' ','TargetCode':''}</v>
      </c>
    </row>
    <row r="325" ht="12.75">
      <c r="A325" t="str">
        <f>CONCATENATE("{'SheetId':'1deb9a6e-dc5a-4908-87cc-034ee9747e20'",",","'UId':'740ad2fc-8f8c-4571-bfbb-d73a204a23fa'",",'Col':",COLUMN(BCDanhMucDauTu_06029!D33),",'Row':",ROW(BCDanhMucDauTu_06029!D33),",","'Format':'numberic'",",'Value':'",SUBSTITUTE(BCDanhMucDauTu_06029!D33,"'","\'"),"','TargetCode':''}")</f>
        <v>{'SheetId':'1deb9a6e-dc5a-4908-87cc-034ee9747e20','UId':'740ad2fc-8f8c-4571-bfbb-d73a204a23fa','Col':4,'Row':33,'Format':'numberic','Value':'','TargetCode':''}</v>
      </c>
    </row>
    <row r="326" ht="12.75">
      <c r="A326" t="str">
        <f>CONCATENATE("{'SheetId':'1deb9a6e-dc5a-4908-87cc-034ee9747e20'",",","'UId':'41643327-c3cb-4259-acbc-d10c8c939580'",",'Col':",COLUMN(BCDanhMucDauTu_06029!E33),",'Row':",ROW(BCDanhMucDauTu_06029!E33),",","'Format':'numberic'",",'Value':'",SUBSTITUTE(BCDanhMucDauTu_06029!E33,"'","\'"),"','TargetCode':''}")</f>
        <v>{'SheetId':'1deb9a6e-dc5a-4908-87cc-034ee9747e20','UId':'41643327-c3cb-4259-acbc-d10c8c939580','Col':5,'Row':33,'Format':'numberic','Value':'','TargetCode':''}</v>
      </c>
    </row>
    <row r="327" ht="12.75">
      <c r="A327" t="str">
        <f>CONCATENATE("{'SheetId':'1deb9a6e-dc5a-4908-87cc-034ee9747e20'",",","'UId':'d007d564-0a98-45f4-94c4-a2e4056245bc'",",'Col':",COLUMN(BCDanhMucDauTu_06029!F33),",'Row':",ROW(BCDanhMucDauTu_06029!F33),",","'Format':'numberic'",",'Value':'",SUBSTITUTE(BCDanhMucDauTu_06029!F33,"'","\'"),"','TargetCode':''}")</f>
        <v>{'SheetId':'1deb9a6e-dc5a-4908-87cc-034ee9747e20','UId':'d007d564-0a98-45f4-94c4-a2e4056245bc','Col':6,'Row':33,'Format':'numberic','Value':'77330919735','TargetCode':''}</v>
      </c>
    </row>
    <row r="328" ht="12.75">
      <c r="A328" t="str">
        <f>CONCATENATE("{'SheetId':'1deb9a6e-dc5a-4908-87cc-034ee9747e20'",",","'UId':'87b8e950-d5f9-45b4-8cfb-d8108dd16f8f'",",'Col':",COLUMN(BCDanhMucDauTu_06029!G33),",'Row':",ROW(BCDanhMucDauTu_06029!G33),",","'Format':'numberic'",",'Value':'",SUBSTITUTE(BCDanhMucDauTu_06029!G33,"'","\'"),"','TargetCode':''}")</f>
        <v>{'SheetId':'1deb9a6e-dc5a-4908-87cc-034ee9747e20','UId':'87b8e950-d5f9-45b4-8cfb-d8108dd16f8f','Col':7,'Row':33,'Format':'numberic','Value':'0.802852545888517','TargetCode':''}</v>
      </c>
    </row>
    <row r="329" ht="12.75">
      <c r="A329" t="str">
        <f>CONCATENATE("{'SheetId':'1deb9a6e-dc5a-4908-87cc-034ee9747e20'",",","'UId':'70e2406f-94eb-466f-8d09-837ad44a449c'",",'Col':",COLUMN(BCDanhMucDauTu_06029!D34),",'Row':",ROW(BCDanhMucDauTu_06029!D34),",","'Format':'numberic'",",'Value':'",SUBSTITUTE(BCDanhMucDauTu_06029!D34,"'","\'"),"','TargetCode':''}")</f>
        <v>{'SheetId':'1deb9a6e-dc5a-4908-87cc-034ee9747e20','UId':'70e2406f-94eb-466f-8d09-837ad44a449c','Col':4,'Row':34,'Format':'numberic','Value':' ','TargetCode':''}</v>
      </c>
    </row>
    <row r="330" ht="12.75">
      <c r="A330" t="str">
        <f>CONCATENATE("{'SheetId':'1deb9a6e-dc5a-4908-87cc-034ee9747e20'",",","'UId':'d0c68994-6723-45f4-a51b-ec4a1f1cb761'",",'Col':",COLUMN(BCDanhMucDauTu_06029!E34),",'Row':",ROW(BCDanhMucDauTu_06029!E34),",","'Format':'numberic'",",'Value':'",SUBSTITUTE(BCDanhMucDauTu_06029!E34,"'","\'"),"','TargetCode':''}")</f>
        <v>{'SheetId':'1deb9a6e-dc5a-4908-87cc-034ee9747e20','UId':'d0c68994-6723-45f4-a51b-ec4a1f1cb761','Col':5,'Row':34,'Format':'numberic','Value':' ','TargetCode':''}</v>
      </c>
    </row>
    <row r="331" ht="12.75">
      <c r="A331" t="str">
        <f>CONCATENATE("{'SheetId':'1deb9a6e-dc5a-4908-87cc-034ee9747e20'",",","'UId':'6c78638c-c601-49bf-a9e5-d48c4258eadd'",",'Col':",COLUMN(BCDanhMucDauTu_06029!F34),",'Row':",ROW(BCDanhMucDauTu_06029!F34),",","'Format':'numberic'",",'Value':'",SUBSTITUTE(BCDanhMucDauTu_06029!F34,"'","\'"),"','TargetCode':''}")</f>
        <v>{'SheetId':'1deb9a6e-dc5a-4908-87cc-034ee9747e20','UId':'6c78638c-c601-49bf-a9e5-d48c4258eadd','Col':6,'Row':34,'Format':'numberic','Value':' ','TargetCode':''}</v>
      </c>
    </row>
    <row r="332" ht="12.75">
      <c r="A332" t="str">
        <f>CONCATENATE("{'SheetId':'1deb9a6e-dc5a-4908-87cc-034ee9747e20'",",","'UId':'bb82eed3-a7c3-4954-be20-20a9717d4026'",",'Col':",COLUMN(BCDanhMucDauTu_06029!G34),",'Row':",ROW(BCDanhMucDauTu_06029!G34),",","'Format':'numberic'",",'Value':'",SUBSTITUTE(BCDanhMucDauTu_06029!G34,"'","\'"),"','TargetCode':''}")</f>
        <v>{'SheetId':'1deb9a6e-dc5a-4908-87cc-034ee9747e20','UId':'bb82eed3-a7c3-4954-be20-20a9717d4026','Col':7,'Row':34,'Format':'numberic','Value':' ','TargetCode':''}</v>
      </c>
    </row>
    <row r="333" ht="12.75">
      <c r="A333" t="str">
        <f>CONCATENATE("{'SheetId':'1deb9a6e-dc5a-4908-87cc-034ee9747e20'",",","'UId':'4fe6fd2f-049f-4c3b-a78b-58fd08d62d7d'",",'Col':",COLUMN(BCDanhMucDauTu_06029!A36),",'Row':",ROW(BCDanhMucDauTu_06029!A36),",","'ColDynamic':",COLUMN(BCDanhMucDauTu_06029!A39),",","'RowDynamic':",ROW(BCDanhMucDauTu_06029!A39),",","'Format':'numberic'",",'Value':'",SUBSTITUTE(BCDanhMucDauTu_06029!A36,"'","\'"),"','TargetCode':''}")</f>
        <v>{'SheetId':'1deb9a6e-dc5a-4908-87cc-034ee9747e20','UId':'4fe6fd2f-049f-4c3b-a78b-58fd08d62d7d','Col':1,'Row':36,'ColDynamic':1,'RowDynamic':39,'Format':'numberic','Value':' ','TargetCode':''}</v>
      </c>
    </row>
    <row r="334" ht="12.75">
      <c r="A334" t="str">
        <f>CONCATENATE("{'SheetId':'1deb9a6e-dc5a-4908-87cc-034ee9747e20'",",","'UId':'21737fa5-5263-466a-9802-c554ec94ffeb'",",'Col':",COLUMN(BCDanhMucDauTu_06029!B36),",'Row':",ROW(BCDanhMucDauTu_06029!B36),",","'ColDynamic':",COLUMN(BCDanhMucDauTu_06029!B39),",","'RowDynamic':",ROW(BCDanhMucDauTu_06029!B39),",","'Format':'string'",",'Value':'",SUBSTITUTE(BCDanhMucDauTu_06029!B36,"'","\'"),"','TargetCode':''}")</f>
        <v>{'SheetId':'1deb9a6e-dc5a-4908-87cc-034ee9747e20','UId':'21737fa5-5263-466a-9802-c554ec94ffeb','Col':2,'Row':36,'ColDynamic':2,'RowDynamic':39,'Format':'string','Value':'Tổng','TargetCode':''}</v>
      </c>
    </row>
    <row r="335" ht="12.75">
      <c r="A335" t="str">
        <f>CONCATENATE("{'SheetId':'1deb9a6e-dc5a-4908-87cc-034ee9747e20'",",","'UId':'b1780ae8-e3e9-4d68-b8e3-06dc22233b5c'",",'Col':",COLUMN(BCDanhMucDauTu_06029!C36),",'Row':",ROW(BCDanhMucDauTu_06029!C36),",","'ColDynamic':",COLUMN(BCDanhMucDauTu_06029!C39),",","'RowDynamic':",ROW(BCDanhMucDauTu_06029!C39),",","'Format':'numberic'",",'Value':'",SUBSTITUTE(BCDanhMucDauTu_06029!C36,"'","\'"),"','TargetCode':''}")</f>
        <v>{'SheetId':'1deb9a6e-dc5a-4908-87cc-034ee9747e20','UId':'b1780ae8-e3e9-4d68-b8e3-06dc22233b5c','Col':3,'Row':36,'ColDynamic':3,'RowDynamic':39,'Format':'numberic','Value':'2257','TargetCode':''}</v>
      </c>
    </row>
    <row r="336" ht="12.75">
      <c r="A336" t="str">
        <f>CONCATENATE("{'SheetId':'1deb9a6e-dc5a-4908-87cc-034ee9747e20'",",","'UId':'fd0c415a-d2bc-42ee-b389-414f8400dae8'",",'Col':",COLUMN(BCDanhMucDauTu_06029!D36),",'Row':",ROW(BCDanhMucDauTu_06029!D36),",","'ColDynamic':",COLUMN(BCDanhMucDauTu_06029!D39),",","'RowDynamic':",ROW(BCDanhMucDauTu_06029!D39),",","'Format':'numberic'",",'Value':'",SUBSTITUTE(BCDanhMucDauTu_06029!D36,"'","\'"),"','TargetCode':''}")</f>
        <v>{'SheetId':'1deb9a6e-dc5a-4908-87cc-034ee9747e20','UId':'fd0c415a-d2bc-42ee-b389-414f8400dae8','Col':4,'Row':36,'ColDynamic':4,'RowDynamic':39,'Format':'numberic','Value':' ','TargetCode':''}</v>
      </c>
    </row>
    <row r="337" ht="12.75">
      <c r="A337" t="str">
        <f>CONCATENATE("{'SheetId':'1deb9a6e-dc5a-4908-87cc-034ee9747e20'",",","'UId':'816243e8-9c85-4ba1-805c-371f6b4844e4'",",'Col':",COLUMN(BCDanhMucDauTu_06029!E36),",'Row':",ROW(BCDanhMucDauTu_06029!E36),",","'ColDynamic':",COLUMN(BCDanhMucDauTu_06029!E39),",","'RowDynamic':",ROW(BCDanhMucDauTu_06029!E39),",","'Format':'numberic'",",'Value':'",SUBSTITUTE(BCDanhMucDauTu_06029!E36,"'","\'"),"','TargetCode':''}")</f>
        <v>{'SheetId':'1deb9a6e-dc5a-4908-87cc-034ee9747e20','UId':'816243e8-9c85-4ba1-805c-371f6b4844e4','Col':5,'Row':36,'ColDynamic':5,'RowDynamic':39,'Format':'numberic','Value':' ','TargetCode':''}</v>
      </c>
    </row>
    <row r="338" ht="12.75">
      <c r="A338" t="str">
        <f>CONCATENATE("{'SheetId':'1deb9a6e-dc5a-4908-87cc-034ee9747e20'",",","'UId':'2efa8183-1804-400f-919b-54e0d328e017'",",'Col':",COLUMN(BCDanhMucDauTu_06029!F36),",'Row':",ROW(BCDanhMucDauTu_06029!F36),",","'ColDynamic':",COLUMN(BCDanhMucDauTu_06029!F39),",","'RowDynamic':",ROW(BCDanhMucDauTu_06029!F39),",","'Format':'numberic'",",'Value':'",SUBSTITUTE(BCDanhMucDauTu_06029!F36,"'","\'"),"','TargetCode':''}")</f>
        <v>{'SheetId':'1deb9a6e-dc5a-4908-87cc-034ee9747e20','UId':'2efa8183-1804-400f-919b-54e0d328e017','Col':6,'Row':36,'ColDynamic':6,'RowDynamic':39,'Format':'numberic','Value':'423583008','TargetCode':''}</v>
      </c>
    </row>
    <row r="339" ht="12.75">
      <c r="A339" t="str">
        <f>CONCATENATE("{'SheetId':'1deb9a6e-dc5a-4908-87cc-034ee9747e20'",",","'UId':'890ca93f-4ffa-4063-bc4e-3ca8427d321f'",",'Col':",COLUMN(BCDanhMucDauTu_06029!G36),",'Row':",ROW(BCDanhMucDauTu_06029!G36),",","'ColDynamic':",COLUMN(BCDanhMucDauTu_06029!G39),",","'RowDynamic':",ROW(BCDanhMucDauTu_06029!G39),",","'Format':'numberic'",",'Value':'",SUBSTITUTE(BCDanhMucDauTu_06029!G36,"'","\'"),"','TargetCode':''}")</f>
        <v>{'SheetId':'1deb9a6e-dc5a-4908-87cc-034ee9747e20','UId':'890ca93f-4ffa-4063-bc4e-3ca8427d321f','Col':7,'Row':36,'ColDynamic':7,'RowDynamic':39,'Format':'numberic','Value':'0.00439765487767758','TargetCode':''}</v>
      </c>
    </row>
    <row r="340" ht="12.75">
      <c r="A340" t="str">
        <f>CONCATENATE("{'SheetId':'1deb9a6e-dc5a-4908-87cc-034ee9747e20'",",","'UId':'df249e66-a9ea-45a2-9c76-d51aecb2379d'",",'Col':",COLUMN(BCDanhMucDauTu_06029!D37),",'Row':",ROW(BCDanhMucDauTu_06029!D37),",","'Format':'numberic'",",'Value':'",SUBSTITUTE(BCDanhMucDauTu_06029!D37,"'","\'"),"','TargetCode':''}")</f>
        <v>{'SheetId':'1deb9a6e-dc5a-4908-87cc-034ee9747e20','UId':'df249e66-a9ea-45a2-9c76-d51aecb2379d','Col':4,'Row':37,'Format':'numberic','Value':' ','TargetCode':''}</v>
      </c>
    </row>
    <row r="341" ht="12.75">
      <c r="A341" t="str">
        <f>CONCATENATE("{'SheetId':'1deb9a6e-dc5a-4908-87cc-034ee9747e20'",",","'UId':'a81df1b4-0c26-4bbd-9a9d-27dc4b538b2c'",",'Col':",COLUMN(BCDanhMucDauTu_06029!E37),",'Row':",ROW(BCDanhMucDauTu_06029!E37),",","'Format':'numberic'",",'Value':'",SUBSTITUTE(BCDanhMucDauTu_06029!E37,"'","\'"),"','TargetCode':''}")</f>
        <v>{'SheetId':'1deb9a6e-dc5a-4908-87cc-034ee9747e20','UId':'a81df1b4-0c26-4bbd-9a9d-27dc4b538b2c','Col':5,'Row':37,'Format':'numberic','Value':' ','TargetCode':''}</v>
      </c>
    </row>
    <row r="342" ht="12.75">
      <c r="A342" t="str">
        <f>CONCATENATE("{'SheetId':'1deb9a6e-dc5a-4908-87cc-034ee9747e20'",",","'UId':'4a9e3616-ca24-464d-b5e2-89b07d4dab94'",",'Col':",COLUMN(BCDanhMucDauTu_06029!F37),",'Row':",ROW(BCDanhMucDauTu_06029!F37),",","'Format':'numberic'",",'Value':'",SUBSTITUTE(BCDanhMucDauTu_06029!F37,"'","\'"),"','TargetCode':''}")</f>
        <v>{'SheetId':'1deb9a6e-dc5a-4908-87cc-034ee9747e20','UId':'4a9e3616-ca24-464d-b5e2-89b07d4dab94','Col':6,'Row':37,'Format':'numberic','Value':' ','TargetCode':''}</v>
      </c>
    </row>
    <row r="343" ht="12.75">
      <c r="A343" t="str">
        <f>CONCATENATE("{'SheetId':'1deb9a6e-dc5a-4908-87cc-034ee9747e20'",",","'UId':'4cbb5dbb-7a56-4367-b451-172c5d9fc088'",",'Col':",COLUMN(BCDanhMucDauTu_06029!G37),",'Row':",ROW(BCDanhMucDauTu_06029!G37),",","'Format':'numberic'",",'Value':'",SUBSTITUTE(BCDanhMucDauTu_06029!G37,"'","\'"),"','TargetCode':''}")</f>
        <v>{'SheetId':'1deb9a6e-dc5a-4908-87cc-034ee9747e20','UId':'4cbb5dbb-7a56-4367-b451-172c5d9fc088','Col':7,'Row':37,'Format':'numberic','Value':' ','TargetCode':''}</v>
      </c>
    </row>
    <row r="344" ht="12.75">
      <c r="A344" t="str">
        <f>CONCATENATE("{'SheetId':'1deb9a6e-dc5a-4908-87cc-034ee9747e20'",",","'UId':'70357de6-0706-48a2-a361-da95bcaa1827'",",'Col':",COLUMN(BCDanhMucDauTu_06029!D38),",'Row':",ROW(BCDanhMucDauTu_06029!D38),",","'Format':'numberic'",",'Value':'",SUBSTITUTE(BCDanhMucDauTu_06029!D38,"'","\'"),"','TargetCode':''}")</f>
        <v>{'SheetId':'1deb9a6e-dc5a-4908-87cc-034ee9747e20','UId':'70357de6-0706-48a2-a361-da95bcaa1827','Col':4,'Row':38,'Format':'numberic','Value':' ','TargetCode':''}</v>
      </c>
    </row>
    <row r="345" ht="12.75">
      <c r="A345" t="str">
        <f>CONCATENATE("{'SheetId':'1deb9a6e-dc5a-4908-87cc-034ee9747e20'",",","'UId':'4f148c59-190d-4dad-aff9-126f4ce81c6d'",",'Col':",COLUMN(BCDanhMucDauTu_06029!E38),",'Row':",ROW(BCDanhMucDauTu_06029!E38),",","'Format':'numberic'",",'Value':'",SUBSTITUTE(BCDanhMucDauTu_06029!E38,"'","\'"),"','TargetCode':''}")</f>
        <v>{'SheetId':'1deb9a6e-dc5a-4908-87cc-034ee9747e20','UId':'4f148c59-190d-4dad-aff9-126f4ce81c6d','Col':5,'Row':38,'Format':'numberic','Value':' ','TargetCode':''}</v>
      </c>
    </row>
    <row r="346" ht="12.75">
      <c r="A346" t="str">
        <f>CONCATENATE("{'SheetId':'1deb9a6e-dc5a-4908-87cc-034ee9747e20'",",","'UId':'6ba9d2bf-7322-4bb6-be73-05a728f53c5a'",",'Col':",COLUMN(BCDanhMucDauTu_06029!F38),",'Row':",ROW(BCDanhMucDauTu_06029!F38),",","'Format':'numberic'",",'Value':'",SUBSTITUTE(BCDanhMucDauTu_06029!F38,"'","\'"),"','TargetCode':''}")</f>
        <v>{'SheetId':'1deb9a6e-dc5a-4908-87cc-034ee9747e20','UId':'6ba9d2bf-7322-4bb6-be73-05a728f53c5a','Col':6,'Row':38,'Format':'numberic','Value':'18565699679','TargetCode':''}</v>
      </c>
    </row>
    <row r="347" ht="12.75">
      <c r="A347" t="str">
        <f>CONCATENATE("{'SheetId':'1deb9a6e-dc5a-4908-87cc-034ee9747e20'",",","'UId':'cad08826-aed0-458d-a3df-563ee1ca2782'",",'Col':",COLUMN(BCDanhMucDauTu_06029!G38),",'Row':",ROW(BCDanhMucDauTu_06029!G38),",","'Format':'numberic'",",'Value':'",SUBSTITUTE(BCDanhMucDauTu_06029!G38,"'","\'"),"','TargetCode':''}")</f>
        <v>{'SheetId':'1deb9a6e-dc5a-4908-87cc-034ee9747e20','UId':'cad08826-aed0-458d-a3df-563ee1ca2782','Col':7,'Row':38,'Format':'numberic','Value':'0.192749799233805','TargetCode':''}</v>
      </c>
    </row>
    <row r="348" ht="12.75">
      <c r="A348" t="str">
        <f>CONCATENATE("{'SheetId':'1deb9a6e-dc5a-4908-87cc-034ee9747e20'",",","'UId':'26452794-e0d2-44f2-8c51-7f5465fbf4cf'",",'Col':",COLUMN(BCDanhMucDauTu_06029!A40),",'Row':",ROW(BCDanhMucDauTu_06029!A40),",","'ColDynamic':",COLUMN(BCDanhMucDauTu_06029!A37),",","'RowDynamic':",ROW(BCDanhMucDauTu_06029!A37),",","'Format':'string'",",'Value':'",SUBSTITUTE(BCDanhMucDauTu_06029!A40,"'","\'"),"','TargetCode':''}")</f>
        <v>{'SheetId':'1deb9a6e-dc5a-4908-87cc-034ee9747e20','UId':'26452794-e0d2-44f2-8c51-7f5465fbf4cf','Col':1,'Row':40,'ColDynamic':1,'RowDynamic':37,'Format':'string','Value':' ','TargetCode':''}</v>
      </c>
    </row>
    <row r="349" ht="12.75">
      <c r="A349" t="str">
        <f>CONCATENATE("{'SheetId':'1deb9a6e-dc5a-4908-87cc-034ee9747e20'",",","'UId':'9b14eff9-5e45-4cf1-9494-0604b89ed28b'",",'Col':",COLUMN(BCDanhMucDauTu_06029!B40),",'Row':",ROW(BCDanhMucDauTu_06029!B40),",","'ColDynamic':",COLUMN(BCDanhMucDauTu_06029!B37),",","'RowDynamic':",ROW(BCDanhMucDauTu_06029!B37),",","'Format':'string'",",'Value':'",SUBSTITUTE(BCDanhMucDauTu_06029!B40,"'","\'"),"','TargetCode':''}")</f>
        <v>{'SheetId':'1deb9a6e-dc5a-4908-87cc-034ee9747e20','UId':'9b14eff9-5e45-4cf1-9494-0604b89ed28b','Col':2,'Row':40,'ColDynamic':2,'RowDynamic':37,'Format':'string','Value':'Tiền gửi ngân hàng','TargetCode':''}</v>
      </c>
    </row>
    <row r="350" ht="12.75">
      <c r="A350" t="str">
        <f>CONCATENATE("{'SheetId':'1deb9a6e-dc5a-4908-87cc-034ee9747e20'",",","'UId':'8d66f097-23e3-4ef9-8131-e5ac52c6b32f'",",'Col':",COLUMN(BCDanhMucDauTu_06029!C40),",'Row':",ROW(BCDanhMucDauTu_06029!C40),",","'ColDynamic':",COLUMN(BCDanhMucDauTu_06029!C37),",","'RowDynamic':",ROW(BCDanhMucDauTu_06029!C37),",","'Format':'string'",",'Value':'",SUBSTITUTE(BCDanhMucDauTu_06029!C40,"'","\'"),"','TargetCode':''}")</f>
        <v>{'SheetId':'1deb9a6e-dc5a-4908-87cc-034ee9747e20','UId':'8d66f097-23e3-4ef9-8131-e5ac52c6b32f','Col':3,'Row':40,'ColDynamic':3,'RowDynamic':37,'Format':'string','Value':'2260','TargetCode':''}</v>
      </c>
    </row>
    <row r="351" ht="12.75">
      <c r="A351" t="str">
        <f>CONCATENATE("{'SheetId':'1deb9a6e-dc5a-4908-87cc-034ee9747e20'",",","'UId':'ead9614a-658c-4220-bedf-ca1bfba113ca'",",'Col':",COLUMN(BCDanhMucDauTu_06029!D40),",'Row':",ROW(BCDanhMucDauTu_06029!D40),",","'ColDynamic':",COLUMN(BCDanhMucDauTu_06029!D37),",","'RowDynamic':",ROW(BCDanhMucDauTu_06029!D37),",","'Format':'numberic'",",'Value':'",SUBSTITUTE(BCDanhMucDauTu_06029!D40,"'","\'"),"','TargetCode':''}")</f>
        <v>{'SheetId':'1deb9a6e-dc5a-4908-87cc-034ee9747e20','UId':'ead9614a-658c-4220-bedf-ca1bfba113ca','Col':4,'Row':40,'ColDynamic':4,'RowDynamic':37,'Format':'numberic','Value':' ','TargetCode':''}</v>
      </c>
    </row>
    <row r="352" ht="12.75">
      <c r="A352" t="str">
        <f>CONCATENATE("{'SheetId':'1deb9a6e-dc5a-4908-87cc-034ee9747e20'",",","'UId':'4fdfc09c-5e5b-40ad-b617-c48d140e6fbc'",",'Col':",COLUMN(BCDanhMucDauTu_06029!E40),",'Row':",ROW(BCDanhMucDauTu_06029!E40),",","'ColDynamic':",COLUMN(BCDanhMucDauTu_06029!E37),",","'RowDynamic':",ROW(BCDanhMucDauTu_06029!E37),",","'Format':'numberic'",",'Value':'",SUBSTITUTE(BCDanhMucDauTu_06029!E40,"'","\'"),"','TargetCode':''}")</f>
        <v>{'SheetId':'1deb9a6e-dc5a-4908-87cc-034ee9747e20','UId':'4fdfc09c-5e5b-40ad-b617-c48d140e6fbc','Col':5,'Row':40,'ColDynamic':5,'RowDynamic':37,'Format':'numberic','Value':' ','TargetCode':''}</v>
      </c>
    </row>
    <row r="353" ht="12.75">
      <c r="A353" t="str">
        <f>CONCATENATE("{'SheetId':'1deb9a6e-dc5a-4908-87cc-034ee9747e20'",",","'UId':'ba8351a8-8ef9-4c39-b20c-9e499c7302c4'",",'Col':",COLUMN(BCDanhMucDauTu_06029!F40),",'Row':",ROW(BCDanhMucDauTu_06029!F40),",","'ColDynamic':",COLUMN(BCDanhMucDauTu_06029!F37),",","'RowDynamic':",ROW(BCDanhMucDauTu_06029!F37),",","'Format':'numberic'",",'Value':'",SUBSTITUTE(BCDanhMucDauTu_06029!F40,"'","\'"),"','TargetCode':''}")</f>
        <v>{'SheetId':'1deb9a6e-dc5a-4908-87cc-034ee9747e20','UId':'ba8351a8-8ef9-4c39-b20c-9e499c7302c4','Col':6,'Row':40,'ColDynamic':6,'RowDynamic':37,'Format':'numberic','Value':'','TargetCode':''}</v>
      </c>
    </row>
    <row r="354" ht="12.75">
      <c r="A354" t="str">
        <f>CONCATENATE("{'SheetId':'1deb9a6e-dc5a-4908-87cc-034ee9747e20'",",","'UId':'20aec549-2649-4108-8c50-4ff697541fea'",",'Col':",COLUMN(BCDanhMucDauTu_06029!G40),",'Row':",ROW(BCDanhMucDauTu_06029!G40),",","'ColDynamic':",COLUMN(BCDanhMucDauTu_06029!G37),",","'RowDynamic':",ROW(BCDanhMucDauTu_06029!G37),",","'Format':'numberic'",",'Value':'",SUBSTITUTE(BCDanhMucDauTu_06029!G40,"'","\'"),"','TargetCode':''}")</f>
        <v>{'SheetId':'1deb9a6e-dc5a-4908-87cc-034ee9747e20','UId':'20aec549-2649-4108-8c50-4ff697541fea','Col':7,'Row':40,'ColDynamic':7,'RowDynamic':37,'Format':'numberic','Value':'','TargetCode':''}</v>
      </c>
    </row>
    <row r="355" ht="12.75">
      <c r="A355" t="str">
        <f>CONCATENATE("{'SheetId':'1deb9a6e-dc5a-4908-87cc-034ee9747e20'",",","'UId':'c94d94d7-01a6-4c24-95e6-4f83c62d0567'",",'Col':",COLUMN(BCDanhMucDauTu_06029!A42),",'Row':",ROW(BCDanhMucDauTu_06029!A42),",","'ColDynamic':",COLUMN(BCDanhMucDauTu_06029!A39),",","'RowDynamic':",ROW(BCDanhMucDauTu_06029!A39),",","'Format':'string'",",'Value':'",SUBSTITUTE(BCDanhMucDauTu_06029!A42,"'","\'"),"','TargetCode':''}")</f>
        <v>{'SheetId':'1deb9a6e-dc5a-4908-87cc-034ee9747e20','UId':'c94d94d7-01a6-4c24-95e6-4f83c62d0567','Col':1,'Row':42,'ColDynamic':1,'RowDynamic':39,'Format':'string','Value':' ','TargetCode':''}</v>
      </c>
    </row>
    <row r="356" ht="12.75">
      <c r="A356" t="str">
        <f>CONCATENATE("{'SheetId':'1deb9a6e-dc5a-4908-87cc-034ee9747e20'",",","'UId':'333b59bf-d7bf-4903-a769-681773c5c1d6'",",'Col':",COLUMN(BCDanhMucDauTu_06029!B42),",'Row':",ROW(BCDanhMucDauTu_06029!B42),",","'ColDynamic':",COLUMN(BCDanhMucDauTu_06029!B39),",","'RowDynamic':",ROW(BCDanhMucDauTu_06029!B39),",","'Format':'string'",",'Value':'",SUBSTITUTE(BCDanhMucDauTu_06029!B42,"'","\'"),"','TargetCode':''}")</f>
        <v>{'SheetId':'1deb9a6e-dc5a-4908-87cc-034ee9747e20','UId':'333b59bf-d7bf-4903-a769-681773c5c1d6','Col':2,'Row':42,'ColDynamic':2,'RowDynamic':39,'Format':'string','Value':'Chứng chỉ tiền gửi','TargetCode':''}</v>
      </c>
    </row>
    <row r="357" ht="12.75">
      <c r="A357" t="str">
        <f>CONCATENATE("{'SheetId':'1deb9a6e-dc5a-4908-87cc-034ee9747e20'",",","'UId':'70dcb08c-d0c0-43e8-87c7-cb83b1736902'",",'Col':",COLUMN(BCDanhMucDauTu_06029!C42),",'Row':",ROW(BCDanhMucDauTu_06029!C42),",","'ColDynamic':",COLUMN(BCDanhMucDauTu_06029!C39),",","'RowDynamic':",ROW(BCDanhMucDauTu_06029!C39),",","'Format':'string'",",'Value':'",SUBSTITUTE(BCDanhMucDauTu_06029!C42,"'","\'"),"','TargetCode':''}")</f>
        <v>{'SheetId':'1deb9a6e-dc5a-4908-87cc-034ee9747e20','UId':'70dcb08c-d0c0-43e8-87c7-cb83b1736902','Col':3,'Row':42,'ColDynamic':3,'RowDynamic':39,'Format':'string','Value':'2261','TargetCode':''}</v>
      </c>
    </row>
    <row r="358" ht="12.75">
      <c r="A358" t="str">
        <f>CONCATENATE("{'SheetId':'1deb9a6e-dc5a-4908-87cc-034ee9747e20'",",","'UId':'b98b0710-edbe-464f-91cc-a50943b92e53'",",'Col':",COLUMN(BCDanhMucDauTu_06029!D42),",'Row':",ROW(BCDanhMucDauTu_06029!D42),",","'ColDynamic':",COLUMN(BCDanhMucDauTu_06029!D39),",","'RowDynamic':",ROW(BCDanhMucDauTu_06029!D39),",","'Format':'numberic'",",'Value':'",SUBSTITUTE(BCDanhMucDauTu_06029!D42,"'","\'"),"','TargetCode':''}")</f>
        <v>{'SheetId':'1deb9a6e-dc5a-4908-87cc-034ee9747e20','UId':'b98b0710-edbe-464f-91cc-a50943b92e53','Col':4,'Row':42,'ColDynamic':4,'RowDynamic':39,'Format':'numberic','Value':' ','TargetCode':''}</v>
      </c>
    </row>
    <row r="359" ht="12.75">
      <c r="A359" t="str">
        <f>CONCATENATE("{'SheetId':'1deb9a6e-dc5a-4908-87cc-034ee9747e20'",",","'UId':'1e5e338d-e8d3-484c-a931-f154e681f9d1'",",'Col':",COLUMN(BCDanhMucDauTu_06029!E42),",'Row':",ROW(BCDanhMucDauTu_06029!E42),",","'ColDynamic':",COLUMN(BCDanhMucDauTu_06029!E39),",","'RowDynamic':",ROW(BCDanhMucDauTu_06029!E39),",","'Format':'numberic'",",'Value':'",SUBSTITUTE(BCDanhMucDauTu_06029!E42,"'","\'"),"','TargetCode':''}")</f>
        <v>{'SheetId':'1deb9a6e-dc5a-4908-87cc-034ee9747e20','UId':'1e5e338d-e8d3-484c-a931-f154e681f9d1','Col':5,'Row':42,'ColDynamic':5,'RowDynamic':39,'Format':'numberic','Value':' ','TargetCode':''}</v>
      </c>
    </row>
    <row r="360" ht="12.75">
      <c r="A360" t="str">
        <f>CONCATENATE("{'SheetId':'1deb9a6e-dc5a-4908-87cc-034ee9747e20'",",","'UId':'f0171a12-b46c-408e-9769-0674783f4494'",",'Col':",COLUMN(BCDanhMucDauTu_06029!F42),",'Row':",ROW(BCDanhMucDauTu_06029!F42),",","'ColDynamic':",COLUMN(BCDanhMucDauTu_06029!F39),",","'RowDynamic':",ROW(BCDanhMucDauTu_06029!F39),",","'Format':'numberic'",",'Value':'",SUBSTITUTE(BCDanhMucDauTu_06029!F42,"'","\'"),"','TargetCode':''}")</f>
        <v>{'SheetId':'1deb9a6e-dc5a-4908-87cc-034ee9747e20','UId':'f0171a12-b46c-408e-9769-0674783f4494','Col':6,'Row':42,'ColDynamic':6,'RowDynamic':39,'Format':'numberic','Value':'','TargetCode':''}</v>
      </c>
    </row>
    <row r="361" ht="12.75">
      <c r="A361" t="str">
        <f>CONCATENATE("{'SheetId':'1deb9a6e-dc5a-4908-87cc-034ee9747e20'",",","'UId':'123dfcbf-9d8f-4865-9abd-67aef0fb2ded'",",'Col':",COLUMN(BCDanhMucDauTu_06029!G42),",'Row':",ROW(BCDanhMucDauTu_06029!G42),",","'ColDynamic':",COLUMN(BCDanhMucDauTu_06029!G39),",","'RowDynamic':",ROW(BCDanhMucDauTu_06029!G39),",","'Format':'numberic'",",'Value':'",SUBSTITUTE(BCDanhMucDauTu_06029!G42,"'","\'"),"','TargetCode':''}")</f>
        <v>{'SheetId':'1deb9a6e-dc5a-4908-87cc-034ee9747e20','UId':'123dfcbf-9d8f-4865-9abd-67aef0fb2ded','Col':7,'Row':42,'ColDynamic':7,'RowDynamic':39,'Format':'numberic','Value':'','TargetCode':''}</v>
      </c>
    </row>
    <row r="362" ht="12.75">
      <c r="A362" t="str">
        <f>CONCATENATE("{'SheetId':'1deb9a6e-dc5a-4908-87cc-034ee9747e20'",",","'UId':'61c7d7e9-4c4a-4062-8012-4877345d4ca2'",",'Col':",COLUMN(BCDanhMucDauTu_06029!D43),",'Row':",ROW(BCDanhMucDauTu_06029!D43),",","'Format':'numberic'",",'Value':'",SUBSTITUTE(BCDanhMucDauTu_06029!D43,"'","\'"),"','TargetCode':''}")</f>
        <v>{'SheetId':'1deb9a6e-dc5a-4908-87cc-034ee9747e20','UId':'61c7d7e9-4c4a-4062-8012-4877345d4ca2','Col':4,'Row':43,'Format':'numberic','Value':'','TargetCode':''}</v>
      </c>
    </row>
    <row r="363" ht="12.75">
      <c r="A363" t="str">
        <f>CONCATENATE("{'SheetId':'1deb9a6e-dc5a-4908-87cc-034ee9747e20'",",","'UId':'55eb1cfc-48db-45d7-badc-9126702dbaca'",",'Col':",COLUMN(BCDanhMucDauTu_06029!E43),",'Row':",ROW(BCDanhMucDauTu_06029!E43),",","'Format':'numberic'",",'Value':'",SUBSTITUTE(BCDanhMucDauTu_06029!E43,"'","\'"),"','TargetCode':''}")</f>
        <v>{'SheetId':'1deb9a6e-dc5a-4908-87cc-034ee9747e20','UId':'55eb1cfc-48db-45d7-badc-9126702dbaca','Col':5,'Row':43,'Format':'numberic','Value':'','TargetCode':''}</v>
      </c>
    </row>
    <row r="364" ht="12.75">
      <c r="A364" t="str">
        <f>CONCATENATE("{'SheetId':'1deb9a6e-dc5a-4908-87cc-034ee9747e20'",",","'UId':'0b0a71cf-8b1c-4a88-a170-2b7251d20ffa'",",'Col':",COLUMN(BCDanhMucDauTu_06029!F43),",'Row':",ROW(BCDanhMucDauTu_06029!F43),",","'Format':'numberic'",",'Value':'",SUBSTITUTE(BCDanhMucDauTu_06029!F43,"'","\'"),"','TargetCode':''}")</f>
        <v>{'SheetId':'1deb9a6e-dc5a-4908-87cc-034ee9747e20','UId':'0b0a71cf-8b1c-4a88-a170-2b7251d20ffa','Col':6,'Row':43,'Format':'numberic','Value':'18565699679','TargetCode':''}</v>
      </c>
    </row>
    <row r="365" ht="12.75">
      <c r="A365" t="str">
        <f>CONCATENATE("{'SheetId':'1deb9a6e-dc5a-4908-87cc-034ee9747e20'",",","'UId':'3ec63538-3a98-477e-b957-0e4550274988'",",'Col':",COLUMN(BCDanhMucDauTu_06029!G43),",'Row':",ROW(BCDanhMucDauTu_06029!G43),",","'Format':'numberic'",",'Value':'",SUBSTITUTE(BCDanhMucDauTu_06029!G43,"'","\'"),"','TargetCode':''}")</f>
        <v>{'SheetId':'1deb9a6e-dc5a-4908-87cc-034ee9747e20','UId':'3ec63538-3a98-477e-b957-0e4550274988','Col':7,'Row':43,'Format':'numberic','Value':'0.192749799233805','TargetCode':''}</v>
      </c>
    </row>
    <row r="366" ht="12.75">
      <c r="A366" t="str">
        <f>CONCATENATE("{'SheetId':'1deb9a6e-dc5a-4908-87cc-034ee9747e20'",",","'UId':'b7e2b881-7166-4008-81ef-36fa655ba0d3'",",'Col':",COLUMN(BCDanhMucDauTu_06029!D44),",'Row':",ROW(BCDanhMucDauTu_06029!D44),",","'Format':'numberic'",",'Value':'",SUBSTITUTE(BCDanhMucDauTu_06029!D44,"'","\'"),"','TargetCode':''}")</f>
        <v>{'SheetId':'1deb9a6e-dc5a-4908-87cc-034ee9747e20','UId':'b7e2b881-7166-4008-81ef-36fa655ba0d3','Col':4,'Row':44,'Format':'numberic','Value':'','TargetCode':''}</v>
      </c>
    </row>
    <row r="367" ht="12.75">
      <c r="A367" t="str">
        <f>CONCATENATE("{'SheetId':'1deb9a6e-dc5a-4908-87cc-034ee9747e20'",",","'UId':'b0198f8c-cffe-4d00-9816-22e0fa96124d'",",'Col':",COLUMN(BCDanhMucDauTu_06029!E44),",'Row':",ROW(BCDanhMucDauTu_06029!E44),",","'Format':'numberic'",",'Value':'",SUBSTITUTE(BCDanhMucDauTu_06029!E44,"'","\'"),"','TargetCode':''}")</f>
        <v>{'SheetId':'1deb9a6e-dc5a-4908-87cc-034ee9747e20','UId':'b0198f8c-cffe-4d00-9816-22e0fa96124d','Col':5,'Row':44,'Format':'numberic','Value':'','TargetCode':''}</v>
      </c>
    </row>
    <row r="368" ht="12.75">
      <c r="A368" t="str">
        <f>CONCATENATE("{'SheetId':'1deb9a6e-dc5a-4908-87cc-034ee9747e20'",",","'UId':'2a23d1c5-766a-4746-bd88-93015d1e4053'",",'Col':",COLUMN(BCDanhMucDauTu_06029!F44),",'Row':",ROW(BCDanhMucDauTu_06029!F44),",","'Format':'numberic'",",'Value':'",SUBSTITUTE(BCDanhMucDauTu_06029!F44,"'","\'"),"','TargetCode':''}")</f>
        <v>{'SheetId':'1deb9a6e-dc5a-4908-87cc-034ee9747e20','UId':'2a23d1c5-766a-4746-bd88-93015d1e4053','Col':6,'Row':44,'Format':'numberic','Value':'96320202422','TargetCode':''}</v>
      </c>
    </row>
    <row r="369" ht="12.75">
      <c r="A369" t="str">
        <f>CONCATENATE("{'SheetId':'1deb9a6e-dc5a-4908-87cc-034ee9747e20'",",","'UId':'ca227d64-7ddf-4c5b-94c2-f07049f1a645'",",'Col':",COLUMN(BCDanhMucDauTu_06029!G44),",'Row':",ROW(BCDanhMucDauTu_06029!G44),",","'Format':'numberic'",",'Value':'",SUBSTITUTE(BCDanhMucDauTu_06029!G44,"'","\'"),"','TargetCode':''}")</f>
        <v>{'SheetId':'1deb9a6e-dc5a-4908-87cc-034ee9747e20','UId':'ca227d64-7ddf-4c5b-94c2-f07049f1a645','Col':7,'Row':44,'Format':'numberic','Value':'1','TargetCode':''}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{'SheetId':'eea37401-614e-480f-bf0c-66e62a21c940','UId':'8fe4c321-a5c4-4a50-a26e-af5571876426','Col':4,'Row':3,'Format':'numberic','Value':'0.0120010293288899','TargetCode':''}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{'SheetId':'eea37401-614e-480f-bf0c-66e62a21c940','UId':'e505df99-52a5-4046-b588-70e17a64bc04','Col':5,'Row':3,'Format':'numberic','Value':'0.0120011618216576','TargetCode':''}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{'SheetId':'eea37401-614e-480f-bf0c-66e62a21c940','UId':'906b49c2-3105-44f5-a32d-07590223a8f2','Col':4,'Row':4,'Format':'numberic','Value':'0.00355440974842259','TargetCode':''}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{'SheetId':'eea37401-614e-480f-bf0c-66e62a21c940','UId':'1292eb8e-a778-4ce5-ab53-509a4c8a9832','Col':5,'Row':4,'Format':'numberic','Value':'0.00370376277012034','TargetCode':''}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{'SheetId':'eea37401-614e-480f-bf0c-66e62a21c940','UId':'043b7f89-a817-4764-b06f-cc2a71ce03b0','Col':4,'Row':5,'Format':'numberic','Value':'0.0040247537152103','TargetCode':''}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{'SheetId':'eea37401-614e-480f-bf0c-66e62a21c940','UId':'99e0f9cc-8606-43f9-8ce6-a58dc892af79','Col':5,'Row':5,'Format':'numberic','Value':'0.00421535839315914','TargetCode':''}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{'SheetId':'eea37401-614e-480f-bf0c-66e62a21c940','UId':'b6bb9469-63ab-4fda-88bd-7b1865b669bf','Col':5,'Row':6,'Format':'numberic','Value':'0.00091938556184902','TargetCode':''}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{'SheetId':'eea37401-614e-480f-bf0c-66e62a21c940','UId':'e3f08122-3427-41af-b11b-1a46844a64fc','Col':4,'Row':9,'Format':'numberic','Value':'0.00681098799294681','TargetCode':''}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{'SheetId':'eea37401-614e-480f-bf0c-66e62a21c940','UId':'9e68654a-171d-4fbe-8c69-6a6d18753f97','Col':5,'Row':9,'Format':'numberic','Value':'0.00405043214119864','TargetCode':''}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{'SheetId':'eea37401-614e-480f-bf0c-66e62a21c940','UId':'01528f3a-d80f-403f-9e7e-01c54429c341','Col':4,'Row':10,'Format':'numberic','Value':'0.0263911807854696','TargetCode':''}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{'SheetId':'eea37401-614e-480f-bf0c-66e62a21c940','UId':'2e9dd82c-3e13-4dfb-9508-7eb62f82b7a5','Col':5,'Row':10,'Format':'numberic','Value':'0.0248901006879848','TargetCode':''}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{'SheetId':'eea37401-614e-480f-bf0c-66e62a21c940','UId':'e04710a4-564b-4804-a3c9-8b96b736ccd0','Col':4,'Row':11,'Format':'numberic','Value':'1.97035172089549','TargetCode':''}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{'SheetId':'eea37401-614e-480f-bf0c-66e62a21c940','UId':'0421496e-49be-42f6-bd5e-4ff79e46d605','Col':5,'Row':11,'Format':'numberic','Value':'0.762558333322488','TargetCode':''}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{'SheetId':'eea37401-614e-480f-bf0c-66e62a21c940','UId':'759e81e7-6be1-448f-8880-c7fb179e0f97','Col':4,'Row':14,'Format':'numberic','Value':'62371273700','TargetCode':''}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{'SheetId':'eea37401-614e-480f-bf0c-66e62a21c940','UId':'d55f381c-544c-4c22-a6c9-f44d9ae2c1ab','Col':5,'Row':14,'Format':'numberic','Value':'62046822800','TargetCode':''}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{'SheetId':'eea37401-614e-480f-bf0c-66e62a21c940','UId':'5b9de7f0-70a7-42bf-94c8-d94c81c70e42','Col':4,'Row':15,'Format':'numberic','Value':'62371273700','TargetCode':''}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{'SheetId':'eea37401-614e-480f-bf0c-66e62a21c940','UId':'85d68133-b410-4986-a2ae-00da0ca256bd','Col':5,'Row':15,'Format':'numberic','Value':'62046822800','TargetCode':''}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{'SheetId':'eea37401-614e-480f-bf0c-66e62a21c940','UId':'31f6ac2c-5e3e-4a12-b200-cf5f834a027b','Col':4,'Row':16,'Format':'numberic','Value':'6237127.37','TargetCode':''}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{'SheetId':'eea37401-614e-480f-bf0c-66e62a21c940','UId':'e12c39c4-7956-414a-b632-d0af1c2ab599','Col':5,'Row':16,'Format':'numberic','Value':'6204682.28','TargetCode':''}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{'SheetId':'eea37401-614e-480f-bf0c-66e62a21c940','UId':'b08c24e4-4516-482b-a697-9d62ff87afcf','Col':4,'Row':17,'Format':'numberic','Value':'4308546900','TargetCode':''}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{'SheetId':'eea37401-614e-480f-bf0c-66e62a21c940','UId':'a7ccfa80-7e7d-4308-b36d-abc719c80bf3','Col':5,'Row':17,'Format':'numberic','Value':'324450900','TargetCode':''}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{'SheetId':'eea37401-614e-480f-bf0c-66e62a21c940','UId':'e8ec4ef9-08e4-4e39-8477-ae21a99e8959','Col':4,'Row':18,'Format':'numberic','Value':'597370.65','TargetCode':''}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{'SheetId':'eea37401-614e-480f-bf0c-66e62a21c940','UId':'dde8a5b2-e9c7-4f1b-a63c-0174479280ef','Col':5,'Row':18,'Format':'numberic','Value':'177810.47','TargetCode':''}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{'SheetId':'eea37401-614e-480f-bf0c-66e62a21c940','UId':'0e4c1db2-c20e-4d52-853c-271375cc313a','Col':4,'Row':19,'Format':'numberic','Value':'5973706500','TargetCode':''}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{'SheetId':'eea37401-614e-480f-bf0c-66e62a21c940','UId':'12f0bb36-f2e3-462a-b5c8-133ec8de4536','Col':5,'Row':19,'Format':'numberic','Value':'1778104700','TargetCode':''}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{'SheetId':'eea37401-614e-480f-bf0c-66e62a21c940','UId':'99c017fe-183e-4244-a2e8-3180fad52922','Col':4,'Row':20,'Format':'numberic','Value':'-166515.96','TargetCode':''}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{'SheetId':'eea37401-614e-480f-bf0c-66e62a21c940','UId':'b3b6a8fb-5b81-4dc7-b0e6-531f207f2848','Col':5,'Row':20,'Format':'numberic','Value':'-145365.38','TargetCode':''}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{'SheetId':'eea37401-614e-480f-bf0c-66e62a21c940','UId':'d7299fb4-5fbd-49ea-a765-7a162fd18f1e','Col':4,'Row':21,'Format':'numberic','Value':'-1665159600','TargetCode':''}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{'SheetId':'eea37401-614e-480f-bf0c-66e62a21c940','UId':'15c659ac-ac36-4f95-b662-8fcd6067cf35','Col':5,'Row':21,'Format':'numberic','Value':'-1453653800','TargetCode':''}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{'SheetId':'eea37401-614e-480f-bf0c-66e62a21c940','UId':'232e2092-5dcd-464b-b1fe-07f27efe2d21','Col':4,'Row':22,'Format':'numberic','Value':'66679820600','TargetCode':''}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{'SheetId':'eea37401-614e-480f-bf0c-66e62a21c940','UId':'fa41f074-2315-4e28-81ff-52700c300177','Col':5,'Row':22,'Format':'numberic','Value':'62371273700','TargetCode':''}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{'SheetId':'eea37401-614e-480f-bf0c-66e62a21c940','UId':'d8289881-c7ab-468c-ad5d-bf473cb76780','Col':4,'Row':23,'Format':'numberic','Value':'66679820600','TargetCode':''}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{'SheetId':'eea37401-614e-480f-bf0c-66e62a21c940','UId':'994ed5e1-c943-4620-8991-d05a125691b0','Col':5,'Row':23,'Format':'numberic','Value':'62371273700','TargetCode':''}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{'SheetId':'eea37401-614e-480f-bf0c-66e62a21c940','UId':'7120d041-84df-4b71-aa97-9c53b5ab7f97','Col':4,'Row':24,'Format':'numberic','Value':'6667982.06','TargetCode':''}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{'SheetId':'eea37401-614e-480f-bf0c-66e62a21c940','UId':'ee5817e5-5c8c-481c-bd88-acd0b7e7eb64','Col':5,'Row':24,'Format':'numberic','Value':'6237127.37','TargetCode':''}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{'SheetId':'eea37401-614e-480f-bf0c-66e62a21c940','UId':'dc7a563a-ad1d-4847-ad52-60ae8b13af41','Col':4,'Row':26,'Format':'percentage','Value':'0.6839','TargetCode':''}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{'SheetId':'eea37401-614e-480f-bf0c-66e62a21c940','UId':'c291a5ad-47fa-4a53-a5d4-2c97806fed49','Col':5,'Row':26,'Format':'percentage','Value':'0.729','TargetCode':''}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{'SheetId':'eea37401-614e-480f-bf0c-66e62a21c940','UId':'71e817fa-136e-4e66-8e01-e228a752c25d','Col':4,'Row':27,'Format':'percentage','Value':'0.0034','TargetCode':''}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{'SheetId':'eea37401-614e-480f-bf0c-66e62a21c940','UId':'09a70799-3c67-42d0-9f37-8841480fa73f','Col':5,'Row':27,'Format':'percentage','Value':'0.0036','TargetCode':''}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{'SheetId':'eea37401-614e-480f-bf0c-66e62a21c940','UId':'19d7d32d-f72f-4744-9b80-66561ae1073a','Col':4,'Row':28,'Format':'numberic','Value':'3898','TargetCode':''}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{'SheetId':'eea37401-614e-480f-bf0c-66e62a21c940','UId':'2c2fe24e-69d3-4ae8-a8c8-c603f2a4a32c','Col':5,'Row':28,'Format':'numberic','Value':'3624','TargetCode':''}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{'SheetId':'eea37401-614e-480f-bf0c-66e62a21c940','UId':'507c37af-0901-43e1-8af6-f40112c246e3','Col':4,'Row':29,'Format':'numberic','Value':'13799.16','TargetCode':''}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{'SheetId':'eea37401-614e-480f-bf0c-66e62a21c940','UId':'bb1a5a18-9ac0-4a7c-9c34-d6fbecc14baf','Col':5,'Row':29,'Format':'numberic','Value':'13519.73','TargetCode':''}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A22">
      <selection activeCell="D10" sqref="D10"/>
    </sheetView>
  </sheetViews>
  <sheetFormatPr defaultColWidth="9.140625" defaultRowHeight="12.75"/>
  <cols>
    <col min="1" max="1" width="6.8515625" style="34" customWidth="1"/>
    <col min="2" max="2" width="41.7109375" style="34" customWidth="1"/>
    <col min="3" max="3" width="10.28125" style="34" customWidth="1"/>
    <col min="4" max="5" width="28.421875" style="35" customWidth="1"/>
    <col min="6" max="6" width="28.421875" style="41" customWidth="1"/>
    <col min="7" max="7" width="9.140625" style="34" customWidth="1"/>
    <col min="8" max="8" width="30.57421875" style="34" customWidth="1"/>
    <col min="9" max="9" width="9.140625" style="34" customWidth="1"/>
    <col min="10" max="10" width="18.7109375" style="35" bestFit="1" customWidth="1"/>
    <col min="11" max="11" width="17.7109375" style="35" bestFit="1" customWidth="1"/>
    <col min="12" max="12" width="11.28125" style="36" bestFit="1" customWidth="1"/>
    <col min="13" max="16384" width="9.140625" style="34" customWidth="1"/>
  </cols>
  <sheetData>
    <row r="1" spans="1:6" ht="15" customHeight="1">
      <c r="A1" s="31" t="s">
        <v>5</v>
      </c>
      <c r="B1" s="31" t="s">
        <v>6</v>
      </c>
      <c r="C1" s="31" t="s">
        <v>54</v>
      </c>
      <c r="D1" s="32" t="s">
        <v>55</v>
      </c>
      <c r="E1" s="32" t="s">
        <v>56</v>
      </c>
      <c r="F1" s="33" t="s">
        <v>57</v>
      </c>
    </row>
    <row r="2" spans="1:6" ht="15" customHeight="1">
      <c r="A2" s="37" t="s">
        <v>58</v>
      </c>
      <c r="B2" s="37" t="s">
        <v>59</v>
      </c>
      <c r="C2" s="37" t="s">
        <v>60</v>
      </c>
      <c r="D2" s="29" t="s">
        <v>1</v>
      </c>
      <c r="E2" s="29" t="s">
        <v>1</v>
      </c>
      <c r="F2" s="60" t="s">
        <v>1</v>
      </c>
    </row>
    <row r="3" spans="1:15" s="54" customFormat="1" ht="15" customHeight="1">
      <c r="A3" s="52" t="s">
        <v>61</v>
      </c>
      <c r="B3" s="52" t="s">
        <v>62</v>
      </c>
      <c r="C3" s="52" t="s">
        <v>63</v>
      </c>
      <c r="D3" s="30">
        <v>18565699679</v>
      </c>
      <c r="E3" s="30">
        <v>10569081820</v>
      </c>
      <c r="F3" s="53">
        <v>1.0372305412518208</v>
      </c>
      <c r="J3" s="55"/>
      <c r="K3" s="55"/>
      <c r="L3" s="56"/>
      <c r="M3" s="57"/>
      <c r="N3" s="57"/>
      <c r="O3" s="57"/>
    </row>
    <row r="4" spans="1:15" s="54" customFormat="1" ht="15" customHeight="1">
      <c r="A4" s="52" t="s">
        <v>1</v>
      </c>
      <c r="B4" s="52" t="s">
        <v>339</v>
      </c>
      <c r="C4" s="52" t="s">
        <v>65</v>
      </c>
      <c r="D4" s="30">
        <v>5000000000</v>
      </c>
      <c r="E4" s="30">
        <v>5000000000</v>
      </c>
      <c r="F4" s="53">
        <v>0.3125</v>
      </c>
      <c r="J4" s="55"/>
      <c r="K4" s="55"/>
      <c r="L4" s="56"/>
      <c r="M4" s="57"/>
      <c r="N4" s="57"/>
      <c r="O4" s="57"/>
    </row>
    <row r="5" spans="1:12" s="54" customFormat="1" ht="15" customHeight="1">
      <c r="A5" s="52" t="s">
        <v>66</v>
      </c>
      <c r="B5" s="52" t="s">
        <v>66</v>
      </c>
      <c r="C5" s="52" t="s">
        <v>66</v>
      </c>
      <c r="D5" s="30"/>
      <c r="E5" s="30"/>
      <c r="F5" s="53"/>
      <c r="J5" s="55"/>
      <c r="K5" s="55"/>
      <c r="L5" s="56"/>
    </row>
    <row r="6" spans="1:15" s="54" customFormat="1" ht="15" customHeight="1">
      <c r="A6" s="52" t="s">
        <v>1</v>
      </c>
      <c r="B6" s="52" t="s">
        <v>67</v>
      </c>
      <c r="C6" s="52" t="s">
        <v>68</v>
      </c>
      <c r="D6" s="30">
        <v>13565699679</v>
      </c>
      <c r="E6" s="30">
        <v>5569081820</v>
      </c>
      <c r="F6" s="53">
        <v>7.142476811048178</v>
      </c>
      <c r="J6" s="55"/>
      <c r="K6" s="55"/>
      <c r="L6" s="56"/>
      <c r="M6" s="57"/>
      <c r="N6" s="57"/>
      <c r="O6" s="57"/>
    </row>
    <row r="7" spans="1:12" s="54" customFormat="1" ht="15" customHeight="1">
      <c r="A7" s="52" t="s">
        <v>66</v>
      </c>
      <c r="B7" s="52" t="s">
        <v>66</v>
      </c>
      <c r="C7" s="52" t="s">
        <v>66</v>
      </c>
      <c r="D7" s="30"/>
      <c r="E7" s="30"/>
      <c r="F7" s="53"/>
      <c r="J7" s="55"/>
      <c r="K7" s="55"/>
      <c r="L7" s="56"/>
    </row>
    <row r="8" spans="1:15" s="54" customFormat="1" ht="15" customHeight="1">
      <c r="A8" s="52" t="s">
        <v>69</v>
      </c>
      <c r="B8" s="52" t="s">
        <v>70</v>
      </c>
      <c r="C8" s="52" t="s">
        <v>71</v>
      </c>
      <c r="D8" s="30">
        <v>77330919735</v>
      </c>
      <c r="E8" s="30">
        <v>73314112353</v>
      </c>
      <c r="F8" s="53">
        <v>4.236236991619043</v>
      </c>
      <c r="J8" s="55"/>
      <c r="K8" s="55"/>
      <c r="L8" s="56"/>
      <c r="M8" s="57"/>
      <c r="N8" s="57"/>
      <c r="O8" s="57"/>
    </row>
    <row r="9" spans="1:12" s="54" customFormat="1" ht="15" customHeight="1">
      <c r="A9" s="52" t="s">
        <v>66</v>
      </c>
      <c r="B9" s="52" t="s">
        <v>66</v>
      </c>
      <c r="C9" s="52" t="s">
        <v>66</v>
      </c>
      <c r="D9" s="30"/>
      <c r="E9" s="30"/>
      <c r="F9" s="53"/>
      <c r="J9" s="55"/>
      <c r="K9" s="55"/>
      <c r="L9" s="56"/>
    </row>
    <row r="10" spans="1:12" s="54" customFormat="1" ht="15" customHeight="1">
      <c r="A10" s="52"/>
      <c r="B10" s="52"/>
      <c r="C10" s="52"/>
      <c r="D10" s="30"/>
      <c r="E10" s="30"/>
      <c r="F10" s="53"/>
      <c r="J10" s="55"/>
      <c r="K10" s="55"/>
      <c r="L10" s="56"/>
    </row>
    <row r="11" spans="1:12" s="54" customFormat="1" ht="15" customHeight="1">
      <c r="A11" s="52" t="s">
        <v>72</v>
      </c>
      <c r="B11" s="52" t="s">
        <v>73</v>
      </c>
      <c r="C11" s="52" t="s">
        <v>74</v>
      </c>
      <c r="D11" s="30"/>
      <c r="E11" s="30"/>
      <c r="F11" s="53"/>
      <c r="J11" s="55"/>
      <c r="K11" s="55"/>
      <c r="L11" s="56"/>
    </row>
    <row r="12" spans="1:12" s="54" customFormat="1" ht="15" customHeight="1">
      <c r="A12" s="52" t="s">
        <v>66</v>
      </c>
      <c r="B12" s="52" t="s">
        <v>66</v>
      </c>
      <c r="C12" s="52" t="s">
        <v>66</v>
      </c>
      <c r="D12" s="30"/>
      <c r="E12" s="30"/>
      <c r="F12" s="53"/>
      <c r="J12" s="55"/>
      <c r="K12" s="55"/>
      <c r="L12" s="56"/>
    </row>
    <row r="13" spans="1:15" s="54" customFormat="1" ht="15" customHeight="1">
      <c r="A13" s="52" t="s">
        <v>75</v>
      </c>
      <c r="B13" s="52" t="s">
        <v>76</v>
      </c>
      <c r="C13" s="52" t="s">
        <v>77</v>
      </c>
      <c r="D13" s="58">
        <v>419939172</v>
      </c>
      <c r="E13" s="58">
        <v>840844339</v>
      </c>
      <c r="F13" s="53">
        <v>1.3799338148998794</v>
      </c>
      <c r="J13" s="55"/>
      <c r="K13" s="55"/>
      <c r="L13" s="56"/>
      <c r="M13" s="57"/>
      <c r="N13" s="57"/>
      <c r="O13" s="57"/>
    </row>
    <row r="14" spans="1:12" s="54" customFormat="1" ht="15" customHeight="1">
      <c r="A14" s="52" t="s">
        <v>66</v>
      </c>
      <c r="B14" s="52" t="s">
        <v>66</v>
      </c>
      <c r="C14" s="52" t="s">
        <v>66</v>
      </c>
      <c r="D14" s="30"/>
      <c r="E14" s="30"/>
      <c r="F14" s="53"/>
      <c r="J14" s="55"/>
      <c r="K14" s="55"/>
      <c r="L14" s="56"/>
    </row>
    <row r="15" spans="1:12" s="54" customFormat="1" ht="15" customHeight="1">
      <c r="A15" s="52"/>
      <c r="B15" s="52"/>
      <c r="C15" s="52"/>
      <c r="D15" s="30"/>
      <c r="E15" s="30"/>
      <c r="F15" s="53"/>
      <c r="J15" s="55"/>
      <c r="K15" s="55"/>
      <c r="L15" s="56"/>
    </row>
    <row r="16" spans="1:15" s="54" customFormat="1" ht="15" customHeight="1">
      <c r="A16" s="52" t="s">
        <v>78</v>
      </c>
      <c r="B16" s="52" t="s">
        <v>79</v>
      </c>
      <c r="C16" s="52" t="s">
        <v>80</v>
      </c>
      <c r="D16" s="30">
        <v>3643836</v>
      </c>
      <c r="E16" s="30">
        <v>3547945</v>
      </c>
      <c r="F16" s="53">
        <v>0.11309524677832418</v>
      </c>
      <c r="J16" s="55"/>
      <c r="K16" s="55"/>
      <c r="L16" s="56"/>
      <c r="M16" s="57"/>
      <c r="N16" s="57"/>
      <c r="O16" s="57"/>
    </row>
    <row r="17" spans="1:12" s="54" customFormat="1" ht="15" customHeight="1">
      <c r="A17" s="52" t="s">
        <v>66</v>
      </c>
      <c r="B17" s="52" t="s">
        <v>66</v>
      </c>
      <c r="C17" s="52" t="s">
        <v>66</v>
      </c>
      <c r="D17" s="30"/>
      <c r="E17" s="30"/>
      <c r="F17" s="53"/>
      <c r="J17" s="55"/>
      <c r="K17" s="55"/>
      <c r="L17" s="56"/>
    </row>
    <row r="18" spans="1:12" s="54" customFormat="1" ht="15" customHeight="1">
      <c r="A18" s="52"/>
      <c r="B18" s="52"/>
      <c r="C18" s="52"/>
      <c r="D18" s="30"/>
      <c r="E18" s="30"/>
      <c r="F18" s="53"/>
      <c r="J18" s="55"/>
      <c r="K18" s="55"/>
      <c r="L18" s="56"/>
    </row>
    <row r="19" spans="1:12" s="54" customFormat="1" ht="15" customHeight="1">
      <c r="A19" s="52" t="s">
        <v>81</v>
      </c>
      <c r="B19" s="52" t="s">
        <v>82</v>
      </c>
      <c r="C19" s="52" t="s">
        <v>83</v>
      </c>
      <c r="D19" s="30"/>
      <c r="E19" s="30"/>
      <c r="F19" s="53"/>
      <c r="J19" s="55"/>
      <c r="K19" s="55"/>
      <c r="L19" s="56"/>
    </row>
    <row r="20" spans="1:12" s="54" customFormat="1" ht="15" customHeight="1">
      <c r="A20" s="52" t="s">
        <v>66</v>
      </c>
      <c r="B20" s="52" t="s">
        <v>66</v>
      </c>
      <c r="C20" s="52" t="s">
        <v>66</v>
      </c>
      <c r="D20" s="30"/>
      <c r="E20" s="30"/>
      <c r="F20" s="53"/>
      <c r="J20" s="55"/>
      <c r="K20" s="55"/>
      <c r="L20" s="56"/>
    </row>
    <row r="21" spans="1:12" s="54" customFormat="1" ht="15" customHeight="1">
      <c r="A21" s="52" t="s">
        <v>84</v>
      </c>
      <c r="B21" s="52" t="s">
        <v>85</v>
      </c>
      <c r="C21" s="52" t="s">
        <v>86</v>
      </c>
      <c r="D21" s="30"/>
      <c r="E21" s="30"/>
      <c r="F21" s="53"/>
      <c r="J21" s="55"/>
      <c r="K21" s="55"/>
      <c r="L21" s="56"/>
    </row>
    <row r="22" spans="1:12" s="54" customFormat="1" ht="15" customHeight="1">
      <c r="A22" s="52" t="s">
        <v>66</v>
      </c>
      <c r="B22" s="52" t="s">
        <v>66</v>
      </c>
      <c r="C22" s="52" t="s">
        <v>66</v>
      </c>
      <c r="D22" s="30"/>
      <c r="E22" s="30"/>
      <c r="F22" s="53"/>
      <c r="J22" s="55"/>
      <c r="K22" s="55"/>
      <c r="L22" s="56"/>
    </row>
    <row r="23" spans="1:12" s="54" customFormat="1" ht="15" customHeight="1">
      <c r="A23" s="52"/>
      <c r="B23" s="52"/>
      <c r="C23" s="52"/>
      <c r="D23" s="30"/>
      <c r="E23" s="30"/>
      <c r="F23" s="53"/>
      <c r="J23" s="55"/>
      <c r="K23" s="55"/>
      <c r="L23" s="56"/>
    </row>
    <row r="24" spans="1:12" s="54" customFormat="1" ht="15" customHeight="1">
      <c r="A24" s="52" t="s">
        <v>87</v>
      </c>
      <c r="B24" s="52" t="s">
        <v>88</v>
      </c>
      <c r="C24" s="52" t="s">
        <v>89</v>
      </c>
      <c r="D24" s="30"/>
      <c r="E24" s="30"/>
      <c r="F24" s="53"/>
      <c r="J24" s="55"/>
      <c r="K24" s="55"/>
      <c r="L24" s="56"/>
    </row>
    <row r="25" spans="1:12" s="54" customFormat="1" ht="15" customHeight="1">
      <c r="A25" s="52" t="s">
        <v>66</v>
      </c>
      <c r="B25" s="52" t="s">
        <v>66</v>
      </c>
      <c r="C25" s="52" t="s">
        <v>66</v>
      </c>
      <c r="D25" s="30"/>
      <c r="E25" s="30"/>
      <c r="F25" s="53"/>
      <c r="J25" s="55"/>
      <c r="K25" s="55"/>
      <c r="L25" s="56"/>
    </row>
    <row r="26" spans="1:12" s="54" customFormat="1" ht="15" customHeight="1">
      <c r="A26" s="52"/>
      <c r="B26" s="52"/>
      <c r="C26" s="52"/>
      <c r="D26" s="30"/>
      <c r="E26" s="30"/>
      <c r="F26" s="53"/>
      <c r="J26" s="55"/>
      <c r="K26" s="55"/>
      <c r="L26" s="56"/>
    </row>
    <row r="27" spans="1:12" s="54" customFormat="1" ht="15" customHeight="1">
      <c r="A27" s="52" t="s">
        <v>90</v>
      </c>
      <c r="B27" s="52" t="s">
        <v>91</v>
      </c>
      <c r="C27" s="52" t="s">
        <v>92</v>
      </c>
      <c r="D27" s="30"/>
      <c r="E27" s="30"/>
      <c r="F27" s="53"/>
      <c r="J27" s="55"/>
      <c r="K27" s="55"/>
      <c r="L27" s="56"/>
    </row>
    <row r="28" spans="1:12" s="54" customFormat="1" ht="15" customHeight="1">
      <c r="A28" s="52" t="s">
        <v>66</v>
      </c>
      <c r="B28" s="52" t="s">
        <v>66</v>
      </c>
      <c r="C28" s="52" t="s">
        <v>66</v>
      </c>
      <c r="D28" s="30"/>
      <c r="E28" s="30"/>
      <c r="F28" s="53"/>
      <c r="J28" s="55"/>
      <c r="K28" s="55"/>
      <c r="L28" s="56"/>
    </row>
    <row r="29" spans="1:12" s="54" customFormat="1" ht="15" customHeight="1">
      <c r="A29" s="52"/>
      <c r="B29" s="52"/>
      <c r="C29" s="52"/>
      <c r="D29" s="30"/>
      <c r="E29" s="30"/>
      <c r="F29" s="53"/>
      <c r="J29" s="55"/>
      <c r="K29" s="55"/>
      <c r="L29" s="56"/>
    </row>
    <row r="30" spans="1:15" s="54" customFormat="1" ht="15" customHeight="1">
      <c r="A30" s="52" t="s">
        <v>93</v>
      </c>
      <c r="B30" s="52" t="s">
        <v>94</v>
      </c>
      <c r="C30" s="52" t="s">
        <v>95</v>
      </c>
      <c r="D30" s="30">
        <v>96320202422</v>
      </c>
      <c r="E30" s="30">
        <v>84727586457</v>
      </c>
      <c r="F30" s="53">
        <v>2.5083136463655955</v>
      </c>
      <c r="J30" s="55"/>
      <c r="K30" s="55"/>
      <c r="L30" s="56"/>
      <c r="M30" s="57"/>
      <c r="N30" s="57"/>
      <c r="O30" s="57"/>
    </row>
    <row r="31" spans="1:12" s="54" customFormat="1" ht="15" customHeight="1">
      <c r="A31" s="59" t="s">
        <v>96</v>
      </c>
      <c r="B31" s="59" t="s">
        <v>97</v>
      </c>
      <c r="C31" s="59" t="s">
        <v>98</v>
      </c>
      <c r="D31" s="29"/>
      <c r="E31" s="29"/>
      <c r="F31" s="60"/>
      <c r="J31" s="55"/>
      <c r="K31" s="55"/>
      <c r="L31" s="56"/>
    </row>
    <row r="32" spans="1:12" s="54" customFormat="1" ht="15" customHeight="1">
      <c r="A32" s="52" t="s">
        <v>99</v>
      </c>
      <c r="B32" s="52" t="s">
        <v>100</v>
      </c>
      <c r="C32" s="52" t="s">
        <v>101</v>
      </c>
      <c r="D32" s="30"/>
      <c r="E32" s="30"/>
      <c r="F32" s="53"/>
      <c r="J32" s="55"/>
      <c r="K32" s="55"/>
      <c r="L32" s="56"/>
    </row>
    <row r="33" spans="1:12" s="54" customFormat="1" ht="15" customHeight="1">
      <c r="A33" s="52" t="s">
        <v>66</v>
      </c>
      <c r="B33" s="52" t="s">
        <v>66</v>
      </c>
      <c r="C33" s="52" t="s">
        <v>66</v>
      </c>
      <c r="D33" s="30"/>
      <c r="E33" s="30"/>
      <c r="F33" s="53"/>
      <c r="J33" s="55"/>
      <c r="K33" s="55"/>
      <c r="L33" s="56"/>
    </row>
    <row r="34" spans="1:12" s="54" customFormat="1" ht="15" customHeight="1">
      <c r="A34" s="52" t="s">
        <v>102</v>
      </c>
      <c r="B34" s="52" t="s">
        <v>103</v>
      </c>
      <c r="C34" s="52" t="s">
        <v>104</v>
      </c>
      <c r="D34" s="30"/>
      <c r="E34" s="30"/>
      <c r="F34" s="53"/>
      <c r="J34" s="55"/>
      <c r="K34" s="55"/>
      <c r="L34" s="56"/>
    </row>
    <row r="35" spans="1:12" s="54" customFormat="1" ht="15" customHeight="1">
      <c r="A35" s="52" t="s">
        <v>66</v>
      </c>
      <c r="B35" s="52" t="s">
        <v>66</v>
      </c>
      <c r="C35" s="52" t="s">
        <v>66</v>
      </c>
      <c r="D35" s="30"/>
      <c r="E35" s="30"/>
      <c r="F35" s="53"/>
      <c r="J35" s="55"/>
      <c r="K35" s="55"/>
      <c r="L35" s="56"/>
    </row>
    <row r="36" spans="1:12" s="54" customFormat="1" ht="15" customHeight="1">
      <c r="A36" s="52"/>
      <c r="B36" s="52"/>
      <c r="C36" s="52"/>
      <c r="D36" s="30"/>
      <c r="E36" s="30"/>
      <c r="F36" s="53"/>
      <c r="J36" s="55"/>
      <c r="K36" s="55"/>
      <c r="L36" s="56"/>
    </row>
    <row r="37" spans="1:15" s="54" customFormat="1" ht="15" customHeight="1">
      <c r="A37" s="52" t="s">
        <v>105</v>
      </c>
      <c r="B37" s="52" t="s">
        <v>106</v>
      </c>
      <c r="C37" s="52" t="s">
        <v>107</v>
      </c>
      <c r="D37" s="30">
        <v>4307642571</v>
      </c>
      <c r="E37" s="30">
        <v>403251275</v>
      </c>
      <c r="F37" s="53">
        <v>9.40974463051705</v>
      </c>
      <c r="J37" s="55"/>
      <c r="K37" s="55"/>
      <c r="L37" s="56"/>
      <c r="M37" s="57"/>
      <c r="N37" s="57"/>
      <c r="O37" s="57"/>
    </row>
    <row r="38" spans="1:12" s="54" customFormat="1" ht="15" customHeight="1">
      <c r="A38" s="52" t="s">
        <v>66</v>
      </c>
      <c r="B38" s="52" t="s">
        <v>66</v>
      </c>
      <c r="C38" s="52" t="s">
        <v>66</v>
      </c>
      <c r="D38" s="30"/>
      <c r="E38" s="30"/>
      <c r="F38" s="53"/>
      <c r="J38" s="55"/>
      <c r="K38" s="55"/>
      <c r="L38" s="56"/>
    </row>
    <row r="39" spans="1:12" s="54" customFormat="1" ht="15" customHeight="1">
      <c r="A39" s="52"/>
      <c r="B39" s="52"/>
      <c r="C39" s="52"/>
      <c r="D39" s="30"/>
      <c r="E39" s="30"/>
      <c r="F39" s="53"/>
      <c r="J39" s="55"/>
      <c r="K39" s="55"/>
      <c r="L39" s="56"/>
    </row>
    <row r="40" spans="1:15" s="54" customFormat="1" ht="15" customHeight="1">
      <c r="A40" s="52" t="s">
        <v>108</v>
      </c>
      <c r="B40" s="52" t="s">
        <v>109</v>
      </c>
      <c r="C40" s="52" t="s">
        <v>110</v>
      </c>
      <c r="D40" s="30">
        <v>4307642571</v>
      </c>
      <c r="E40" s="30">
        <v>403251275</v>
      </c>
      <c r="F40" s="53">
        <v>9.40974463051705</v>
      </c>
      <c r="J40" s="55"/>
      <c r="K40" s="55"/>
      <c r="L40" s="56"/>
      <c r="M40" s="57"/>
      <c r="N40" s="57"/>
      <c r="O40" s="57"/>
    </row>
    <row r="41" spans="1:15" s="54" customFormat="1" ht="15" customHeight="1">
      <c r="A41" s="52" t="s">
        <v>1</v>
      </c>
      <c r="B41" s="52" t="s">
        <v>111</v>
      </c>
      <c r="C41" s="52" t="s">
        <v>112</v>
      </c>
      <c r="D41" s="30">
        <v>92012559851</v>
      </c>
      <c r="E41" s="30">
        <v>84324335182</v>
      </c>
      <c r="F41" s="53">
        <v>2.4250464539718717</v>
      </c>
      <c r="J41" s="55"/>
      <c r="K41" s="55"/>
      <c r="L41" s="56"/>
      <c r="M41" s="57"/>
      <c r="N41" s="57"/>
      <c r="O41" s="57"/>
    </row>
    <row r="42" spans="1:15" s="54" customFormat="1" ht="15" customHeight="1">
      <c r="A42" s="52" t="s">
        <v>1</v>
      </c>
      <c r="B42" s="52" t="s">
        <v>113</v>
      </c>
      <c r="C42" s="52" t="s">
        <v>114</v>
      </c>
      <c r="D42" s="61">
        <v>6667982.06</v>
      </c>
      <c r="E42" s="61">
        <v>6237127.37</v>
      </c>
      <c r="F42" s="53">
        <v>1.969989708194194</v>
      </c>
      <c r="J42" s="55"/>
      <c r="K42" s="55"/>
      <c r="L42" s="56"/>
      <c r="M42" s="57"/>
      <c r="N42" s="57"/>
      <c r="O42" s="57"/>
    </row>
    <row r="43" spans="1:15" s="54" customFormat="1" ht="15" customHeight="1">
      <c r="A43" s="52" t="s">
        <v>1</v>
      </c>
      <c r="B43" s="52" t="s">
        <v>115</v>
      </c>
      <c r="C43" s="52" t="s">
        <v>116</v>
      </c>
      <c r="D43" s="61">
        <v>13799.16</v>
      </c>
      <c r="E43" s="61">
        <v>13519.73</v>
      </c>
      <c r="F43" s="53">
        <v>1.2309951328128346</v>
      </c>
      <c r="J43" s="55"/>
      <c r="K43" s="55"/>
      <c r="L43" s="56"/>
      <c r="M43" s="57"/>
      <c r="N43" s="57"/>
      <c r="O43" s="57"/>
    </row>
    <row r="44" spans="1:6" ht="15" customHeight="1">
      <c r="A44" s="38" t="s">
        <v>1</v>
      </c>
      <c r="B44" s="38" t="s">
        <v>1</v>
      </c>
      <c r="C44" s="38" t="s">
        <v>1</v>
      </c>
      <c r="D44" s="39" t="s">
        <v>1</v>
      </c>
      <c r="E44" s="39" t="s">
        <v>1</v>
      </c>
      <c r="F44" s="40"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2"/>
  <sheetViews>
    <sheetView zoomScale="85" zoomScaleNormal="85" zoomScalePageLayoutView="0" workbookViewId="0" topLeftCell="A19">
      <selection activeCell="E24" sqref="E24"/>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s="45" customFormat="1" ht="15" customHeight="1">
      <c r="A2" s="43" t="s">
        <v>58</v>
      </c>
      <c r="B2" s="43" t="s">
        <v>119</v>
      </c>
      <c r="C2" s="43" t="s">
        <v>74</v>
      </c>
      <c r="D2" s="44">
        <v>359684676</v>
      </c>
      <c r="E2" s="44">
        <v>363187730</v>
      </c>
      <c r="F2" s="44">
        <v>359684676</v>
      </c>
      <c r="J2" s="46"/>
      <c r="K2" s="46"/>
      <c r="L2" s="46"/>
      <c r="M2" s="47"/>
      <c r="N2" s="47"/>
      <c r="O2" s="47"/>
    </row>
    <row r="3" spans="1:12" s="45" customFormat="1" ht="15" customHeight="1">
      <c r="A3" s="48" t="s">
        <v>8</v>
      </c>
      <c r="B3" s="48" t="s">
        <v>120</v>
      </c>
      <c r="C3" s="48" t="s">
        <v>121</v>
      </c>
      <c r="D3" s="49"/>
      <c r="E3" s="49"/>
      <c r="F3" s="49"/>
      <c r="J3" s="46"/>
      <c r="K3" s="46"/>
      <c r="L3" s="46"/>
    </row>
    <row r="4" spans="1:12" s="45" customFormat="1" ht="15" customHeight="1">
      <c r="A4" s="48" t="s">
        <v>66</v>
      </c>
      <c r="B4" s="48" t="s">
        <v>66</v>
      </c>
      <c r="C4" s="48" t="s">
        <v>66</v>
      </c>
      <c r="D4" s="49"/>
      <c r="E4" s="49"/>
      <c r="F4" s="49"/>
      <c r="J4" s="46"/>
      <c r="K4" s="46"/>
      <c r="L4" s="46"/>
    </row>
    <row r="5" spans="1:15" s="45" customFormat="1" ht="15" customHeight="1">
      <c r="A5" s="48" t="s">
        <v>11</v>
      </c>
      <c r="B5" s="48" t="s">
        <v>76</v>
      </c>
      <c r="C5" s="48" t="s">
        <v>83</v>
      </c>
      <c r="D5" s="49">
        <v>342749303</v>
      </c>
      <c r="E5" s="49">
        <v>344674379</v>
      </c>
      <c r="F5" s="49">
        <v>342749303</v>
      </c>
      <c r="J5" s="46"/>
      <c r="K5" s="46"/>
      <c r="L5" s="46"/>
      <c r="M5" s="47"/>
      <c r="N5" s="47"/>
      <c r="O5" s="47"/>
    </row>
    <row r="6" spans="1:12" s="45" customFormat="1" ht="15" customHeight="1">
      <c r="A6" s="48" t="s">
        <v>66</v>
      </c>
      <c r="B6" s="48" t="s">
        <v>66</v>
      </c>
      <c r="C6" s="48" t="s">
        <v>66</v>
      </c>
      <c r="D6" s="49"/>
      <c r="E6" s="49"/>
      <c r="F6" s="49"/>
      <c r="J6" s="46"/>
      <c r="K6" s="46"/>
      <c r="L6" s="46"/>
    </row>
    <row r="7" spans="1:15" s="45" customFormat="1" ht="15" customHeight="1">
      <c r="A7" s="48" t="s">
        <v>14</v>
      </c>
      <c r="B7" s="48" t="s">
        <v>122</v>
      </c>
      <c r="C7" s="48" t="s">
        <v>101</v>
      </c>
      <c r="D7" s="49">
        <v>16935373</v>
      </c>
      <c r="E7" s="49">
        <v>18513351</v>
      </c>
      <c r="F7" s="49">
        <v>16935373</v>
      </c>
      <c r="J7" s="46"/>
      <c r="K7" s="46"/>
      <c r="L7" s="46"/>
      <c r="M7" s="47"/>
      <c r="N7" s="47"/>
      <c r="O7" s="47"/>
    </row>
    <row r="8" spans="1:12" s="45" customFormat="1" ht="15" customHeight="1">
      <c r="A8" s="48" t="s">
        <v>66</v>
      </c>
      <c r="B8" s="48" t="s">
        <v>66</v>
      </c>
      <c r="C8" s="48" t="s">
        <v>66</v>
      </c>
      <c r="D8" s="49"/>
      <c r="E8" s="49"/>
      <c r="F8" s="49"/>
      <c r="J8" s="46"/>
      <c r="K8" s="46"/>
      <c r="L8" s="46"/>
    </row>
    <row r="9" spans="1:12" s="45" customFormat="1" ht="15" customHeight="1">
      <c r="A9" s="48" t="s">
        <v>17</v>
      </c>
      <c r="B9" s="48" t="s">
        <v>123</v>
      </c>
      <c r="C9" s="48" t="s">
        <v>121</v>
      </c>
      <c r="D9" s="49"/>
      <c r="E9" s="49"/>
      <c r="F9" s="49"/>
      <c r="J9" s="46"/>
      <c r="K9" s="46"/>
      <c r="L9" s="46"/>
    </row>
    <row r="10" spans="1:12" s="45" customFormat="1" ht="15" customHeight="1">
      <c r="A10" s="48" t="s">
        <v>66</v>
      </c>
      <c r="B10" s="48" t="s">
        <v>66</v>
      </c>
      <c r="C10" s="48" t="s">
        <v>66</v>
      </c>
      <c r="D10" s="49"/>
      <c r="E10" s="49"/>
      <c r="F10" s="49"/>
      <c r="J10" s="46"/>
      <c r="K10" s="46"/>
      <c r="L10" s="46"/>
    </row>
    <row r="11" spans="1:15" s="45" customFormat="1" ht="15" customHeight="1">
      <c r="A11" s="43" t="s">
        <v>96</v>
      </c>
      <c r="B11" s="43" t="s">
        <v>124</v>
      </c>
      <c r="C11" s="43" t="s">
        <v>125</v>
      </c>
      <c r="D11" s="44">
        <v>194749325</v>
      </c>
      <c r="E11" s="44">
        <v>175367293</v>
      </c>
      <c r="F11" s="44">
        <v>194749325</v>
      </c>
      <c r="J11" s="46"/>
      <c r="K11" s="46"/>
      <c r="L11" s="46"/>
      <c r="M11" s="47"/>
      <c r="N11" s="47"/>
      <c r="O11" s="47"/>
    </row>
    <row r="12" spans="1:15" s="45" customFormat="1" ht="15" customHeight="1">
      <c r="A12" s="48" t="s">
        <v>8</v>
      </c>
      <c r="B12" s="48" t="s">
        <v>126</v>
      </c>
      <c r="C12" s="48" t="s">
        <v>127</v>
      </c>
      <c r="D12" s="49">
        <v>88559598</v>
      </c>
      <c r="E12" s="49">
        <v>84556157</v>
      </c>
      <c r="F12" s="49">
        <v>88559598</v>
      </c>
      <c r="J12" s="46"/>
      <c r="K12" s="46"/>
      <c r="L12" s="46"/>
      <c r="M12" s="47"/>
      <c r="N12" s="47"/>
      <c r="O12" s="47"/>
    </row>
    <row r="13" spans="1:12" s="45" customFormat="1" ht="15" customHeight="1">
      <c r="A13" s="48" t="s">
        <v>66</v>
      </c>
      <c r="B13" s="48" t="s">
        <v>66</v>
      </c>
      <c r="C13" s="48" t="s">
        <v>66</v>
      </c>
      <c r="D13" s="49"/>
      <c r="E13" s="49"/>
      <c r="F13" s="49"/>
      <c r="J13" s="46"/>
      <c r="K13" s="46"/>
      <c r="L13" s="46"/>
    </row>
    <row r="14" spans="1:15" s="45" customFormat="1" ht="15" customHeight="1">
      <c r="A14" s="48" t="s">
        <v>11</v>
      </c>
      <c r="B14" s="48" t="s">
        <v>128</v>
      </c>
      <c r="C14" s="48" t="s">
        <v>129</v>
      </c>
      <c r="D14" s="49">
        <v>26229175</v>
      </c>
      <c r="E14" s="49">
        <v>26095469</v>
      </c>
      <c r="F14" s="49">
        <v>26229175</v>
      </c>
      <c r="J14" s="46"/>
      <c r="K14" s="46"/>
      <c r="L14" s="46"/>
      <c r="M14" s="47"/>
      <c r="N14" s="47"/>
      <c r="O14" s="47"/>
    </row>
    <row r="15" spans="1:12" s="45" customFormat="1" ht="15" customHeight="1">
      <c r="A15" s="48" t="s">
        <v>66</v>
      </c>
      <c r="B15" s="48" t="s">
        <v>66</v>
      </c>
      <c r="C15" s="48" t="s">
        <v>66</v>
      </c>
      <c r="D15" s="49"/>
      <c r="E15" s="49"/>
      <c r="F15" s="49"/>
      <c r="J15" s="46"/>
      <c r="K15" s="46"/>
      <c r="L15" s="46"/>
    </row>
    <row r="16" spans="1:12" s="45" customFormat="1" ht="15" customHeight="1">
      <c r="A16" s="48"/>
      <c r="B16" s="48"/>
      <c r="C16" s="48"/>
      <c r="D16" s="49"/>
      <c r="E16" s="49"/>
      <c r="F16" s="49"/>
      <c r="J16" s="46"/>
      <c r="K16" s="46"/>
      <c r="L16" s="46"/>
    </row>
    <row r="17" spans="1:15" s="45" customFormat="1" ht="15" customHeight="1">
      <c r="A17" s="48" t="s">
        <v>14</v>
      </c>
      <c r="B17" s="48" t="s">
        <v>130</v>
      </c>
      <c r="C17" s="48" t="s">
        <v>131</v>
      </c>
      <c r="D17" s="49">
        <v>29700000</v>
      </c>
      <c r="E17" s="49">
        <v>29700000</v>
      </c>
      <c r="F17" s="49">
        <v>29700000</v>
      </c>
      <c r="J17" s="46"/>
      <c r="K17" s="46"/>
      <c r="L17" s="46"/>
      <c r="M17" s="47"/>
      <c r="N17" s="47"/>
      <c r="O17" s="47"/>
    </row>
    <row r="18" spans="1:12" s="45" customFormat="1" ht="15" customHeight="1">
      <c r="A18" s="48" t="s">
        <v>66</v>
      </c>
      <c r="B18" s="48" t="s">
        <v>66</v>
      </c>
      <c r="C18" s="48" t="s">
        <v>66</v>
      </c>
      <c r="D18" s="49"/>
      <c r="E18" s="49"/>
      <c r="F18" s="49"/>
      <c r="J18" s="46"/>
      <c r="K18" s="46"/>
      <c r="L18" s="46"/>
    </row>
    <row r="19" spans="1:12" s="45" customFormat="1" ht="15" customHeight="1">
      <c r="A19" s="48"/>
      <c r="B19" s="48"/>
      <c r="C19" s="48"/>
      <c r="D19" s="49"/>
      <c r="E19" s="49"/>
      <c r="F19" s="49"/>
      <c r="J19" s="46"/>
      <c r="K19" s="46"/>
      <c r="L19" s="46"/>
    </row>
    <row r="20" spans="1:12" s="45" customFormat="1" ht="15" customHeight="1">
      <c r="A20" s="48" t="s">
        <v>17</v>
      </c>
      <c r="B20" s="48" t="s">
        <v>132</v>
      </c>
      <c r="C20" s="48" t="s">
        <v>133</v>
      </c>
      <c r="D20" s="49"/>
      <c r="E20" s="49"/>
      <c r="F20" s="49"/>
      <c r="J20" s="46"/>
      <c r="K20" s="46"/>
      <c r="L20" s="46"/>
    </row>
    <row r="21" spans="1:12" s="45" customFormat="1" ht="15" customHeight="1">
      <c r="A21" s="48" t="s">
        <v>66</v>
      </c>
      <c r="B21" s="48" t="s">
        <v>66</v>
      </c>
      <c r="C21" s="48" t="s">
        <v>66</v>
      </c>
      <c r="D21" s="49"/>
      <c r="E21" s="49"/>
      <c r="F21" s="49"/>
      <c r="J21" s="46"/>
      <c r="K21" s="46"/>
      <c r="L21" s="46"/>
    </row>
    <row r="22" spans="1:12" s="45" customFormat="1" ht="15" customHeight="1">
      <c r="A22" s="48" t="s">
        <v>20</v>
      </c>
      <c r="B22" s="48" t="s">
        <v>134</v>
      </c>
      <c r="C22" s="48" t="s">
        <v>135</v>
      </c>
      <c r="D22" s="49"/>
      <c r="E22" s="49"/>
      <c r="F22" s="49"/>
      <c r="J22" s="46"/>
      <c r="K22" s="46"/>
      <c r="L22" s="46"/>
    </row>
    <row r="23" spans="1:12" s="45" customFormat="1" ht="15" customHeight="1">
      <c r="A23" s="48" t="s">
        <v>66</v>
      </c>
      <c r="B23" s="48" t="s">
        <v>66</v>
      </c>
      <c r="C23" s="48" t="s">
        <v>66</v>
      </c>
      <c r="D23" s="49"/>
      <c r="E23" s="49"/>
      <c r="F23" s="49"/>
      <c r="J23" s="46"/>
      <c r="K23" s="46"/>
      <c r="L23" s="46"/>
    </row>
    <row r="24" spans="1:15" s="45" customFormat="1" ht="15" customHeight="1">
      <c r="A24" s="48" t="s">
        <v>23</v>
      </c>
      <c r="B24" s="48" t="s">
        <v>136</v>
      </c>
      <c r="C24" s="48" t="s">
        <v>137</v>
      </c>
      <c r="D24" s="49"/>
      <c r="E24" s="49">
        <v>6477682</v>
      </c>
      <c r="F24" s="49"/>
      <c r="J24" s="46"/>
      <c r="K24" s="46"/>
      <c r="L24" s="46"/>
      <c r="M24" s="47"/>
      <c r="N24" s="47"/>
      <c r="O24" s="47"/>
    </row>
    <row r="25" spans="1:12" s="45" customFormat="1" ht="15" customHeight="1">
      <c r="A25" s="48" t="s">
        <v>66</v>
      </c>
      <c r="B25" s="48" t="s">
        <v>66</v>
      </c>
      <c r="C25" s="48" t="s">
        <v>66</v>
      </c>
      <c r="D25" s="49"/>
      <c r="E25" s="49"/>
      <c r="F25" s="49"/>
      <c r="J25" s="46"/>
      <c r="K25" s="46"/>
      <c r="L25" s="46"/>
    </row>
    <row r="26" spans="1:15" s="45" customFormat="1" ht="15" customHeight="1">
      <c r="A26" s="48" t="s">
        <v>26</v>
      </c>
      <c r="B26" s="48" t="s">
        <v>138</v>
      </c>
      <c r="C26" s="48" t="s">
        <v>139</v>
      </c>
      <c r="D26" s="49">
        <v>15000000</v>
      </c>
      <c r="E26" s="49">
        <v>15000000</v>
      </c>
      <c r="F26" s="49">
        <v>15000000</v>
      </c>
      <c r="J26" s="46"/>
      <c r="K26" s="46"/>
      <c r="L26" s="46"/>
      <c r="M26" s="47"/>
      <c r="N26" s="47"/>
      <c r="O26" s="47"/>
    </row>
    <row r="27" spans="1:12" s="45" customFormat="1" ht="15" customHeight="1">
      <c r="A27" s="48" t="s">
        <v>66</v>
      </c>
      <c r="B27" s="48" t="s">
        <v>66</v>
      </c>
      <c r="C27" s="48" t="s">
        <v>66</v>
      </c>
      <c r="D27" s="49"/>
      <c r="E27" s="49"/>
      <c r="F27" s="49"/>
      <c r="J27" s="46"/>
      <c r="K27" s="46"/>
      <c r="L27" s="46"/>
    </row>
    <row r="28" spans="1:12" s="45" customFormat="1" ht="15" customHeight="1">
      <c r="A28" s="48"/>
      <c r="B28" s="48"/>
      <c r="C28" s="48"/>
      <c r="D28" s="49"/>
      <c r="E28" s="49"/>
      <c r="F28" s="49"/>
      <c r="J28" s="46"/>
      <c r="K28" s="46"/>
      <c r="L28" s="46"/>
    </row>
    <row r="29" spans="1:15" s="45" customFormat="1" ht="15" customHeight="1">
      <c r="A29" s="48" t="s">
        <v>29</v>
      </c>
      <c r="B29" s="48" t="s">
        <v>140</v>
      </c>
      <c r="C29" s="48" t="s">
        <v>141</v>
      </c>
      <c r="D29" s="49"/>
      <c r="E29" s="49"/>
      <c r="F29" s="49"/>
      <c r="J29" s="46"/>
      <c r="K29" s="46"/>
      <c r="L29" s="46"/>
      <c r="M29" s="47"/>
      <c r="N29" s="47"/>
      <c r="O29" s="47"/>
    </row>
    <row r="30" spans="1:12" s="45" customFormat="1" ht="15" customHeight="1">
      <c r="A30" s="48" t="s">
        <v>66</v>
      </c>
      <c r="B30" s="48" t="s">
        <v>66</v>
      </c>
      <c r="C30" s="48" t="s">
        <v>66</v>
      </c>
      <c r="D30" s="49"/>
      <c r="E30" s="49"/>
      <c r="F30" s="49"/>
      <c r="J30" s="46"/>
      <c r="K30" s="46"/>
      <c r="L30" s="46"/>
    </row>
    <row r="31" spans="1:12" s="45" customFormat="1" ht="15" customHeight="1">
      <c r="A31" s="48"/>
      <c r="B31" s="48"/>
      <c r="C31" s="48"/>
      <c r="D31" s="49"/>
      <c r="E31" s="49"/>
      <c r="F31" s="49"/>
      <c r="J31" s="46"/>
      <c r="K31" s="46"/>
      <c r="L31" s="46"/>
    </row>
    <row r="32" spans="1:15" s="45" customFormat="1" ht="15" customHeight="1">
      <c r="A32" s="48" t="s">
        <v>32</v>
      </c>
      <c r="B32" s="48" t="s">
        <v>142</v>
      </c>
      <c r="C32" s="48" t="s">
        <v>133</v>
      </c>
      <c r="D32" s="49">
        <v>35107369</v>
      </c>
      <c r="E32" s="49">
        <v>12966588</v>
      </c>
      <c r="F32" s="49">
        <v>35107369</v>
      </c>
      <c r="J32" s="46"/>
      <c r="K32" s="46"/>
      <c r="L32" s="46"/>
      <c r="M32" s="47"/>
      <c r="N32" s="47"/>
      <c r="O32" s="47"/>
    </row>
    <row r="33" spans="1:12" s="45" customFormat="1" ht="15" customHeight="1">
      <c r="A33" s="48" t="s">
        <v>66</v>
      </c>
      <c r="B33" s="48" t="s">
        <v>66</v>
      </c>
      <c r="C33" s="48" t="s">
        <v>66</v>
      </c>
      <c r="D33" s="49"/>
      <c r="E33" s="49"/>
      <c r="F33" s="49"/>
      <c r="J33" s="46"/>
      <c r="K33" s="46"/>
      <c r="L33" s="46"/>
    </row>
    <row r="34" spans="1:12" s="45" customFormat="1" ht="15" customHeight="1">
      <c r="A34" s="48"/>
      <c r="B34" s="48"/>
      <c r="C34" s="48"/>
      <c r="D34" s="49"/>
      <c r="E34" s="49"/>
      <c r="F34" s="49"/>
      <c r="J34" s="46"/>
      <c r="K34" s="46"/>
      <c r="L34" s="46"/>
    </row>
    <row r="35" spans="1:15" s="45" customFormat="1" ht="15" customHeight="1">
      <c r="A35" s="48" t="s">
        <v>35</v>
      </c>
      <c r="B35" s="48" t="s">
        <v>143</v>
      </c>
      <c r="C35" s="48" t="s">
        <v>135</v>
      </c>
      <c r="D35" s="49">
        <v>153183</v>
      </c>
      <c r="E35" s="49">
        <v>571397</v>
      </c>
      <c r="F35" s="49">
        <v>153183</v>
      </c>
      <c r="J35" s="46"/>
      <c r="K35" s="46"/>
      <c r="L35" s="46"/>
      <c r="M35" s="47"/>
      <c r="N35" s="47"/>
      <c r="O35" s="47"/>
    </row>
    <row r="36" spans="1:15" s="45" customFormat="1" ht="15" customHeight="1">
      <c r="A36" s="48" t="s">
        <v>66</v>
      </c>
      <c r="B36" s="48" t="s">
        <v>66</v>
      </c>
      <c r="C36" s="48" t="s">
        <v>66</v>
      </c>
      <c r="D36" s="49"/>
      <c r="E36" s="49"/>
      <c r="F36" s="49"/>
      <c r="J36" s="46"/>
      <c r="K36" s="46"/>
      <c r="L36" s="46"/>
      <c r="M36" s="47"/>
      <c r="N36" s="47"/>
      <c r="O36" s="47"/>
    </row>
    <row r="37" spans="1:12" s="45" customFormat="1" ht="15" customHeight="1">
      <c r="A37" s="48"/>
      <c r="B37" s="48"/>
      <c r="C37" s="48"/>
      <c r="D37" s="49"/>
      <c r="E37" s="49"/>
      <c r="F37" s="49"/>
      <c r="J37" s="46"/>
      <c r="K37" s="46"/>
      <c r="L37" s="46"/>
    </row>
    <row r="38" spans="1:15" s="45" customFormat="1" ht="15" customHeight="1">
      <c r="A38" s="43" t="s">
        <v>144</v>
      </c>
      <c r="B38" s="43" t="s">
        <v>145</v>
      </c>
      <c r="C38" s="43" t="s">
        <v>146</v>
      </c>
      <c r="D38" s="44">
        <v>164935351</v>
      </c>
      <c r="E38" s="44">
        <v>187820437</v>
      </c>
      <c r="F38" s="44">
        <v>164935351</v>
      </c>
      <c r="J38" s="46"/>
      <c r="K38" s="46"/>
      <c r="L38" s="46"/>
      <c r="M38" s="47"/>
      <c r="N38" s="47"/>
      <c r="O38" s="47"/>
    </row>
    <row r="39" spans="1:15" s="45" customFormat="1" ht="15" customHeight="1">
      <c r="A39" s="43" t="s">
        <v>147</v>
      </c>
      <c r="B39" s="43" t="s">
        <v>148</v>
      </c>
      <c r="C39" s="43" t="s">
        <v>149</v>
      </c>
      <c r="D39" s="44">
        <v>1622872382</v>
      </c>
      <c r="E39" s="44">
        <v>2081313967</v>
      </c>
      <c r="F39" s="44">
        <v>1622872382</v>
      </c>
      <c r="J39" s="46"/>
      <c r="K39" s="46"/>
      <c r="L39" s="46"/>
      <c r="M39" s="47"/>
      <c r="N39" s="47"/>
      <c r="O39" s="47"/>
    </row>
    <row r="40" spans="1:15" s="45" customFormat="1" ht="15" customHeight="1">
      <c r="A40" s="48" t="s">
        <v>8</v>
      </c>
      <c r="B40" s="48" t="s">
        <v>150</v>
      </c>
      <c r="C40" s="48" t="s">
        <v>151</v>
      </c>
      <c r="D40" s="49">
        <v>744403293</v>
      </c>
      <c r="E40" s="49">
        <v>-66281920</v>
      </c>
      <c r="F40" s="49">
        <v>744403293</v>
      </c>
      <c r="J40" s="46"/>
      <c r="K40" s="46"/>
      <c r="L40" s="46"/>
      <c r="M40" s="47"/>
      <c r="N40" s="47"/>
      <c r="O40" s="47"/>
    </row>
    <row r="41" spans="1:15" s="45" customFormat="1" ht="15" customHeight="1">
      <c r="A41" s="48" t="s">
        <v>11</v>
      </c>
      <c r="B41" s="48" t="s">
        <v>152</v>
      </c>
      <c r="C41" s="48" t="s">
        <v>153</v>
      </c>
      <c r="D41" s="49">
        <v>878469089</v>
      </c>
      <c r="E41" s="49">
        <v>2147595887</v>
      </c>
      <c r="F41" s="49">
        <v>878469089</v>
      </c>
      <c r="J41" s="46"/>
      <c r="K41" s="46"/>
      <c r="L41" s="46"/>
      <c r="M41" s="47"/>
      <c r="N41" s="47"/>
      <c r="O41" s="47"/>
    </row>
    <row r="42" spans="1:15" s="45" customFormat="1" ht="15" customHeight="1">
      <c r="A42" s="43" t="s">
        <v>154</v>
      </c>
      <c r="B42" s="43" t="s">
        <v>155</v>
      </c>
      <c r="C42" s="43" t="s">
        <v>156</v>
      </c>
      <c r="D42" s="44">
        <v>1787807733</v>
      </c>
      <c r="E42" s="44">
        <v>2269134404</v>
      </c>
      <c r="F42" s="44">
        <v>1787807733</v>
      </c>
      <c r="J42" s="46"/>
      <c r="K42" s="46"/>
      <c r="L42" s="46"/>
      <c r="M42" s="47"/>
      <c r="N42" s="47"/>
      <c r="O42" s="47"/>
    </row>
    <row r="43" spans="1:15" s="45" customFormat="1" ht="15" customHeight="1">
      <c r="A43" s="43" t="s">
        <v>157</v>
      </c>
      <c r="B43" s="43" t="s">
        <v>158</v>
      </c>
      <c r="C43" s="43" t="s">
        <v>159</v>
      </c>
      <c r="D43" s="44">
        <v>84324335182</v>
      </c>
      <c r="E43" s="44">
        <v>81615739162</v>
      </c>
      <c r="F43" s="44">
        <v>84324335182</v>
      </c>
      <c r="J43" s="46"/>
      <c r="K43" s="46"/>
      <c r="L43" s="46"/>
      <c r="M43" s="47"/>
      <c r="N43" s="47"/>
      <c r="O43" s="47"/>
    </row>
    <row r="44" spans="1:15" s="45" customFormat="1" ht="15" customHeight="1">
      <c r="A44" s="43" t="s">
        <v>160</v>
      </c>
      <c r="B44" s="43" t="s">
        <v>161</v>
      </c>
      <c r="C44" s="43" t="s">
        <v>162</v>
      </c>
      <c r="D44" s="44">
        <v>7688224669</v>
      </c>
      <c r="E44" s="44">
        <v>2708596020</v>
      </c>
      <c r="F44" s="44">
        <v>7688224669</v>
      </c>
      <c r="J44" s="46"/>
      <c r="K44" s="46"/>
      <c r="L44" s="46"/>
      <c r="M44" s="47"/>
      <c r="N44" s="47"/>
      <c r="O44" s="47"/>
    </row>
    <row r="45" spans="1:15" s="45" customFormat="1" ht="15" customHeight="1">
      <c r="A45" s="48" t="s">
        <v>8</v>
      </c>
      <c r="B45" s="48" t="s">
        <v>163</v>
      </c>
      <c r="C45" s="48" t="s">
        <v>164</v>
      </c>
      <c r="D45" s="49">
        <v>1787807733</v>
      </c>
      <c r="E45" s="49">
        <v>2269134404</v>
      </c>
      <c r="F45" s="49">
        <v>1787807733</v>
      </c>
      <c r="J45" s="46"/>
      <c r="K45" s="46"/>
      <c r="L45" s="46"/>
      <c r="M45" s="47"/>
      <c r="N45" s="47"/>
      <c r="O45" s="47"/>
    </row>
    <row r="46" spans="1:12" s="45" customFormat="1" ht="15" customHeight="1">
      <c r="A46" s="48" t="s">
        <v>11</v>
      </c>
      <c r="B46" s="48" t="s">
        <v>165</v>
      </c>
      <c r="C46" s="48" t="s">
        <v>166</v>
      </c>
      <c r="D46" s="49"/>
      <c r="E46" s="49"/>
      <c r="F46" s="49"/>
      <c r="J46" s="46"/>
      <c r="K46" s="46"/>
      <c r="L46" s="46"/>
    </row>
    <row r="47" spans="1:15" s="45" customFormat="1" ht="15" customHeight="1">
      <c r="A47" s="48" t="s">
        <v>14</v>
      </c>
      <c r="B47" s="48" t="s">
        <v>167</v>
      </c>
      <c r="C47" s="48" t="s">
        <v>168</v>
      </c>
      <c r="D47" s="49">
        <v>5900416936</v>
      </c>
      <c r="E47" s="49">
        <v>439461616</v>
      </c>
      <c r="F47" s="49">
        <v>5900416936</v>
      </c>
      <c r="J47" s="46"/>
      <c r="K47" s="46"/>
      <c r="L47" s="46"/>
      <c r="M47" s="47"/>
      <c r="N47" s="47"/>
      <c r="O47" s="47"/>
    </row>
    <row r="48" spans="1:15" s="45" customFormat="1" ht="15" customHeight="1">
      <c r="A48" s="43" t="s">
        <v>169</v>
      </c>
      <c r="B48" s="43" t="s">
        <v>170</v>
      </c>
      <c r="C48" s="43" t="s">
        <v>171</v>
      </c>
      <c r="D48" s="44">
        <v>92012559851</v>
      </c>
      <c r="E48" s="44">
        <v>84324335182</v>
      </c>
      <c r="F48" s="44">
        <v>92012559851</v>
      </c>
      <c r="J48" s="46"/>
      <c r="K48" s="46"/>
      <c r="L48" s="46"/>
      <c r="M48" s="47"/>
      <c r="N48" s="47"/>
      <c r="O48" s="47"/>
    </row>
    <row r="49" spans="1:12" s="45" customFormat="1" ht="15" customHeight="1">
      <c r="A49" s="43" t="s">
        <v>172</v>
      </c>
      <c r="B49" s="43" t="s">
        <v>173</v>
      </c>
      <c r="C49" s="43" t="s">
        <v>174</v>
      </c>
      <c r="D49" s="44"/>
      <c r="E49" s="29" t="s">
        <v>1</v>
      </c>
      <c r="F49" s="44" t="s">
        <v>1</v>
      </c>
      <c r="J49" s="46"/>
      <c r="K49" s="46"/>
      <c r="L49" s="46"/>
    </row>
    <row r="50" spans="1:12" s="45" customFormat="1" ht="15" customHeight="1">
      <c r="A50" s="48" t="s">
        <v>1</v>
      </c>
      <c r="B50" s="48" t="s">
        <v>175</v>
      </c>
      <c r="C50" s="48" t="s">
        <v>176</v>
      </c>
      <c r="D50" s="49"/>
      <c r="E50" s="30" t="s">
        <v>1</v>
      </c>
      <c r="F50" s="49" t="s">
        <v>1</v>
      </c>
      <c r="J50" s="46"/>
      <c r="K50" s="46"/>
      <c r="L50" s="46"/>
    </row>
    <row r="51" spans="1:12" s="45" customFormat="1" ht="15" customHeight="1">
      <c r="A51" s="50" t="s">
        <v>1</v>
      </c>
      <c r="B51" s="50" t="s">
        <v>1</v>
      </c>
      <c r="C51" s="50" t="s">
        <v>1</v>
      </c>
      <c r="D51" s="51"/>
      <c r="E51" s="51" t="s">
        <v>1</v>
      </c>
      <c r="F51" s="51" t="s">
        <v>1</v>
      </c>
      <c r="J51" s="46"/>
      <c r="K51" s="46"/>
      <c r="L51" s="46"/>
    </row>
    <row r="52" spans="4:12" s="45" customFormat="1" ht="12.75">
      <c r="D52" s="46"/>
      <c r="E52" s="46"/>
      <c r="F52" s="46"/>
      <c r="J52" s="46"/>
      <c r="K52" s="46"/>
      <c r="L52" s="46"/>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zoomScalePageLayoutView="0" workbookViewId="0" topLeftCell="A19">
      <selection activeCell="E38" sqref="E38"/>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 min="9" max="9" width="10.28125" style="0" bestFit="1" customWidth="1"/>
  </cols>
  <sheetData>
    <row r="1" spans="1:7" ht="31.5">
      <c r="A1" s="7" t="s">
        <v>5</v>
      </c>
      <c r="B1" s="7" t="s">
        <v>177</v>
      </c>
      <c r="C1" s="7" t="s">
        <v>54</v>
      </c>
      <c r="D1" s="7" t="s">
        <v>178</v>
      </c>
      <c r="E1" s="7" t="s">
        <v>179</v>
      </c>
      <c r="F1" s="7" t="s">
        <v>180</v>
      </c>
      <c r="G1" s="7" t="s">
        <v>181</v>
      </c>
    </row>
    <row r="2" spans="1:7" ht="15" customHeight="1">
      <c r="A2" s="8" t="s">
        <v>58</v>
      </c>
      <c r="B2" s="80" t="s">
        <v>182</v>
      </c>
      <c r="C2" s="80"/>
      <c r="D2" s="80"/>
      <c r="E2" s="80"/>
      <c r="F2" s="80"/>
      <c r="G2" s="80"/>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48" t="s">
        <v>66</v>
      </c>
      <c r="C6" s="48" t="s">
        <v>66</v>
      </c>
      <c r="D6" s="48" t="s">
        <v>66</v>
      </c>
      <c r="E6" s="48" t="s">
        <v>66</v>
      </c>
      <c r="F6" s="48" t="s">
        <v>66</v>
      </c>
      <c r="G6" s="48" t="s">
        <v>66</v>
      </c>
    </row>
    <row r="7" spans="1:7" ht="15" customHeight="1">
      <c r="A7" s="5"/>
      <c r="B7" s="52" t="s">
        <v>349</v>
      </c>
      <c r="C7" s="48">
        <v>2246.1</v>
      </c>
      <c r="D7" s="49">
        <v>38000</v>
      </c>
      <c r="E7" s="49">
        <v>95700</v>
      </c>
      <c r="F7" s="49">
        <v>3636600000</v>
      </c>
      <c r="G7" s="63">
        <v>0.037755319326129064</v>
      </c>
    </row>
    <row r="8" spans="1:7" ht="15" customHeight="1">
      <c r="A8" s="5"/>
      <c r="B8" s="64" t="s">
        <v>350</v>
      </c>
      <c r="C8" s="48">
        <v>2246.2</v>
      </c>
      <c r="D8" s="49">
        <v>198000</v>
      </c>
      <c r="E8" s="49">
        <v>21800</v>
      </c>
      <c r="F8" s="49">
        <v>4316400000</v>
      </c>
      <c r="G8" s="63">
        <v>0.04481302874643994</v>
      </c>
    </row>
    <row r="9" spans="1:7" ht="15" customHeight="1">
      <c r="A9" s="5"/>
      <c r="B9" s="64" t="s">
        <v>341</v>
      </c>
      <c r="C9" s="48">
        <v>2246.3</v>
      </c>
      <c r="D9" s="49">
        <v>135500</v>
      </c>
      <c r="E9" s="49">
        <v>27750</v>
      </c>
      <c r="F9" s="49">
        <v>3760125000</v>
      </c>
      <c r="G9" s="63">
        <v>0.03903776056788238</v>
      </c>
    </row>
    <row r="10" spans="1:7" ht="15" customHeight="1">
      <c r="A10" s="5"/>
      <c r="B10" s="64" t="s">
        <v>355</v>
      </c>
      <c r="C10" s="48">
        <v>2246.4</v>
      </c>
      <c r="D10" s="49">
        <v>76000</v>
      </c>
      <c r="E10" s="49">
        <v>53000</v>
      </c>
      <c r="F10" s="49">
        <v>4028000000</v>
      </c>
      <c r="G10" s="63">
        <v>0.04181884899236866</v>
      </c>
    </row>
    <row r="11" spans="1:7" ht="15" customHeight="1">
      <c r="A11" s="5"/>
      <c r="B11" s="64" t="s">
        <v>351</v>
      </c>
      <c r="C11" s="48">
        <v>2246.5</v>
      </c>
      <c r="D11" s="49">
        <v>184000</v>
      </c>
      <c r="E11" s="49">
        <v>21750</v>
      </c>
      <c r="F11" s="49">
        <v>4002000000</v>
      </c>
      <c r="G11" s="63">
        <v>0.04154891600483103</v>
      </c>
    </row>
    <row r="12" spans="1:7" ht="15" customHeight="1">
      <c r="A12" s="5"/>
      <c r="B12" s="64" t="s">
        <v>352</v>
      </c>
      <c r="C12" s="48">
        <v>2246.6</v>
      </c>
      <c r="D12" s="49">
        <v>164000</v>
      </c>
      <c r="E12" s="49">
        <v>25700</v>
      </c>
      <c r="F12" s="49">
        <v>4214800000</v>
      </c>
      <c r="G12" s="63">
        <v>0.04375821368744673</v>
      </c>
    </row>
    <row r="13" spans="1:7" ht="15" customHeight="1">
      <c r="A13" s="5"/>
      <c r="B13" s="64" t="s">
        <v>356</v>
      </c>
      <c r="C13" s="48">
        <v>2246.7</v>
      </c>
      <c r="D13" s="49">
        <v>103000</v>
      </c>
      <c r="E13" s="49">
        <v>38500</v>
      </c>
      <c r="F13" s="49">
        <v>3965500000</v>
      </c>
      <c r="G13" s="63">
        <v>0.04116997161848012</v>
      </c>
    </row>
    <row r="14" spans="1:7" ht="15" customHeight="1">
      <c r="A14" s="5"/>
      <c r="B14" s="64" t="s">
        <v>353</v>
      </c>
      <c r="C14" s="48">
        <v>2246.8</v>
      </c>
      <c r="D14" s="49">
        <v>258000</v>
      </c>
      <c r="E14" s="49">
        <v>34400</v>
      </c>
      <c r="F14" s="49">
        <v>8875200000</v>
      </c>
      <c r="G14" s="63">
        <v>0.0921426634997692</v>
      </c>
    </row>
    <row r="15" spans="1:7" ht="15" customHeight="1">
      <c r="A15" s="5"/>
      <c r="B15" s="64" t="s">
        <v>357</v>
      </c>
      <c r="C15" s="48">
        <v>2246.9</v>
      </c>
      <c r="D15" s="49">
        <v>131000</v>
      </c>
      <c r="E15" s="49">
        <v>29900</v>
      </c>
      <c r="F15" s="49">
        <v>3916900000</v>
      </c>
      <c r="G15" s="63">
        <v>0.04066540457254439</v>
      </c>
    </row>
    <row r="16" spans="1:7" ht="15" customHeight="1">
      <c r="A16" s="5"/>
      <c r="B16" s="64" t="s">
        <v>358</v>
      </c>
      <c r="C16" s="48">
        <v>2247</v>
      </c>
      <c r="D16" s="49">
        <v>157000</v>
      </c>
      <c r="E16" s="49">
        <v>25550</v>
      </c>
      <c r="F16" s="49">
        <v>4011350000</v>
      </c>
      <c r="G16" s="63">
        <v>0.04164598805996475</v>
      </c>
    </row>
    <row r="17" spans="1:7" ht="15" customHeight="1">
      <c r="A17" s="5" t="s">
        <v>1</v>
      </c>
      <c r="B17" s="48" t="s">
        <v>183</v>
      </c>
      <c r="C17" s="48" t="s">
        <v>187</v>
      </c>
      <c r="D17" s="49">
        <v>1444500</v>
      </c>
      <c r="E17" s="49"/>
      <c r="F17" s="49">
        <v>44726875000</v>
      </c>
      <c r="G17" s="63">
        <v>0.4643561150758562</v>
      </c>
    </row>
    <row r="18" spans="1:7" ht="15" customHeight="1">
      <c r="A18" s="8" t="s">
        <v>188</v>
      </c>
      <c r="B18" s="43" t="s">
        <v>189</v>
      </c>
      <c r="C18" s="43" t="s">
        <v>190</v>
      </c>
      <c r="D18" s="43" t="s">
        <v>1</v>
      </c>
      <c r="E18" s="43" t="s">
        <v>1</v>
      </c>
      <c r="F18" s="43" t="s">
        <v>1</v>
      </c>
      <c r="G18" s="43" t="s">
        <v>1</v>
      </c>
    </row>
    <row r="19" spans="1:7" ht="15" customHeight="1">
      <c r="A19" s="5" t="s">
        <v>66</v>
      </c>
      <c r="B19" s="48" t="s">
        <v>66</v>
      </c>
      <c r="C19" s="48" t="s">
        <v>66</v>
      </c>
      <c r="D19" s="48" t="s">
        <v>66</v>
      </c>
      <c r="E19" s="48" t="s">
        <v>66</v>
      </c>
      <c r="F19" s="48" t="s">
        <v>66</v>
      </c>
      <c r="G19" s="48" t="s">
        <v>66</v>
      </c>
    </row>
    <row r="20" spans="1:7" ht="15" customHeight="1">
      <c r="A20" s="5" t="s">
        <v>1</v>
      </c>
      <c r="B20" s="48" t="s">
        <v>183</v>
      </c>
      <c r="C20" s="48" t="s">
        <v>191</v>
      </c>
      <c r="D20" s="48" t="s">
        <v>1</v>
      </c>
      <c r="E20" s="48" t="s">
        <v>1</v>
      </c>
      <c r="F20" s="48" t="s">
        <v>1</v>
      </c>
      <c r="G20" s="48" t="s">
        <v>1</v>
      </c>
    </row>
    <row r="21" spans="1:7" ht="15" customHeight="1">
      <c r="A21" s="8" t="s">
        <v>144</v>
      </c>
      <c r="B21" s="43" t="s">
        <v>192</v>
      </c>
      <c r="C21" s="43" t="s">
        <v>193</v>
      </c>
      <c r="D21" s="43" t="s">
        <v>1</v>
      </c>
      <c r="E21" s="43" t="s">
        <v>1</v>
      </c>
      <c r="F21" s="43" t="s">
        <v>1</v>
      </c>
      <c r="G21" s="43" t="s">
        <v>1</v>
      </c>
    </row>
    <row r="22" spans="1:7" ht="15" customHeight="1">
      <c r="A22" s="5" t="s">
        <v>66</v>
      </c>
      <c r="B22" s="48" t="s">
        <v>66</v>
      </c>
      <c r="C22" s="65" t="s">
        <v>66</v>
      </c>
      <c r="D22" s="65" t="s">
        <v>66</v>
      </c>
      <c r="E22" s="48" t="s">
        <v>66</v>
      </c>
      <c r="F22" s="48" t="s">
        <v>66</v>
      </c>
      <c r="G22" s="48" t="s">
        <v>66</v>
      </c>
    </row>
    <row r="23" spans="1:7" ht="15" customHeight="1">
      <c r="A23" s="5"/>
      <c r="B23" s="66" t="s">
        <v>342</v>
      </c>
      <c r="C23" s="67">
        <v>2251.1</v>
      </c>
      <c r="D23" s="68">
        <v>31875</v>
      </c>
      <c r="E23" s="69">
        <v>100613.50001568628</v>
      </c>
      <c r="F23" s="49">
        <v>3207055313</v>
      </c>
      <c r="G23" s="63">
        <v>0.0332957700706357</v>
      </c>
    </row>
    <row r="24" spans="1:7" ht="15" customHeight="1">
      <c r="A24" s="5"/>
      <c r="B24" s="66" t="s">
        <v>343</v>
      </c>
      <c r="C24" s="67">
        <v>2251.2</v>
      </c>
      <c r="D24" s="68">
        <v>95305</v>
      </c>
      <c r="E24" s="69">
        <v>103237.17000157389</v>
      </c>
      <c r="F24" s="49">
        <v>9839018487</v>
      </c>
      <c r="G24" s="63">
        <v>0.10214906363976578</v>
      </c>
    </row>
    <row r="25" spans="1:7" ht="15" customHeight="1">
      <c r="A25" s="5"/>
      <c r="B25" s="52" t="s">
        <v>344</v>
      </c>
      <c r="C25" s="67">
        <v>2251.3</v>
      </c>
      <c r="D25" s="70">
        <v>31000</v>
      </c>
      <c r="E25" s="71">
        <v>99494.71</v>
      </c>
      <c r="F25" s="49">
        <v>3084336010</v>
      </c>
      <c r="G25" s="63">
        <v>0.032021693605738547</v>
      </c>
    </row>
    <row r="26" spans="1:7" ht="15" customHeight="1">
      <c r="A26" s="5"/>
      <c r="B26" s="52" t="s">
        <v>345</v>
      </c>
      <c r="C26" s="67">
        <v>2251.4</v>
      </c>
      <c r="D26" s="49">
        <v>15729</v>
      </c>
      <c r="E26" s="71">
        <v>100392.96999173501</v>
      </c>
      <c r="F26" s="49">
        <v>1579081025</v>
      </c>
      <c r="G26" s="63">
        <v>0.016394079178547596</v>
      </c>
    </row>
    <row r="27" spans="1:7" ht="15" customHeight="1">
      <c r="A27" s="5"/>
      <c r="B27" s="52" t="s">
        <v>346</v>
      </c>
      <c r="C27" s="67">
        <v>2251.5</v>
      </c>
      <c r="D27" s="49">
        <v>37000</v>
      </c>
      <c r="E27" s="71">
        <v>100230.9</v>
      </c>
      <c r="F27" s="49">
        <v>3708543300</v>
      </c>
      <c r="G27" s="63">
        <v>0.03850223739929507</v>
      </c>
    </row>
    <row r="28" spans="1:7" ht="15" customHeight="1">
      <c r="A28" s="5"/>
      <c r="B28" s="52" t="s">
        <v>347</v>
      </c>
      <c r="C28" s="67">
        <v>2251.6</v>
      </c>
      <c r="D28" s="49">
        <v>114000</v>
      </c>
      <c r="E28" s="71">
        <v>98122.9</v>
      </c>
      <c r="F28" s="49">
        <v>11186010600</v>
      </c>
      <c r="G28" s="63">
        <v>0.11613358691867803</v>
      </c>
    </row>
    <row r="29" spans="1:7" ht="15" customHeight="1">
      <c r="A29" s="5" t="s">
        <v>1</v>
      </c>
      <c r="B29" s="48" t="s">
        <v>183</v>
      </c>
      <c r="C29" s="72" t="s">
        <v>194</v>
      </c>
      <c r="D29" s="49">
        <v>324909</v>
      </c>
      <c r="E29" s="49"/>
      <c r="F29" s="49">
        <v>32604044735</v>
      </c>
      <c r="G29" s="63">
        <v>0.33849643081266073</v>
      </c>
    </row>
    <row r="30" spans="1:7" ht="15" customHeight="1">
      <c r="A30" s="8" t="s">
        <v>195</v>
      </c>
      <c r="B30" s="43" t="s">
        <v>196</v>
      </c>
      <c r="C30" s="43" t="s">
        <v>197</v>
      </c>
      <c r="D30" s="44" t="s">
        <v>1</v>
      </c>
      <c r="E30" s="44" t="s">
        <v>1</v>
      </c>
      <c r="F30" s="44" t="s">
        <v>1</v>
      </c>
      <c r="G30" s="73" t="s">
        <v>1</v>
      </c>
    </row>
    <row r="31" spans="1:7" ht="15" customHeight="1">
      <c r="A31" s="5" t="s">
        <v>66</v>
      </c>
      <c r="B31" s="48" t="s">
        <v>66</v>
      </c>
      <c r="C31" s="48" t="s">
        <v>66</v>
      </c>
      <c r="D31" s="49" t="s">
        <v>66</v>
      </c>
      <c r="E31" s="49" t="s">
        <v>66</v>
      </c>
      <c r="F31" s="49" t="s">
        <v>66</v>
      </c>
      <c r="G31" s="63" t="s">
        <v>66</v>
      </c>
    </row>
    <row r="32" spans="1:7" ht="15" customHeight="1">
      <c r="A32" s="5" t="s">
        <v>1</v>
      </c>
      <c r="B32" s="48" t="s">
        <v>183</v>
      </c>
      <c r="C32" s="48" t="s">
        <v>198</v>
      </c>
      <c r="D32" s="49" t="s">
        <v>1</v>
      </c>
      <c r="E32" s="49" t="s">
        <v>1</v>
      </c>
      <c r="F32" s="49" t="s">
        <v>1</v>
      </c>
      <c r="G32" s="63" t="s">
        <v>1</v>
      </c>
    </row>
    <row r="33" spans="1:7" ht="15" customHeight="1">
      <c r="A33" s="5" t="s">
        <v>1</v>
      </c>
      <c r="B33" s="48" t="s">
        <v>199</v>
      </c>
      <c r="C33" s="48" t="s">
        <v>200</v>
      </c>
      <c r="D33" s="30"/>
      <c r="E33" s="49"/>
      <c r="F33" s="49">
        <v>77330919735</v>
      </c>
      <c r="G33" s="63">
        <v>0.802852545888517</v>
      </c>
    </row>
    <row r="34" spans="1:9" ht="15" customHeight="1">
      <c r="A34" s="8" t="s">
        <v>201</v>
      </c>
      <c r="B34" s="43" t="s">
        <v>202</v>
      </c>
      <c r="C34" s="43" t="s">
        <v>203</v>
      </c>
      <c r="D34" s="44" t="s">
        <v>1</v>
      </c>
      <c r="E34" s="44" t="s">
        <v>1</v>
      </c>
      <c r="F34" s="44" t="s">
        <v>1</v>
      </c>
      <c r="G34" s="73" t="s">
        <v>1</v>
      </c>
      <c r="I34" s="62"/>
    </row>
    <row r="35" spans="1:7" ht="15" customHeight="1">
      <c r="A35" s="5" t="s">
        <v>66</v>
      </c>
      <c r="B35" s="48" t="s">
        <v>66</v>
      </c>
      <c r="C35" s="48" t="s">
        <v>66</v>
      </c>
      <c r="D35" s="49" t="s">
        <v>66</v>
      </c>
      <c r="E35" s="49" t="s">
        <v>66</v>
      </c>
      <c r="F35" s="49" t="s">
        <v>66</v>
      </c>
      <c r="G35" s="63" t="s">
        <v>66</v>
      </c>
    </row>
    <row r="36" spans="1:7" ht="15" customHeight="1">
      <c r="A36" s="5" t="s">
        <v>1</v>
      </c>
      <c r="B36" s="48" t="s">
        <v>183</v>
      </c>
      <c r="C36" s="48" t="s">
        <v>204</v>
      </c>
      <c r="D36" s="49" t="s">
        <v>1</v>
      </c>
      <c r="E36" s="49" t="s">
        <v>1</v>
      </c>
      <c r="F36" s="30">
        <v>423583008</v>
      </c>
      <c r="G36" s="63">
        <v>0.004397654877677578</v>
      </c>
    </row>
    <row r="37" spans="1:7" ht="15" customHeight="1">
      <c r="A37" s="8" t="s">
        <v>205</v>
      </c>
      <c r="B37" s="43" t="s">
        <v>64</v>
      </c>
      <c r="C37" s="43" t="s">
        <v>206</v>
      </c>
      <c r="D37" s="44" t="s">
        <v>1</v>
      </c>
      <c r="E37" s="44" t="s">
        <v>1</v>
      </c>
      <c r="F37" s="44" t="s">
        <v>1</v>
      </c>
      <c r="G37" s="73" t="s">
        <v>1</v>
      </c>
    </row>
    <row r="38" spans="1:7" ht="15" customHeight="1">
      <c r="A38" s="5" t="s">
        <v>1</v>
      </c>
      <c r="B38" s="48" t="s">
        <v>207</v>
      </c>
      <c r="C38" s="48" t="s">
        <v>208</v>
      </c>
      <c r="D38" s="49" t="s">
        <v>1</v>
      </c>
      <c r="E38" s="49" t="s">
        <v>1</v>
      </c>
      <c r="F38" s="49">
        <v>18565699679</v>
      </c>
      <c r="G38" s="63">
        <v>0.19274979923380545</v>
      </c>
    </row>
    <row r="39" spans="1:7" ht="15" customHeight="1">
      <c r="A39" s="5" t="s">
        <v>66</v>
      </c>
      <c r="B39" s="48" t="s">
        <v>66</v>
      </c>
      <c r="C39" s="48" t="s">
        <v>66</v>
      </c>
      <c r="D39" s="49" t="s">
        <v>66</v>
      </c>
      <c r="E39" s="49" t="s">
        <v>66</v>
      </c>
      <c r="F39" s="49" t="s">
        <v>66</v>
      </c>
      <c r="G39" s="63" t="s">
        <v>66</v>
      </c>
    </row>
    <row r="40" spans="1:7" ht="15" customHeight="1">
      <c r="A40" s="5" t="s">
        <v>1</v>
      </c>
      <c r="B40" s="48" t="s">
        <v>67</v>
      </c>
      <c r="C40" s="48" t="s">
        <v>209</v>
      </c>
      <c r="D40" s="49" t="s">
        <v>1</v>
      </c>
      <c r="E40" s="49" t="s">
        <v>1</v>
      </c>
      <c r="F40" s="49"/>
      <c r="G40" s="63"/>
    </row>
    <row r="41" spans="1:7" ht="15" customHeight="1">
      <c r="A41" s="5" t="s">
        <v>66</v>
      </c>
      <c r="B41" s="48" t="s">
        <v>66</v>
      </c>
      <c r="C41" s="48" t="s">
        <v>66</v>
      </c>
      <c r="D41" s="49" t="s">
        <v>66</v>
      </c>
      <c r="E41" s="49" t="s">
        <v>66</v>
      </c>
      <c r="F41" s="49"/>
      <c r="G41" s="63" t="s">
        <v>66</v>
      </c>
    </row>
    <row r="42" spans="1:7" ht="15" customHeight="1">
      <c r="A42" s="5" t="s">
        <v>1</v>
      </c>
      <c r="B42" s="52" t="s">
        <v>327</v>
      </c>
      <c r="C42" s="74" t="s">
        <v>340</v>
      </c>
      <c r="D42" s="49" t="s">
        <v>1</v>
      </c>
      <c r="E42" s="49" t="s">
        <v>1</v>
      </c>
      <c r="F42" s="49"/>
      <c r="G42" s="63"/>
    </row>
    <row r="43" spans="1:7" ht="15" customHeight="1">
      <c r="A43" s="5" t="s">
        <v>1</v>
      </c>
      <c r="B43" s="5" t="s">
        <v>183</v>
      </c>
      <c r="C43" s="5" t="s">
        <v>210</v>
      </c>
      <c r="D43" s="14"/>
      <c r="E43" s="14"/>
      <c r="F43" s="14">
        <v>18565699679</v>
      </c>
      <c r="G43" s="19">
        <v>0.19274979923380545</v>
      </c>
    </row>
    <row r="44" spans="1:7" ht="15" customHeight="1">
      <c r="A44" s="8" t="s">
        <v>160</v>
      </c>
      <c r="B44" s="8" t="s">
        <v>211</v>
      </c>
      <c r="C44" s="8" t="s">
        <v>212</v>
      </c>
      <c r="D44" s="13"/>
      <c r="E44" s="13"/>
      <c r="F44" s="13">
        <v>96320202422</v>
      </c>
      <c r="G44" s="18">
        <v>1</v>
      </c>
    </row>
    <row r="45" spans="1:7" ht="15" customHeight="1">
      <c r="A45" s="9" t="s">
        <v>1</v>
      </c>
      <c r="B45" s="9" t="s">
        <v>1</v>
      </c>
      <c r="C45" s="9" t="s">
        <v>1</v>
      </c>
      <c r="D45" s="15" t="s">
        <v>1</v>
      </c>
      <c r="E45" s="15" t="s">
        <v>1</v>
      </c>
      <c r="F45" s="15" t="s">
        <v>1</v>
      </c>
      <c r="G45"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81" t="s">
        <v>5</v>
      </c>
      <c r="B1" s="81" t="s">
        <v>213</v>
      </c>
      <c r="C1" s="81" t="s">
        <v>214</v>
      </c>
      <c r="D1" s="81" t="s">
        <v>215</v>
      </c>
      <c r="E1" s="81" t="s">
        <v>216</v>
      </c>
      <c r="F1" s="81" t="s">
        <v>217</v>
      </c>
      <c r="G1" s="81" t="s">
        <v>218</v>
      </c>
      <c r="H1" s="81"/>
      <c r="I1" s="81" t="s">
        <v>219</v>
      </c>
      <c r="J1" s="81"/>
    </row>
    <row r="2" spans="1:10" ht="15" customHeight="1">
      <c r="A2" s="81"/>
      <c r="B2" s="81"/>
      <c r="C2" s="81"/>
      <c r="D2" s="81"/>
      <c r="E2" s="81"/>
      <c r="F2" s="81"/>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85" zoomScaleNormal="85" zoomScalePageLayoutView="0" workbookViewId="0" topLeftCell="A1">
      <selection activeCell="F14" sqref="F14"/>
    </sheetView>
  </sheetViews>
  <sheetFormatPr defaultColWidth="9.140625" defaultRowHeight="12.75"/>
  <cols>
    <col min="1" max="1" width="6.8515625" style="0" customWidth="1"/>
    <col min="2" max="2" width="89.00390625" style="22"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3" t="s">
        <v>238</v>
      </c>
      <c r="C3" s="5" t="s">
        <v>239</v>
      </c>
      <c r="D3" s="19">
        <v>0.012001029328889912</v>
      </c>
      <c r="E3" s="19">
        <v>0.012001161821657644</v>
      </c>
      <c r="I3" s="42"/>
      <c r="J3" s="42"/>
    </row>
    <row r="4" spans="1:10" ht="31.5">
      <c r="A4" s="5" t="s">
        <v>11</v>
      </c>
      <c r="B4" s="23" t="s">
        <v>240</v>
      </c>
      <c r="C4" s="5" t="s">
        <v>241</v>
      </c>
      <c r="D4" s="19">
        <v>0.0035544097484225944</v>
      </c>
      <c r="E4" s="19">
        <v>0.0037037627701203423</v>
      </c>
      <c r="I4" s="42"/>
      <c r="J4" s="42"/>
    </row>
    <row r="5" spans="1:10" ht="31.5">
      <c r="A5" s="5" t="s">
        <v>14</v>
      </c>
      <c r="B5" s="23" t="s">
        <v>242</v>
      </c>
      <c r="C5" s="5" t="s">
        <v>243</v>
      </c>
      <c r="D5" s="19">
        <v>0.004024753715210297</v>
      </c>
      <c r="E5" s="19">
        <v>0.004215358393159141</v>
      </c>
      <c r="I5" s="42"/>
      <c r="J5" s="42"/>
    </row>
    <row r="6" spans="1:10" ht="31.5">
      <c r="A6" s="5" t="s">
        <v>17</v>
      </c>
      <c r="B6" s="23" t="s">
        <v>244</v>
      </c>
      <c r="C6" s="5" t="s">
        <v>245</v>
      </c>
      <c r="D6" s="19">
        <v>0</v>
      </c>
      <c r="E6" s="19">
        <v>0.0009193855618490199</v>
      </c>
      <c r="I6" s="42"/>
      <c r="J6" s="42"/>
    </row>
    <row r="7" spans="1:10" ht="15" customHeight="1">
      <c r="A7" s="5" t="s">
        <v>20</v>
      </c>
      <c r="B7" s="23" t="s">
        <v>246</v>
      </c>
      <c r="C7" s="5" t="s">
        <v>247</v>
      </c>
      <c r="D7" s="19">
        <v>0</v>
      </c>
      <c r="E7" s="19">
        <v>0</v>
      </c>
      <c r="I7" s="42"/>
      <c r="J7" s="42"/>
    </row>
    <row r="8" spans="1:10" ht="15" customHeight="1">
      <c r="A8" s="5" t="s">
        <v>23</v>
      </c>
      <c r="B8" s="23" t="s">
        <v>248</v>
      </c>
      <c r="C8" s="5" t="s">
        <v>249</v>
      </c>
      <c r="D8" s="19">
        <v>0</v>
      </c>
      <c r="E8" s="19">
        <v>0</v>
      </c>
      <c r="I8" s="42"/>
      <c r="J8" s="42"/>
    </row>
    <row r="9" spans="1:10" ht="31.5">
      <c r="A9" s="5" t="s">
        <v>26</v>
      </c>
      <c r="B9" s="23" t="s">
        <v>250</v>
      </c>
      <c r="C9" s="5" t="s">
        <v>251</v>
      </c>
      <c r="D9" s="19">
        <v>0.006810987992946813</v>
      </c>
      <c r="E9" s="19">
        <v>0.004050432141198642</v>
      </c>
      <c r="I9" s="42"/>
      <c r="J9" s="42"/>
    </row>
    <row r="10" spans="1:10" ht="15" customHeight="1">
      <c r="A10" s="5" t="s">
        <v>29</v>
      </c>
      <c r="B10" s="23" t="s">
        <v>252</v>
      </c>
      <c r="C10" s="5" t="s">
        <v>253</v>
      </c>
      <c r="D10" s="19">
        <v>0.02639118078546962</v>
      </c>
      <c r="E10" s="19">
        <v>0.02489010068798479</v>
      </c>
      <c r="I10" s="42"/>
      <c r="J10" s="42"/>
    </row>
    <row r="11" spans="1:10" ht="15" customHeight="1">
      <c r="A11" s="5" t="s">
        <v>32</v>
      </c>
      <c r="B11" s="23" t="s">
        <v>254</v>
      </c>
      <c r="C11" s="5" t="s">
        <v>255</v>
      </c>
      <c r="D11" s="19">
        <v>1.9703517208954944</v>
      </c>
      <c r="E11" s="19">
        <v>0.7625583333224885</v>
      </c>
      <c r="I11" s="42"/>
      <c r="J11" s="42"/>
    </row>
    <row r="12" spans="1:10" ht="31.5">
      <c r="A12" s="5" t="s">
        <v>35</v>
      </c>
      <c r="B12" s="23" t="s">
        <v>256</v>
      </c>
      <c r="C12" s="5" t="s">
        <v>249</v>
      </c>
      <c r="D12" s="19"/>
      <c r="E12" s="19"/>
      <c r="I12" s="42"/>
      <c r="J12" s="42"/>
    </row>
    <row r="13" spans="1:10" ht="15" customHeight="1">
      <c r="A13" s="8" t="s">
        <v>96</v>
      </c>
      <c r="B13" s="24" t="s">
        <v>257</v>
      </c>
      <c r="C13" s="8" t="s">
        <v>258</v>
      </c>
      <c r="D13" s="18"/>
      <c r="E13" s="18"/>
      <c r="I13" s="42"/>
      <c r="J13" s="42"/>
    </row>
    <row r="14" spans="1:10" ht="15" customHeight="1">
      <c r="A14" s="5" t="s">
        <v>8</v>
      </c>
      <c r="B14" s="23" t="s">
        <v>259</v>
      </c>
      <c r="C14" s="5" t="s">
        <v>260</v>
      </c>
      <c r="D14" s="26">
        <v>62371273700</v>
      </c>
      <c r="E14" s="26">
        <v>62046822800</v>
      </c>
      <c r="I14" s="42"/>
      <c r="J14" s="42"/>
    </row>
    <row r="15" spans="1:10" ht="15" customHeight="1">
      <c r="A15" s="5"/>
      <c r="B15" s="23" t="s">
        <v>261</v>
      </c>
      <c r="C15" s="5" t="s">
        <v>262</v>
      </c>
      <c r="D15" s="26">
        <v>62371273700</v>
      </c>
      <c r="E15" s="26">
        <v>62046822800</v>
      </c>
      <c r="I15" s="42"/>
      <c r="J15" s="42"/>
    </row>
    <row r="16" spans="1:10" ht="15" customHeight="1">
      <c r="A16" s="5"/>
      <c r="B16" s="23" t="s">
        <v>263</v>
      </c>
      <c r="C16" s="5" t="s">
        <v>264</v>
      </c>
      <c r="D16" s="25">
        <v>6237127.37</v>
      </c>
      <c r="E16" s="25">
        <v>6204682.28</v>
      </c>
      <c r="I16" s="42"/>
      <c r="J16" s="42"/>
    </row>
    <row r="17" spans="1:10" ht="15" customHeight="1">
      <c r="A17" s="5" t="s">
        <v>11</v>
      </c>
      <c r="B17" s="23" t="s">
        <v>265</v>
      </c>
      <c r="C17" s="5" t="s">
        <v>266</v>
      </c>
      <c r="D17" s="26">
        <v>4308546900</v>
      </c>
      <c r="E17" s="26">
        <v>324450900</v>
      </c>
      <c r="I17" s="42"/>
      <c r="J17" s="42"/>
    </row>
    <row r="18" spans="1:10" ht="15" customHeight="1">
      <c r="A18" s="5"/>
      <c r="B18" s="23" t="s">
        <v>267</v>
      </c>
      <c r="C18" s="5" t="s">
        <v>268</v>
      </c>
      <c r="D18" s="25">
        <v>597370.65</v>
      </c>
      <c r="E18" s="25">
        <v>177810.47</v>
      </c>
      <c r="I18" s="42"/>
      <c r="J18" s="42"/>
    </row>
    <row r="19" spans="1:10" ht="15" customHeight="1">
      <c r="A19" s="5"/>
      <c r="B19" s="23" t="s">
        <v>269</v>
      </c>
      <c r="C19" s="5" t="s">
        <v>270</v>
      </c>
      <c r="D19" s="26">
        <v>5973706500</v>
      </c>
      <c r="E19" s="26">
        <v>1778104700</v>
      </c>
      <c r="I19" s="42"/>
      <c r="J19" s="42"/>
    </row>
    <row r="20" spans="1:10" ht="15" customHeight="1">
      <c r="A20" s="5"/>
      <c r="B20" s="23" t="s">
        <v>271</v>
      </c>
      <c r="C20" s="5" t="s">
        <v>272</v>
      </c>
      <c r="D20" s="25">
        <v>-166515.96</v>
      </c>
      <c r="E20" s="25">
        <v>-145365.38</v>
      </c>
      <c r="I20" s="42"/>
      <c r="J20" s="42"/>
    </row>
    <row r="21" spans="1:10" ht="15" customHeight="1">
      <c r="A21" s="5"/>
      <c r="B21" s="23" t="s">
        <v>273</v>
      </c>
      <c r="C21" s="5" t="s">
        <v>274</v>
      </c>
      <c r="D21" s="26">
        <v>-1665159600</v>
      </c>
      <c r="E21" s="26">
        <v>-1453653800</v>
      </c>
      <c r="I21" s="42"/>
      <c r="J21" s="42"/>
    </row>
    <row r="22" spans="1:10" ht="15" customHeight="1">
      <c r="A22" s="5" t="s">
        <v>14</v>
      </c>
      <c r="B22" s="23" t="s">
        <v>275</v>
      </c>
      <c r="C22" s="5" t="s">
        <v>276</v>
      </c>
      <c r="D22" s="26">
        <v>66679820600</v>
      </c>
      <c r="E22" s="26">
        <v>62371273700</v>
      </c>
      <c r="I22" s="42"/>
      <c r="J22" s="42"/>
    </row>
    <row r="23" spans="1:10" ht="15" customHeight="1">
      <c r="A23" s="5"/>
      <c r="B23" s="23" t="s">
        <v>277</v>
      </c>
      <c r="C23" s="5" t="s">
        <v>278</v>
      </c>
      <c r="D23" s="26">
        <v>66679820600</v>
      </c>
      <c r="E23" s="26">
        <v>62371273700</v>
      </c>
      <c r="I23" s="42"/>
      <c r="J23" s="42"/>
    </row>
    <row r="24" spans="1:10" ht="15" customHeight="1">
      <c r="A24" s="5"/>
      <c r="B24" s="23" t="s">
        <v>279</v>
      </c>
      <c r="C24" s="5" t="s">
        <v>280</v>
      </c>
      <c r="D24" s="25">
        <v>6667982.06</v>
      </c>
      <c r="E24" s="25">
        <v>6237127.37</v>
      </c>
      <c r="I24" s="42"/>
      <c r="J24" s="42"/>
    </row>
    <row r="25" spans="1:10" ht="15" customHeight="1">
      <c r="A25" s="5" t="s">
        <v>17</v>
      </c>
      <c r="B25" s="23" t="s">
        <v>281</v>
      </c>
      <c r="C25" s="5" t="s">
        <v>282</v>
      </c>
      <c r="D25" s="19">
        <v>0</v>
      </c>
      <c r="E25" s="19">
        <v>0</v>
      </c>
      <c r="I25" s="42"/>
      <c r="J25" s="42"/>
    </row>
    <row r="26" spans="1:10" ht="15" customHeight="1">
      <c r="A26" s="5" t="s">
        <v>20</v>
      </c>
      <c r="B26" s="23" t="s">
        <v>283</v>
      </c>
      <c r="C26" s="5" t="s">
        <v>284</v>
      </c>
      <c r="D26" s="19">
        <v>0.6839</v>
      </c>
      <c r="E26" s="19">
        <v>0.729</v>
      </c>
      <c r="I26" s="42"/>
      <c r="J26" s="42"/>
    </row>
    <row r="27" spans="1:10" ht="15" customHeight="1">
      <c r="A27" s="5" t="s">
        <v>23</v>
      </c>
      <c r="B27" s="23" t="s">
        <v>285</v>
      </c>
      <c r="C27" s="5" t="s">
        <v>286</v>
      </c>
      <c r="D27" s="19">
        <v>0.0034</v>
      </c>
      <c r="E27" s="19">
        <v>0.0036</v>
      </c>
      <c r="I27" s="42"/>
      <c r="J27" s="42"/>
    </row>
    <row r="28" spans="1:10" ht="15" customHeight="1">
      <c r="A28" s="5" t="s">
        <v>26</v>
      </c>
      <c r="B28" s="23" t="s">
        <v>287</v>
      </c>
      <c r="C28" s="5" t="s">
        <v>288</v>
      </c>
      <c r="D28" s="26">
        <v>3898</v>
      </c>
      <c r="E28" s="26">
        <v>3624</v>
      </c>
      <c r="I28" s="42"/>
      <c r="J28" s="42"/>
    </row>
    <row r="29" spans="1:10" ht="15" customHeight="1">
      <c r="A29" s="5" t="s">
        <v>29</v>
      </c>
      <c r="B29" s="23" t="s">
        <v>289</v>
      </c>
      <c r="C29" s="5" t="s">
        <v>290</v>
      </c>
      <c r="D29" s="25">
        <v>13799.16</v>
      </c>
      <c r="E29" s="25">
        <v>13519.73</v>
      </c>
      <c r="I29" s="42"/>
      <c r="J29" s="42"/>
    </row>
    <row r="30" spans="1:5" ht="15" customHeight="1">
      <c r="A30" s="5" t="s">
        <v>32</v>
      </c>
      <c r="B30" s="23" t="s">
        <v>291</v>
      </c>
      <c r="C30" s="5" t="s">
        <v>292</v>
      </c>
      <c r="D30" s="25"/>
      <c r="E30" s="25"/>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81" t="s">
        <v>5</v>
      </c>
      <c r="B1" s="81" t="s">
        <v>294</v>
      </c>
      <c r="C1" s="81" t="s">
        <v>295</v>
      </c>
      <c r="D1" s="81" t="s">
        <v>296</v>
      </c>
      <c r="E1" s="81"/>
      <c r="F1" s="81"/>
    </row>
    <row r="2" spans="1:6" ht="15" customHeight="1">
      <c r="A2" s="81"/>
      <c r="B2" s="81"/>
      <c r="C2" s="81"/>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81" t="s">
        <v>5</v>
      </c>
      <c r="B1" s="81" t="s">
        <v>117</v>
      </c>
      <c r="C1" s="81" t="s">
        <v>306</v>
      </c>
      <c r="D1" s="81"/>
    </row>
    <row r="2" spans="1:4" ht="15" customHeight="1">
      <c r="A2" s="81"/>
      <c r="B2" s="81"/>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81" t="s">
        <v>5</v>
      </c>
      <c r="B1" s="81" t="s">
        <v>59</v>
      </c>
      <c r="C1" s="81" t="s">
        <v>235</v>
      </c>
      <c r="D1" s="81"/>
      <c r="E1" s="81" t="s">
        <v>236</v>
      </c>
      <c r="F1" s="81"/>
      <c r="G1" s="81" t="s">
        <v>57</v>
      </c>
    </row>
    <row r="2" spans="1:7" ht="15" customHeight="1">
      <c r="A2" s="81"/>
      <c r="B2" s="81"/>
      <c r="C2" s="7" t="s">
        <v>307</v>
      </c>
      <c r="D2" s="7" t="s">
        <v>313</v>
      </c>
      <c r="E2" s="7" t="s">
        <v>307</v>
      </c>
      <c r="F2" s="7" t="s">
        <v>313</v>
      </c>
      <c r="G2" s="81"/>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Phuong Dung</cp:lastModifiedBy>
  <dcterms:created xsi:type="dcterms:W3CDTF">2022-10-04T03:39:12Z</dcterms:created>
  <dcterms:modified xsi:type="dcterms:W3CDTF">2024-02-07T04:03:20Z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