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4\02.Feb\06.02\"/>
    </mc:Choice>
  </mc:AlternateContent>
  <xr:revisionPtr revIDLastSave="0" documentId="13_ncr:1_{6E2F5D02-5F7D-475E-879A-9EA8522385FD}" xr6:coauthVersionLast="47" xr6:coauthVersionMax="47" xr10:uidLastSave="{00000000-0000-0000-0000-000000000000}"/>
  <bookViews>
    <workbookView xWindow="-110" yWindow="-110" windowWidth="19420" windowHeight="10420" firstSheet="2" activeTab="3"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<sst xmlns="http://schemas.openxmlformats.org/spreadsheetml/2006/main" count="1508" uniqueCount="414">
  <si>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</si>
  <si>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</si>
  <si>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</si>
  <si>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</si>
  <si>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</si>
  <si>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</si>
  <si>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</si>
  <si>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</si>
  <si>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</si>
  <si>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</si>
  <si>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</si>
  <si>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</si>
  <si>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</si>
  <si>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</si>
  <si>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</si>
  <si>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</si>
  <si>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</si>
  <si>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</si>
  <si>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</si>
  <si>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</si>
  <si>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</si>
  <si>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</si>
  <si>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</si>
  <si>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</si>
  <si>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</si>
  <si>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</si>
  <si>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</si>
  <si>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</si>
  <si>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</si>
  <si>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</si>
  <si>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</si>
  <si>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</si>
  <si>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</si>
  <si>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</si>
  <si>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</si>
  <si>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</si>
  <si>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</si>
  <si>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</si>
  <si>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</si>
  <si>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</si>
  <si>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</si>
  <si>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</si>
  <si>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</si>
  <si>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</si>
  <si>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</si>
  <si>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</si>
  <si>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</si>
  <si>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</si>
  <si>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</si>
  <si>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</si>
  <si>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</si>
  <si>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</si>
  <si>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</si>
  <si>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</si>
  <si>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</si>
  <si>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</si>
  <si>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</si>
  <si>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</si>
  <si>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</si>
  <si>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</si>
  <si>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</si>
  <si>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</si>
  <si>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</si>
  <si>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</si>
  <si>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</si>
  <si>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</si>
  <si>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</si>
  <si>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</si>
  <si>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</si>
  <si>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</si>
  <si>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</si>
  <si>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</si>
  <si>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</si>
  <si>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</si>
  <si>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</si>
  <si>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</si>
  <si>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</si>
  <si>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</si>
  <si>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</si>
  <si>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</si>
  <si>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</si>
  <si>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</si>
  <si>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</si>
  <si>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</si>
  <si>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</si>
  <si>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</si>
  <si>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</si>
  <si>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</si>
  <si>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</si>
  <si>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</si>
  <si>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</si>
  <si>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</si>
  <si>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</si>
  <si>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</si>
  <si>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</si>
  <si>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</si>
  <si>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</si>
  <si>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</si>
  <si>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</si>
  <si>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</si>
  <si>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</si>
  <si>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</si>
  <si>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</si>
  <si>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</si>
  <si>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</si>
  <si>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</si>
  <si>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</si>
  <si>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</si>
  <si>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</si>
  <si>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</si>
  <si>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</si>
  <si>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</si>
  <si>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</si>
  <si>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</si>
  <si>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</si>
  <si>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</si>
  <si>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</si>
  <si>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</si>
  <si>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</si>
  <si>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</si>
  <si>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</si>
  <si>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</si>
  <si>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</si>
  <si>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</si>
  <si>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</si>
  <si>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</si>
  <si>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</si>
  <si>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</si>
  <si>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</si>
  <si>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</si>
  <si>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</si>
  <si>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</si>
  <si>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</si>
  <si>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</si>
  <si>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</si>
  <si>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</si>
  <si>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</si>
  <si>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</si>
  <si>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</si>
  <si>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</si>
  <si>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</si>
  <si>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</si>
  <si>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</si>
  <si>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</si>
  <si>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</si>
  <si>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</si>
  <si>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</si>
  <si>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</si>
  <si>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</si>
  <si>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</si>
  <si>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</si>
  <si>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</si>
  <si>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</si>
  <si>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</si>
  <si>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</si>
  <si>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</si>
  <si>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</si>
  <si>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</si>
  <si>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</si>
  <si>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</si>
  <si>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</si>
  <si>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</si>
  <si>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</si>
  <si>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</si>
  <si>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</si>
  <si>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</si>
  <si>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</si>
  <si>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</si>
  <si>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</si>
  <si>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</si>
  <si>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</si>
  <si>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</si>
  <si>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</si>
  <si>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</si>
  <si>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</si>
  <si>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</si>
  <si>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</si>
  <si>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</si>
  <si>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</si>
  <si>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</si>
  <si>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</si>
  <si>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</si>
  <si>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</si>
  <si>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</si>
  <si>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</si>
  <si>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</si>
  <si>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</si>
  <si>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</si>
  <si>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</si>
  <si>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</si>
  <si>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</si>
  <si>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</si>
  <si>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</si>
  <si>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</si>
  <si>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</si>
  <si>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</si>
  <si>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</si>
  <si>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</si>
  <si>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</si>
  <si>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</si>
  <si>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</si>
  <si>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</si>
  <si>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</si>
  <si>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</si>
  <si>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</si>
  <si>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</si>
  <si>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</si>
  <si>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</si>
  <si>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</si>
  <si>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</si>
  <si>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</si>
  <si>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</si>
  <si>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</si>
  <si>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</si>
  <si>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</si>
  <si>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</si>
  <si>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</si>
  <si>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</si>
  <si>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</si>
  <si>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</si>
  <si>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</si>
  <si>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</si>
  <si>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</si>
  <si>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</si>
  <si>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</si>
  <si>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</si>
  <si>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</si>
  <si>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</si>
  <si>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</si>
  <si>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</si>
  <si>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</si>
  <si>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</si>
  <si>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</si>
  <si>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</si>
  <si>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</si>
  <si>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</si>
  <si>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</si>
  <si>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</si>
  <si>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</si>
  <si>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</si>
  <si>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</si>
  <si>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</si>
  <si>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</si>
  <si>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</si>
  <si>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</si>
  <si>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</si>
  <si>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</si>
  <si>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</si>
  <si>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</si>
  <si>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</si>
  <si>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</si>
  <si>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</si>
  <si>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</si>
  <si>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</si>
  <si>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</si>
  <si>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</si>
  <si>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</si>
  <si>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</si>
  <si>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</si>
  <si>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</si>
  <si>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</si>
  <si>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</si>
  <si>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</si>
  <si>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</si>
  <si>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</si>
  <si>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</si>
  <si>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</si>
  <si>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</si>
  <si>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</si>
  <si>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</si>
  <si>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</si>
  <si>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</si>
  <si>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</si>
  <si>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</si>
  <si>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</si>
  <si>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</si>
  <si>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</si>
  <si>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</si>
  <si>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</si>
  <si>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</si>
  <si>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</si>
  <si>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</si>
  <si>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</si>
  <si>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</si>
  <si>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</si>
  <si>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</si>
  <si>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</si>
  <si>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</si>
  <si>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</si>
  <si>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</si>
  <si>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</si>
  <si>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</si>
  <si>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</si>
  <si>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</si>
  <si>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</si>
  <si>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</si>
  <si>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</si>
  <si>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</si>
  <si>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</si>
  <si>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</si>
  <si>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</si>
  <si>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</si>
  <si>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</si>
  <si>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</si>
  <si>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</si>
  <si>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</si>
  <si>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</si>
  <si>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</si>
  <si>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</si>
  <si>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</si>
  <si>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</si>
  <si>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</si>
  <si>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</si>
  <si>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</si>
  <si>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</si>
  <si>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</si>
  <si>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</si>
  <si>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</si>
  <si>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</si>
  <si>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</si>
  <si>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</si>
  <si>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</si>
  <si>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</si>
  <si>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</si>
  <si>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</si>
  <si>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</si>
  <si>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</si>
  <si>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</si>
  <si>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</si>
  <si>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</si>
  <si>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</si>
  <si>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</si>
  <si>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</si>
  <si>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</si>
  <si>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</si>
  <si>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</si>
  <si>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</si>
  <si>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</si>
  <si>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</si>
  <si>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</si>
  <si>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</si>
  <si>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</si>
  <si>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</si>
  <si>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</si>
  <si>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</si>
  <si>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</si>
  <si>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</si>
  <si>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</si>
  <si>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</si>
  <si>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</si>
  <si>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</si>
  <si>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</si>
  <si>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</si>
  <si>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</si>
  <si>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</si>
  <si>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</si>
  <si>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</si>
  <si>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</si>
  <si>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</si>
  <si>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Quỹ Đầu tư Cổ phiếu Techcom</t>
  </si>
  <si>
    <t>ACB</t>
  </si>
  <si>
    <t>2246.1</t>
  </si>
  <si>
    <t>2246.2</t>
  </si>
  <si>
    <t>CTG</t>
  </si>
  <si>
    <t>2246.3</t>
  </si>
  <si>
    <t>2246.4</t>
  </si>
  <si>
    <t>2246.5</t>
  </si>
  <si>
    <t>2246.6</t>
  </si>
  <si>
    <t>HPG</t>
  </si>
  <si>
    <t>2246.7</t>
  </si>
  <si>
    <t>MBB</t>
  </si>
  <si>
    <t>2246.8</t>
  </si>
  <si>
    <t>2246.9</t>
  </si>
  <si>
    <t>2246.10</t>
  </si>
  <si>
    <t>2246.11</t>
  </si>
  <si>
    <t>2246.12</t>
  </si>
  <si>
    <t>2246.13</t>
  </si>
  <si>
    <t>14</t>
  </si>
  <si>
    <t>2246.14</t>
  </si>
  <si>
    <t>15</t>
  </si>
  <si>
    <t>2246.15</t>
  </si>
  <si>
    <t>16</t>
  </si>
  <si>
    <t>2246.16</t>
  </si>
  <si>
    <t>17</t>
  </si>
  <si>
    <t>2246.17</t>
  </si>
  <si>
    <t>18</t>
  </si>
  <si>
    <t>2246.18</t>
  </si>
  <si>
    <t>Trái phiếu chưa niêm yết</t>
  </si>
  <si>
    <t>SSI</t>
  </si>
  <si>
    <t>…</t>
  </si>
  <si>
    <t>VCB</t>
  </si>
  <si>
    <t>VHM</t>
  </si>
  <si>
    <t>Tổng Giám đốc</t>
  </si>
  <si>
    <t>FPT</t>
  </si>
  <si>
    <t>MSN</t>
  </si>
  <si>
    <t>MWG</t>
  </si>
  <si>
    <t>19</t>
  </si>
  <si>
    <t>2246.19</t>
  </si>
  <si>
    <t>20</t>
  </si>
  <si>
    <t>2246.20</t>
  </si>
  <si>
    <t>VNM</t>
  </si>
  <si>
    <t>(Tổng) Giám đốc
Công ty quản lý quỹ</t>
  </si>
  <si>
    <t>BID</t>
  </si>
  <si>
    <t>HDB</t>
  </si>
  <si>
    <t>STB</t>
  </si>
  <si>
    <t>TPB</t>
  </si>
  <si>
    <t>VPB</t>
  </si>
  <si>
    <t>Vũ Quang Phan</t>
  </si>
  <si>
    <t>2024</t>
  </si>
  <si>
    <t>Ngày 02 tháng 02 năm 2024</t>
  </si>
  <si>
    <t>Phó phòng Dịch vụ nghiệp vụ giám sát Quỹ</t>
  </si>
  <si>
    <t>IDC</t>
  </si>
  <si>
    <t>NLG</t>
  </si>
  <si>
    <t>VCG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</si>
</sst>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b/>
      <sz val="10"/>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0" fillId="0" borderId="1" xfId="0" applyNumberFormat="1" applyFont="1" applyBorder="1" applyAlignment="1">
      <alignment horizontal="right"/>
    </xf>
    <xf numFmtId="37" fontId="7" fillId="0" borderId="1" xfId="0" applyNumberFormat="1" applyFont="1" applyBorder="1" applyAlignment="1">
      <alignment horizontal="right"/>
    </xf>
    <xf numFmtId="0" fontId="10" fillId="0" borderId="1" xfId="0" applyFont="1" applyBorder="1" applyAlignment="1">
      <alignment horizontal="lef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164"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0" fontId="17" fillId="0" borderId="0" xfId="0" applyFont="1"/>
    <xf numFmtId="4"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37" fontId="15"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5" fillId="0" borderId="0" xfId="0" applyFont="1" applyAlignment="1">
      <alignment horizontal="left"/>
    </xf>
    <xf numFmtId="0" fontId="15" fillId="0" borderId="0" xfId="0" applyFont="1"/>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3" borderId="3" xfId="2" applyNumberFormat="1" applyFont="1" applyFill="1" applyBorder="1" applyAlignment="1">
      <alignment horizontal="left"/>
    </xf>
    <xf numFmtId="41" fontId="15" fillId="0" borderId="3" xfId="2" applyNumberFormat="1" applyFont="1" applyBorder="1"/>
    <xf numFmtId="41" fontId="15" fillId="0" borderId="3" xfId="0" applyNumberFormat="1" applyFont="1" applyBorder="1" applyAlignment="1">
      <alignment horizontal="left"/>
    </xf>
    <xf numFmtId="41" fontId="16" fillId="3" borderId="3" xfId="2" applyNumberFormat="1" applyFont="1" applyFill="1" applyBorder="1"/>
    <xf numFmtId="43" fontId="15" fillId="4" borderId="2" xfId="2" applyFont="1" applyFill="1" applyBorder="1" applyAlignment="1" applyProtection="1">
      <alignment horizontal="right" vertical="center" wrapText="1"/>
      <protection locked="0"/>
    </xf>
    <xf numFmtId="43" fontId="16" fillId="4" borderId="2" xfId="2" applyFont="1" applyFill="1" applyBorder="1" applyAlignment="1" applyProtection="1">
      <alignment horizontal="right" vertical="center" wrapText="1"/>
      <protection locked="0"/>
    </xf>
    <xf numFmtId="41" fontId="15" fillId="4" borderId="2" xfId="2" applyNumberFormat="1" applyFont="1" applyFill="1" applyBorder="1" applyAlignment="1" applyProtection="1">
      <alignment horizontal="right" vertical="center" wrapText="1"/>
      <protection locked="0"/>
    </xf>
    <xf numFmtId="0" fontId="15" fillId="2" borderId="3" xfId="0" applyFont="1" applyFill="1" applyBorder="1" applyAlignment="1">
      <alignment horizontal="left"/>
    </xf>
    <xf numFmtId="164" fontId="1" fillId="0" borderId="1" xfId="0" applyNumberFormat="1" applyFont="1" applyBorder="1" applyAlignment="1">
      <alignment horizontal="right"/>
    </xf>
    <xf numFmtId="10" fontId="1" fillId="0" borderId="1" xfId="1" applyNumberFormat="1" applyFont="1" applyBorder="1" applyAlignment="1">
      <alignment horizontal="right"/>
    </xf>
    <xf numFmtId="0" fontId="1" fillId="0" borderId="1" xfId="0" applyFont="1" applyBorder="1" applyAlignment="1">
      <alignment horizontal="right"/>
    </xf>
    <xf numFmtId="43" fontId="15" fillId="0" borderId="2" xfId="0" applyNumberFormat="1" applyFont="1" applyBorder="1" applyAlignment="1" applyProtection="1">
      <alignment horizontal="right" vertical="center" wrapText="1"/>
      <protection locked="0"/>
    </xf>
    <xf numFmtId="0" fontId="12" fillId="0" borderId="0" xfId="0" applyFont="1"/>
    <xf numFmtId="0" fontId="20"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8"/>
  <sheetViews>
    <sheetView topLeftCell="A13" zoomScale="82" zoomScaleNormal="82" workbookViewId="0">
      <selection activeCell="A37" sqref="A37:C38"/>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53" t="s">
        <v>0</v>
      </c>
      <c r="B1" s="53"/>
      <c r="C1" s="53"/>
      <c r="D1" s="53"/>
    </row>
    <row r="2" spans="1:4" ht="9" customHeight="1" x14ac:dyDescent="0.25">
      <c r="A2" s="53"/>
      <c r="B2" s="53"/>
      <c r="C2" s="53"/>
      <c r="D2" s="53"/>
    </row>
    <row r="3" spans="1:4" ht="15" customHeight="1" x14ac:dyDescent="0.35">
      <c r="A3" s="1" t="s">
        <v>1</v>
      </c>
      <c r="B3" s="1" t="s">
        <v>1</v>
      </c>
      <c r="C3" s="2" t="s">
        <v>2</v>
      </c>
      <c r="D3" s="32" t="s">
        <v>354</v>
      </c>
    </row>
    <row r="4" spans="1:4" ht="15" customHeight="1" x14ac:dyDescent="0.35">
      <c r="A4" s="1" t="s">
        <v>1</v>
      </c>
      <c r="B4" s="1" t="s">
        <v>1</v>
      </c>
      <c r="C4" s="2" t="s">
        <v>3</v>
      </c>
      <c r="D4" s="32" t="s">
        <v>9</v>
      </c>
    </row>
    <row r="5" spans="1:4" ht="15" customHeight="1" x14ac:dyDescent="0.35">
      <c r="A5" s="1" t="s">
        <v>1</v>
      </c>
      <c r="B5" s="1" t="s">
        <v>1</v>
      </c>
      <c r="C5" s="2" t="s">
        <v>4</v>
      </c>
      <c r="D5" s="32" t="s">
        <v>408</v>
      </c>
    </row>
    <row r="6" spans="1:4" ht="15" customHeight="1" x14ac:dyDescent="0.35">
      <c r="A6" s="1" t="s">
        <v>1</v>
      </c>
      <c r="B6" s="1" t="s">
        <v>1</v>
      </c>
      <c r="C6" s="1" t="s">
        <v>1</v>
      </c>
      <c r="D6" s="1" t="s">
        <v>1</v>
      </c>
    </row>
    <row r="7" spans="1:4" ht="15" customHeight="1" x14ac:dyDescent="0.35">
      <c r="A7" s="54" t="s">
        <v>350</v>
      </c>
      <c r="B7" s="55"/>
      <c r="C7" s="32" t="s">
        <v>355</v>
      </c>
      <c r="D7" s="1" t="s">
        <v>1</v>
      </c>
    </row>
    <row r="8" spans="1:4" ht="15" customHeight="1" x14ac:dyDescent="0.35">
      <c r="A8" s="54" t="s">
        <v>351</v>
      </c>
      <c r="B8" s="55"/>
      <c r="C8" s="32" t="s">
        <v>356</v>
      </c>
      <c r="D8" s="1" t="s">
        <v>1</v>
      </c>
    </row>
    <row r="9" spans="1:4" ht="15" customHeight="1" x14ac:dyDescent="0.35">
      <c r="A9" s="54" t="s">
        <v>352</v>
      </c>
      <c r="B9" s="55"/>
      <c r="C9" s="32" t="s">
        <v>359</v>
      </c>
      <c r="D9" s="1" t="s">
        <v>1</v>
      </c>
    </row>
    <row r="10" spans="1:4" ht="15" customHeight="1" x14ac:dyDescent="0.35">
      <c r="A10" s="54" t="s">
        <v>353</v>
      </c>
      <c r="B10" s="55"/>
      <c r="C10" s="32" t="s">
        <v>409</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52" t="s">
        <v>52</v>
      </c>
      <c r="B33" s="52"/>
      <c r="C33" s="52" t="s">
        <v>401</v>
      </c>
      <c r="D33" s="52"/>
    </row>
    <row r="34" spans="1:4" ht="15" customHeight="1" x14ac:dyDescent="0.25">
      <c r="A34" s="51" t="s">
        <v>53</v>
      </c>
      <c r="B34" s="51"/>
      <c r="C34" s="51" t="s">
        <v>53</v>
      </c>
      <c r="D34" s="51"/>
    </row>
    <row r="35" spans="1:4" ht="15" customHeight="1" x14ac:dyDescent="0.35">
      <c r="A35" s="1" t="s">
        <v>1</v>
      </c>
      <c r="B35" s="1" t="s">
        <v>1</v>
      </c>
      <c r="C35" s="1" t="s">
        <v>1</v>
      </c>
      <c r="D35" s="1" t="s">
        <v>1</v>
      </c>
    </row>
    <row r="37" spans="1:4" x14ac:dyDescent="0.25">
      <c r="A37" t="s">
        <v>407</v>
      </c>
      <c r="B37" s="33"/>
      <c r="C37" t="s">
        <v>357</v>
      </c>
    </row>
    <row r="38" spans="1:4" x14ac:dyDescent="0.25">
      <c r="A38" s="50" t="s">
        <v>410</v>
      </c>
      <c r="B38" s="33"/>
      <c r="C38" t="s">
        <v>392</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activeCell="K10" sqref="K10"/>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57" t="s">
        <v>6</v>
      </c>
      <c r="B1" s="57" t="s">
        <v>117</v>
      </c>
      <c r="C1" s="57" t="s">
        <v>235</v>
      </c>
      <c r="D1" s="57"/>
      <c r="E1" s="57" t="s">
        <v>236</v>
      </c>
      <c r="F1" s="57"/>
      <c r="G1" s="57" t="s">
        <v>316</v>
      </c>
    </row>
    <row r="2" spans="1:7" ht="15" customHeight="1" x14ac:dyDescent="0.25">
      <c r="A2" s="57"/>
      <c r="B2" s="57"/>
      <c r="C2" s="7" t="s">
        <v>307</v>
      </c>
      <c r="D2" s="7" t="s">
        <v>313</v>
      </c>
      <c r="E2" s="7" t="s">
        <v>307</v>
      </c>
      <c r="F2" s="7" t="s">
        <v>313</v>
      </c>
      <c r="G2" s="57"/>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57" t="s">
        <v>6</v>
      </c>
      <c r="B1" s="57" t="s">
        <v>325</v>
      </c>
      <c r="C1" s="57" t="s">
        <v>178</v>
      </c>
      <c r="D1" s="57" t="s">
        <v>179</v>
      </c>
      <c r="E1" s="57"/>
      <c r="F1" s="57" t="s">
        <v>180</v>
      </c>
      <c r="G1" s="57"/>
      <c r="H1" s="57" t="s">
        <v>326</v>
      </c>
    </row>
    <row r="2" spans="1:8" ht="15" customHeight="1" x14ac:dyDescent="0.25">
      <c r="A2" s="57"/>
      <c r="B2" s="57"/>
      <c r="C2" s="57"/>
      <c r="D2" s="7" t="s">
        <v>307</v>
      </c>
      <c r="E2" s="7" t="s">
        <v>313</v>
      </c>
      <c r="F2" s="7" t="s">
        <v>307</v>
      </c>
      <c r="G2" s="7" t="s">
        <v>313</v>
      </c>
      <c r="H2" s="57"/>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election activeCell="D18" sqref="D18"/>
    </sheetView>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{'SheetId':'0e67e680-b807-4d33-99c0-7b78881f5ae3','UId':'9cbd5645-d1cc-4c66-9f84-d2f549c40baa','Col':4,'Row':3,'Format':'numberic','Value':'20361617840','TargetCode':''}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{'SheetId':'0e67e680-b807-4d33-99c0-7b78881f5ae3','UId':'99e568e1-5c2c-4711-855d-7b59f3d1cab6','Col':5,'Row':3,'Format':'numberic','Value':'7247463139','TargetCode':''}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{'SheetId':'0e67e680-b807-4d33-99c0-7b78881f5ae3','UId':'c69da7a3-02da-4c71-9ebc-1684c54f1afc','Col':6,'Row':3,'Format':'numberic','Value':'0.277556026853093','TargetCode':''}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{'SheetId':'0e67e680-b807-4d33-99c0-7b78881f5ae3','UId':'ff256832-31a8-4b18-a932-43bc9d1665b9','Col':4,'Row':6,'ColDynamic':4,'RowDynamic':5,'Format':'numberic','Value':'20361617840','TargetCode':''}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{'SheetId':'0e67e680-b807-4d33-99c0-7b78881f5ae3','UId':'a91ef888-5216-4368-893d-4bf54555e048','Col':5,'Row':6,'ColDynamic':5,'RowDynamic':5,'Format':'numberic','Value':'7247463139','TargetCode':''}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{'SheetId':'0e67e680-b807-4d33-99c0-7b78881f5ae3','UId':'0872eb3d-591d-41ae-88b3-07cc186bb076','Col':6,'Row':6,'ColDynamic':6,'RowDynamic':5,'Format':'numberic','Value':'0.277556026853093','TargetCode':''}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{'SheetId':'0e67e680-b807-4d33-99c0-7b78881f5ae3','UId':'c59bc369-ef6c-4ae7-8932-3d3cd7b0f999','Col':4,'Row':8,'ColDynamic':4,'RowDynamic':9,'Format':'numberic','Value':'312668963000','TargetCode':''}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{'SheetId':'0e67e680-b807-4d33-99c0-7b78881f5ae3','UId':'71da1168-8366-41b4-a97a-ac130f3a71ab','Col':5,'Row':8,'ColDynamic':5,'RowDynamic':9,'Format':'numberic','Value':'311977848250','TargetCode':''}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{'SheetId':'0e67e680-b807-4d33-99c0-7b78881f5ae3','UId':'3c022ada-eb27-4aed-bf94-d517130be29a','Col':6,'Row':8,'ColDynamic':6,'RowDynamic':9,'Format':'numberic','Value':'1.09206863136127','TargetCode':''}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{'SheetId':'0e67e680-b807-4d33-99c0-7b78881f5ae3','UId':'aaa47aee-de9e-4a72-aaac-e89970beaace','Col':4,'Row':13,'ColDynamic':4,'RowDynamic':12,'Format':'numberic','Value':'159200000','TargetCode':''}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{'SheetId':'0e67e680-b807-4d33-99c0-7b78881f5ae3','UId':'c31cdabe-83ce-456c-8300-7b06d46f81cc','Col':5,'Row':13,'ColDynamic':5,'RowDynamic':12,'Format':'numberic','Value':'98600000','TargetCode':''}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{'SheetId':'0e67e680-b807-4d33-99c0-7b78881f5ae3','UId':'df064eb2-539c-42cd-9667-ecd8effb04f7','Col':6,'Row':13,'ColDynamic':6,'RowDynamic':12,'Format':'numberic','Value':'1.33351692086386','TargetCode':''}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{'SheetId':'0e67e680-b807-4d33-99c0-7b78881f5ae3','UId':'9165401c-9eab-437b-81ae-d4feb80e4e2f','Col':4,'Row':30,'Format':'numberic','Value':'333189780840','TargetCode':''}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{'SheetId':'0e67e680-b807-4d33-99c0-7b78881f5ae3','UId':'a439d206-4c67-47d4-afcd-d4f8e627acf1','Col':5,'Row':30,'Format':'numberic','Value':'319323911389','TargetCode':''}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{'SheetId':'0e67e680-b807-4d33-99c0-7b78881f5ae3','UId':'8906c8be-ac8d-4de9-aebb-1de6b88d0a22','Col':6,'Row':30,'Format':'numberic','Value':'0.839818199150842','TargetCode':''}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{'SheetId':'0e67e680-b807-4d33-99c0-7b78881f5ae3','UId':'c0a5eee6-84a8-4294-82d8-68a2433fd220','Col':4,'Row':34,'ColDynamic':4,'RowDynamic':33,'Format':'numberic','Value':'9827200476','TargetCode':''}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{'SheetId':'0e67e680-b807-4d33-99c0-7b78881f5ae3','UId':'6823b56c-6355-4646-a028-45bac846780f','Col':4,'Row':37,'Format':'numberic','Value':'4339655840','TargetCode':''}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{'SheetId':'0e67e680-b807-4d33-99c0-7b78881f5ae3','UId':'3318279c-387a-4099-bb92-e31c1fe449fe','Col':5,'Row':37,'Format':'numberic','Value':'1499170238','TargetCode':''}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{'SheetId':'0e67e680-b807-4d33-99c0-7b78881f5ae3','UId':'4e4bdcf0-80c6-4aab-a280-ce14045479a2','Col':6,'Row':37,'Format':'numberic','Value':'0.920810506160081','TargetCode':''}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{'SheetId':'0e67e680-b807-4d33-99c0-7b78881f5ae3','UId':'3c70b8a9-b1ec-43c2-876f-82404e71a395','Col':4,'Row':40,'Format':'numberic','Value':'14166856316','TargetCode':''}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{'SheetId':'0e67e680-b807-4d33-99c0-7b78881f5ae3','UId':'12d35449-1610-445d-a82a-ca6aa3c24666','Col':5,'Row':40,'Format':'numberic','Value':'1499170238','TargetCode':''}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{'SheetId':'0e67e680-b807-4d33-99c0-7b78881f5ae3','UId':'12315a60-eed3-4b10-a10c-2f67a18ee638','Col':6,'Row':40,'Format':'numberic','Value':'3.00599646976455','TargetCode':''}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{'SheetId':'0e67e680-b807-4d33-99c0-7b78881f5ae3','UId':'47fa62ea-4432-4646-9d4f-ee5aab71af85','Col':4,'Row':41,'Format':'numberic','Value':'319022924524','TargetCode':''}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{'SheetId':'0e67e680-b807-4d33-99c0-7b78881f5ae3','UId':'3afb4556-da28-46fc-a2b2-36ba72752042','Col':5,'Row':41,'Format':'numberic','Value':'317824741151','TargetCode':''}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{'SheetId':'0e67e680-b807-4d33-99c0-7b78881f5ae3','UId':'76b3aaa6-980e-4c01-b289-c500e2a6bc24','Col':6,'Row':41,'Format':'numberic','Value':'0.813776897836749','TargetCode':''}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{'SheetId':'0e67e680-b807-4d33-99c0-7b78881f5ae3','UId':'7104513d-d6f9-4449-8a07-2e2ffcb96545','Col':4,'Row':42,'Format':'numberic','Value':'19297476.28','TargetCode':''}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{'SheetId':'0e67e680-b807-4d33-99c0-7b78881f5ae3','UId':'3e6dbc06-a87f-42e5-8f05-e55e94914d01','Col':5,'Row':42,'Format':'numberic','Value':'19718823.54','TargetCode':''}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{'SheetId':'0e67e680-b807-4d33-99c0-7b78881f5ae3','UId':'f428fa58-01e3-47d4-8c5d-1c46168be529','Col':6,'Row':42,'Format':'numberic','Value':'0.800462227922399','TargetCode':''}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{'SheetId':'0e67e680-b807-4d33-99c0-7b78881f5ae3','UId':'4e4f6161-da0f-463f-8dd1-39772b1d4eda','Col':4,'Row':43,'Format':'numberic','Value':'16531.84','TargetCode':''}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{'SheetId':'0e67e680-b807-4d33-99c0-7b78881f5ae3','UId':'4a847a8c-942e-443a-8eae-7a36b88630ea','Col':5,'Row':43,'Format':'numberic','Value':'16117.83','TargetCode':''}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{'SheetId':'0e67e680-b807-4d33-99c0-7b78881f5ae3','UId':'b1a27640-3dfd-4efe-90b1-884e8ae97752','Col':6,'Row':43,'Format':'numberic','Value':'1.01663392030797','TargetCode':''}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{'SheetId':'9e57442d-faa2-4732-bfe8-6082c7f4cc3b','UId':'1ab6082b-49bd-46b5-a368-d8740fb12834','Col':4,'Row':2,'Format':'numberic','Value':'449635453','TargetCode':''}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{'SheetId':'9e57442d-faa2-4732-bfe8-6082c7f4cc3b','UId':'220cbdc8-4631-4f07-a522-f901ab9a56b6','Col':5,'Row':2,'Format':'numberic','Value':'99772350','TargetCode':''}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{'SheetId':'9e57442d-faa2-4732-bfe8-6082c7f4cc3b','UId':'44591e3f-5579-49aa-bc70-68808b3d1875','Col':6,'Row':2,'Format':'numberic','Value':'449635453','TargetCode':''}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{'SheetId':'9e57442d-faa2-4732-bfe8-6082c7f4cc3b','UId':'469f6a2b-25ef-4e27-93c5-0caee9db4d81','Col':4,'Row':5,'ColDynamic':4,'RowDynamic':4,'Format':'numberic','Value':'448350000','TargetCode':''}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{'SheetId':'9e57442d-faa2-4732-bfe8-6082c7f4cc3b','UId':'7b8d3f89-6827-40c2-b297-cf7a42237b42','Col':5,'Row':5,'ColDynamic':5,'RowDynamic':4,'Format':'numberic','Value':'98600000','TargetCode':''}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{'SheetId':'9e57442d-faa2-4732-bfe8-6082c7f4cc3b','UId':'4ae5c9f2-f277-4de6-a00c-b59eae1b7410','Col':6,'Row':5,'ColDynamic':6,'RowDynamic':4,'Format':'numberic','Value':'448350000','TargetCode':''}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{'SheetId':'9e57442d-faa2-4732-bfe8-6082c7f4cc3b','UId':'5cf117a3-96d2-4aaf-916d-02b16ba83420','Col':4,'Row':7,'ColDynamic':4,'RowDynamic':4,'Format':'numberic','Value':'1285453','TargetCode':''}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{'SheetId':'9e57442d-faa2-4732-bfe8-6082c7f4cc3b','UId':'89c23fea-c054-41d5-9d1e-0958d45c7a95','Col':5,'Row':7,'ColDynamic':5,'RowDynamic':4,'Format':'numberic','Value':'1172350','TargetCode':''}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{'SheetId':'9e57442d-faa2-4732-bfe8-6082c7f4cc3b','UId':'d5829e20-95a8-4535-904c-7e09f2cdc9f2','Col':6,'Row':7,'ColDynamic':6,'RowDynamic':4,'Format':'numberic','Value':'1285453','TargetCode':''}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{'SheetId':'9e57442d-faa2-4732-bfe8-6082c7f4cc3b','UId':'21f3c77c-886e-43f3-9ba5-fdc740bf45a7','Col':4,'Row':11,'ColDynamic':4,'RowDynamic':8,'Format':'numberic','Value':'660370293','TargetCode':''}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{'SheetId':'9e57442d-faa2-4732-bfe8-6082c7f4cc3b','UId':'fff53ed1-05e1-4ac8-8249-2f48edf9fa14','Col':5,'Row':11,'ColDynamic':5,'RowDynamic':8,'Format':'numberic','Value':'487125101','TargetCode':''}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{'SheetId':'9e57442d-faa2-4732-bfe8-6082c7f4cc3b','UId':'c1a4252e-e2cb-4233-bed1-d3afc836ccc8','Col':6,'Row':11,'ColDynamic':6,'RowDynamic':8,'Format':'numberic','Value':'660370293','TargetCode':''}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{'SheetId':'9e57442d-faa2-4732-bfe8-6082c7f4cc3b','UId':'2b4c7218-ef2f-452d-80ea-cb1d29493e04','Col':4,'Row':12,'Format':'numberic','Value':'326197031','TargetCode':''}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{'SheetId':'9e57442d-faa2-4732-bfe8-6082c7f4cc3b','UId':'2916fb19-bceb-454d-ad42-4fc7a299a2a3','Col':5,'Row':12,'Format':'numberic','Value':'318301967','TargetCode':''}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{'SheetId':'9e57442d-faa2-4732-bfe8-6082c7f4cc3b','UId':'4e500903-fadf-4a73-8849-257ec68842d0','Col':6,'Row':12,'Format':'numberic','Value':'326197031','TargetCode':''}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{'SheetId':'9e57442d-faa2-4732-bfe8-6082c7f4cc3b','UId':'157e5771-4dd4-4ed6-838c-69dd228515cd','Col':4,'Row':14,'ColDynamic':4,'RowDynamic':11,'Format':'numberic','Value':'39043247','TargetCode':''}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{'SheetId':'9e57442d-faa2-4732-bfe8-6082c7f4cc3b','UId':'1e7708d3-6d2b-4639-8d85-59b3c9bf16f5','Col':5,'Row':14,'ColDynamic':5,'RowDynamic':11,'Format':'numberic','Value':'36003537','TargetCode':''}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{'SheetId':'9e57442d-faa2-4732-bfe8-6082c7f4cc3b','UId':'18031c0a-5fc4-4a35-8331-a60cef3972fd','Col':6,'Row':14,'ColDynamic':6,'RowDynamic':11,'Format':'numberic','Value':'39043247','TargetCode':''}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{'SheetId':'9e57442d-faa2-4732-bfe8-6082c7f4cc3b','UId':'a66486eb-4505-4714-830d-ba2c3c0c6cd7','Col':6,'Row':17,'Format':'numberic','Value':'79062500','TargetCode':''}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{'SheetId':'9e57442d-faa2-4732-bfe8-6082c7f4cc3b','UId':'1863aaae-65a9-4f9f-9c5d-b3b2a95e519b','Col':5,'Row':24,'ColDynamic':5,'RowDynamic':23,'Format':'numberic','Value':'6477692','TargetCode':''}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{'SheetId':'9e57442d-faa2-4732-bfe8-6082c7f4cc3b','UId':'22eae942-46a3-4663-8bad-854ee399b27a','Col':4,'Row':32,'Format':'numberic','Value':'185902515','TargetCode':''}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{'SheetId':'9e57442d-faa2-4732-bfe8-6082c7f4cc3b','UId':'e86bd792-47df-41d4-b178-07deae52a1d3','Col':5,'Row':32,'Format':'numberic','Value':'9669405','TargetCode':''}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{'SheetId':'9e57442d-faa2-4732-bfe8-6082c7f4cc3b','UId':'38ae0936-1d1f-43c1-92bd-8403ec08cfeb','Col':6,'Row':32,'Format':'numberic','Value':'185902515','TargetCode':''}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{'SheetId':'9e57442d-faa2-4732-bfe8-6082c7f4cc3b','UId':'393bdfde-2176-402e-9b16-331c74ac5995','Col':5,'Row':35,'Format':'numberic','Value':'7610000','TargetCode':''}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{'SheetId':'9e57442d-faa2-4732-bfe8-6082c7f4cc3b','UId':'61a21fd4-9c85-4c00-b1f5-a006461b16c9','Col':6,'Row':35,'Format':'numberic','Value':'165000','TargetCode':''}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{'SheetId':'9e57442d-faa2-4732-bfe8-6082c7f4cc3b','UId':'c95f90f6-640a-4331-b0e8-54422c753940','Col':4,'Row':38,'Format':'numberic','Value':'-210734840','TargetCode':''}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{'SheetId':'9e57442d-faa2-4732-bfe8-6082c7f4cc3b','UId':'19caeda8-1e5a-4518-8250-4c15acb82c48','Col':5,'Row':38,'Format':'numberic','Value':'-387352751','TargetCode':''}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{'SheetId':'9e57442d-faa2-4732-bfe8-6082c7f4cc3b','UId':'d743182c-5853-46f3-8604-ad3aa58840b8','Col':6,'Row':38,'Format':'numberic','Value':'-210734840','TargetCode':''}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{'SheetId':'9e57442d-faa2-4732-bfe8-6082c7f4cc3b','UId':'5fb4cc84-0a90-4cae-ba19-392c839af798','Col':4,'Row':39,'Format':'numberic','Value':'8366531750','TargetCode':''}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{'SheetId':'9e57442d-faa2-4732-bfe8-6082c7f4cc3b','UId':'c14dbefc-c01b-44b0-a577-6f17c0396290','Col':5,'Row':39,'Format':'numberic','Value':'14036021350','TargetCode':''}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{'SheetId':'9e57442d-faa2-4732-bfe8-6082c7f4cc3b','UId':'d1eb0ab7-7a60-49c8-b8aa-39c894436edb','Col':6,'Row':39,'Format':'numberic','Value':'8366531750','TargetCode':''}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{'SheetId':'9e57442d-faa2-4732-bfe8-6082c7f4cc3b','UId':'7dc5398f-c841-400c-850b-875a5c468e05','Col':4,'Row':40,'Format':'numberic','Value':'1595470384','TargetCode':''}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{'SheetId':'9e57442d-faa2-4732-bfe8-6082c7f4cc3b','UId':'fa4fb11d-bd81-48b0-9ef6-a4ff2cd9d48a','Col':5,'Row':40,'Format':'numberic','Value':'-899875658','TargetCode':''}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{'SheetId':'9e57442d-faa2-4732-bfe8-6082c7f4cc3b','UId':'73bb9d14-e1ea-4394-a083-b8a649641cf9','Col':6,'Row':40,'Format':'numberic','Value':'1595470384','TargetCode':''}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{'SheetId':'9e57442d-faa2-4732-bfe8-6082c7f4cc3b','UId':'bab2e1a7-20d5-41fd-881b-9a21514bfc4f','Col':4,'Row':41,'Format':'numberic','Value':'6771061366','TargetCode':''}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{'SheetId':'9e57442d-faa2-4732-bfe8-6082c7f4cc3b','UId':'128100c2-b671-4904-a5a9-41069ed12784','Col':5,'Row':41,'Format':'numberic','Value':'14935897008','TargetCode':''}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{'SheetId':'9e57442d-faa2-4732-bfe8-6082c7f4cc3b','UId':'04b06e65-b2eb-4858-bb0b-d72c0270f1f6','Col':6,'Row':41,'Format':'numberic','Value':'6771061366','TargetCode':''}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{'SheetId':'9e57442d-faa2-4732-bfe8-6082c7f4cc3b','UId':'0c34f541-ad2d-4bff-9fce-284295e89335','Col':4,'Row':42,'Format':'numberic','Value':'8155796910','TargetCode':''}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{'SheetId':'9e57442d-faa2-4732-bfe8-6082c7f4cc3b','UId':'a1069390-e9a5-41a9-8d0c-f5931f68451d','Col':5,'Row':42,'Format':'numberic','Value':'13648668599','TargetCode':''}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{'SheetId':'9e57442d-faa2-4732-bfe8-6082c7f4cc3b','UId':'943a903f-8f0c-48d3-9a7d-d0f797c51f06','Col':6,'Row':42,'Format':'numberic','Value':'8155796910','TargetCode':''}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{'SheetId':'9e57442d-faa2-4732-bfe8-6082c7f4cc3b','UId':'14ba2d4e-fc98-469f-8702-009a93d663bf','Col':4,'Row':43,'Format':'numberic','Value':'317824741151','TargetCode':''}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{'SheetId':'9e57442d-faa2-4732-bfe8-6082c7f4cc3b','UId':'46dc8404-c63b-42c5-af20-35a421a3b5ab','Col':5,'Row':43,'Format':'numberic','Value':'308694439342','TargetCode':''}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{'SheetId':'9e57442d-faa2-4732-bfe8-6082c7f4cc3b','UId':'a1137c7a-72fe-4907-952f-0a4daf353a5c','Col':6,'Row':43,'Format':'numberic','Value':'317824741151','TargetCode':''}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{'SheetId':'9e57442d-faa2-4732-bfe8-6082c7f4cc3b','UId':'ae182ae4-ecb8-4b3e-87b1-02fe2b8c8c6e','Col':4,'Row':44,'Format':'numberic','Value':'1198183373','TargetCode':''}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{'SheetId':'9e57442d-faa2-4732-bfe8-6082c7f4cc3b','UId':'c7c70708-3a08-4a71-8b5b-958036d28d83','Col':5,'Row':44,'Format':'numberic','Value':'9130301809','TargetCode':''}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{'SheetId':'9e57442d-faa2-4732-bfe8-6082c7f4cc3b','UId':'b56d1f06-ac4a-4581-bd76-0a7116bb9601','Col':6,'Row':44,'Format':'numberic','Value':'1198183373','TargetCode':''}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{'SheetId':'9e57442d-faa2-4732-bfe8-6082c7f4cc3b','UId':'071f8b6b-411a-4479-a1e0-68ae4989d4d4','Col':4,'Row':45,'Format':'numberic','Value':'8155796910','TargetCode':''}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{'SheetId':'9e57442d-faa2-4732-bfe8-6082c7f4cc3b','UId':'649fe867-7540-4d27-809f-914ad09af55e','Col':5,'Row':45,'Format':'numberic','Value':'13648668599','TargetCode':''}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{'SheetId':'9e57442d-faa2-4732-bfe8-6082c7f4cc3b','UId':'ce2f8942-9d48-4663-bc86-864ddeb2e9fb','Col':6,'Row':45,'Format':'numberic','Value':'8155796910','TargetCode':''}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{'SheetId':'9e57442d-faa2-4732-bfe8-6082c7f4cc3b','UId':'26da4aec-6928-4f66-88a5-fdfd0ee643e5','Col':4,'Row':47,'Format':'numberic','Value':'-6957613537','TargetCode':''}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{'SheetId':'9e57442d-faa2-4732-bfe8-6082c7f4cc3b','UId':'9b98b4cd-1dc6-4f10-9fcd-3b02154fc346','Col':5,'Row':47,'Format':'numberic','Value':'-4518366790','TargetCode':''}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{'SheetId':'9e57442d-faa2-4732-bfe8-6082c7f4cc3b','UId':'ab589e24-1208-4602-83e1-3b0d9a9ddac2','Col':6,'Row':47,'Format':'numberic','Value':'-6957613537','TargetCode':''}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{'SheetId':'9e57442d-faa2-4732-bfe8-6082c7f4cc3b','UId':'a1e12271-7d9c-46e1-be1f-d3831e97dba6','Col':4,'Row':48,'Format':'numberic','Value':'319022924524','TargetCode':''}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{'SheetId':'9e57442d-faa2-4732-bfe8-6082c7f4cc3b','UId':'85d94755-db4c-439e-8336-6cbb28df62be','Col':5,'Row':48,'Format':'numberic','Value':'317824741151','TargetCode':''}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{'SheetId':'9e57442d-faa2-4732-bfe8-6082c7f4cc3b','UId':'d8a625ed-973b-4579-990b-8dd486f640c5','Col':6,'Row':48,'Format':'numberic','Value':'319022924524','TargetCode':''}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27),",'Row':",ROW(BCDanhMucDauTu_06029!A27),",","'ColDynamic':",COLUMN(BCDanhMucDauTu_06029!A3),",","'RowDynamic':",ROW(BCDanhMucDauTu_06029!A3),",","'Format':'numberic'",",'Value':'",SUBSTITUTE(BCDanhMucDauTu_06029!A27,"'","\'"),"','TargetCode':''}")</f>
        <v>{'SheetId':'1deb9a6e-dc5a-4908-87cc-034ee9747e20','UId':'1e992cf2-7118-4214-a559-0195c8884aea','Col':1,'Row':27,'ColDynamic':1,'RowDynamic':3,'Format':'numberic','Value':' ','TargetCode':''}</v>
      </c>
    </row>
    <row r="286" spans="1:1" x14ac:dyDescent="0.25">
      <c r="A286" t="str">
        <f>CONCATENATE("{'SheetId':'1deb9a6e-dc5a-4908-87cc-034ee9747e20'",",","'UId':'4f882b80-9e4d-4d19-8537-405badf59571'",",'Col':",COLUMN(BCDanhMucDauTu_06029!B27),",'Row':",ROW(BCDanhMucDauTu_06029!B27),",","'ColDynamic':",COLUMN(BCDanhMucDauTu_06029!B3),",","'RowDynamic':",ROW(BCDanhMucDauTu_06029!B3),",","'Format':'string'",",'Value':'",SUBSTITUTE(BCDanhMucDauTu_06029!B27,"'","\'"),"','TargetCode':''}")</f>
        <v>{'SheetId':'1deb9a6e-dc5a-4908-87cc-034ee9747e20','UId':'4f882b80-9e4d-4d19-8537-405badf59571','Col':2,'Row':27,'ColDynamic':2,'RowDynamic':3,'Format':'string','Value':'Tổng','TargetCode':''}</v>
      </c>
    </row>
    <row r="287" spans="1:1" x14ac:dyDescent="0.25">
      <c r="A287" t="str">
        <f>CONCATENATE("{'SheetId':'1deb9a6e-dc5a-4908-87cc-034ee9747e20'",",","'UId':'5250f607-5010-4670-bb67-dda35efb42cd'",",'Col':",COLUMN(BCDanhMucDauTu_06029!C27),",'Row':",ROW(BCDanhMucDauTu_06029!C27),",","'ColDynamic':",COLUMN(BCDanhMucDauTu_06029!C3),",","'RowDynamic':",ROW(BCDanhMucDauTu_06029!C3),",","'Format':'numberic'",",'Value':'",SUBSTITUTE(BCDanhMucDauTu_06029!C27,"'","\'"),"','TargetCode':''}")</f>
        <v>{'SheetId':'1deb9a6e-dc5a-4908-87cc-034ee9747e20','UId':'5250f607-5010-4670-bb67-dda35efb42cd','Col':3,'Row':27,'ColDynamic':3,'RowDynamic':3,'Format':'numberic','Value':'2247','TargetCode':''}</v>
      </c>
    </row>
    <row r="288" spans="1:1" x14ac:dyDescent="0.25">
      <c r="A288" t="str">
        <f>CONCATENATE("{'SheetId':'1deb9a6e-dc5a-4908-87cc-034ee9747e20'",",","'UId':'428c865a-7282-4f58-bc89-20f1b0217190'",",'Col':",COLUMN(BCDanhMucDauTu_06029!D27),",'Row':",ROW(BCDanhMucDauTu_06029!D27),",","'ColDynamic':",COLUMN(BCDanhMucDauTu_06029!D3),",","'RowDynamic':",ROW(BCDanhMucDauTu_06029!D3),",","'Format':'numberic'",",'Value':'",SUBSTITUTE(BCDanhMucDauTu_06029!D27,"'","\'"),"','TargetCode':''}")</f>
        <v>{'SheetId':'1deb9a6e-dc5a-4908-87cc-034ee9747e20','UId':'428c865a-7282-4f58-bc89-20f1b0217190','Col':4,'Row':27,'ColDynamic':4,'RowDynamic':3,'Format':'numberic','Value':'','TargetCode':''}</v>
      </c>
    </row>
    <row r="289" spans="1:1" x14ac:dyDescent="0.25">
      <c r="A289" t="str">
        <f>CONCATENATE("{'SheetId':'1deb9a6e-dc5a-4908-87cc-034ee9747e20'",",","'UId':'9592905c-7577-459a-bf73-e7d1733cf17a'",",'Col':",COLUMN(BCDanhMucDauTu_06029!E27),",'Row':",ROW(BCDanhMucDauTu_06029!E27),",","'ColDynamic':",COLUMN(BCDanhMucDauTu_06029!E3),",","'RowDynamic':",ROW(BCDanhMucDauTu_06029!E3),",","'Format':'numberic'",",'Value':'",SUBSTITUTE(BCDanhMucDauTu_06029!E27,"'","\'"),"','TargetCode':''}")</f>
        <v>{'SheetId':'1deb9a6e-dc5a-4908-87cc-034ee9747e20','UId':'9592905c-7577-459a-bf73-e7d1733cf17a','Col':5,'Row':27,'ColDynamic':5,'RowDynamic':3,'Format':'numberic','Value':'','TargetCode':''}</v>
      </c>
    </row>
    <row r="290" spans="1:1" x14ac:dyDescent="0.25">
      <c r="A290" t="str">
        <f>CONCATENATE("{'SheetId':'1deb9a6e-dc5a-4908-87cc-034ee9747e20'",",","'UId':'a9e4466a-def7-4534-a075-0e61b1888eec'",",'Col':",COLUMN(BCDanhMucDauTu_06029!F27),",'Row':",ROW(BCDanhMucDauTu_06029!F27),",","'ColDynamic':",COLUMN(BCDanhMucDauTu_06029!F3),",","'RowDynamic':",ROW(BCDanhMucDauTu_06029!F3),",","'Format':'numberic'",",'Value':'",SUBSTITUTE(BCDanhMucDauTu_06029!F27,"'","\'"),"','TargetCode':''}")</f>
        <v>{'SheetId':'1deb9a6e-dc5a-4908-87cc-034ee9747e20','UId':'a9e4466a-def7-4534-a075-0e61b1888eec','Col':6,'Row':27,'ColDynamic':6,'RowDynamic':3,'Format':'numberic','Value':'312668963000','TargetCode':''}</v>
      </c>
    </row>
    <row r="291" spans="1:1" x14ac:dyDescent="0.25">
      <c r="A291" t="str">
        <f>CONCATENATE("{'SheetId':'1deb9a6e-dc5a-4908-87cc-034ee9747e20'",",","'UId':'13379930-3d0b-4576-86a6-aee55aa73fef'",",'Col':",COLUMN(BCDanhMucDauTu_06029!G27),",'Row':",ROW(BCDanhMucDauTu_06029!G27),",","'ColDynamic':",COLUMN(BCDanhMucDauTu_06029!G3),",","'RowDynamic':",ROW(BCDanhMucDauTu_06029!G3),",","'Format':'numberic'",",'Value':'",SUBSTITUTE(BCDanhMucDauTu_06029!G27,"'","\'"),"','TargetCode':''}")</f>
        <v>{'SheetId':'1deb9a6e-dc5a-4908-87cc-034ee9747e20','UId':'13379930-3d0b-4576-86a6-aee55aa73fef','Col':7,'Row':27,'ColDynamic':7,'RowDynamic':3,'Format':'numberic','Value':'0.938411022726252','TargetCode':''}</v>
      </c>
    </row>
    <row r="292" spans="1:1" x14ac:dyDescent="0.25">
      <c r="A292" t="str">
        <f>CONCATENATE("{'SheetId':'1deb9a6e-dc5a-4908-87cc-034ee9747e20'",",","'UId':'17931870-911c-4fad-afd5-7ec649ba087b'",",'Col':",COLUMN(BCDanhMucDauTu_06029!D28),",'Row':",ROW(BCDanhMucDauTu_06029!D28),",","'Format':'numberic'",",'Value':'",SUBSTITUTE(BCDanhMucDauTu_06029!D28,"'","\'"),"','TargetCode':''}")</f>
        <v>{'SheetId':'1deb9a6e-dc5a-4908-87cc-034ee9747e20','UId':'17931870-911c-4fad-afd5-7ec649ba087b','Col':4,'Row':28,'Format':'numberic','Value':'','TargetCode':''}</v>
      </c>
    </row>
    <row r="293" spans="1:1" x14ac:dyDescent="0.25">
      <c r="A293" t="str">
        <f>CONCATENATE("{'SheetId':'1deb9a6e-dc5a-4908-87cc-034ee9747e20'",",","'UId':'8e29656a-72a1-4698-a2d4-ab43c77220a4'",",'Col':",COLUMN(BCDanhMucDauTu_06029!E28),",'Row':",ROW(BCDanhMucDauTu_06029!E28),",","'Format':'numberic'",",'Value':'",SUBSTITUTE(BCDanhMucDauTu_06029!E28,"'","\'"),"','TargetCode':''}")</f>
        <v>{'SheetId':'1deb9a6e-dc5a-4908-87cc-034ee9747e20','UId':'8e29656a-72a1-4698-a2d4-ab43c77220a4','Col':5,'Row':28,'Format':'numberic','Value':'','TargetCode':''}</v>
      </c>
    </row>
    <row r="294" spans="1:1" x14ac:dyDescent="0.25">
      <c r="A294" t="str">
        <f>CONCATENATE("{'SheetId':'1deb9a6e-dc5a-4908-87cc-034ee9747e20'",",","'UId':'5fe96b01-5f18-4f07-ac34-11fa669457a4'",",'Col':",COLUMN(BCDanhMucDauTu_06029!F28),",'Row':",ROW(BCDanhMucDauTu_06029!F28),",","'Format':'numberic'",",'Value':'",SUBSTITUTE(BCDanhMucDauTu_06029!F28,"'","\'"),"','TargetCode':''}")</f>
        <v>{'SheetId':'1deb9a6e-dc5a-4908-87cc-034ee9747e20','UId':'5fe96b01-5f18-4f07-ac34-11fa669457a4','Col':6,'Row':28,'Format':'numberic','Value':'','TargetCode':''}</v>
      </c>
    </row>
    <row r="295" spans="1:1" x14ac:dyDescent="0.25">
      <c r="A295" t="str">
        <f>CONCATENATE("{'SheetId':'1deb9a6e-dc5a-4908-87cc-034ee9747e20'",",","'UId':'9d206dcc-b016-47b5-a344-791067be02d5'",",'Col':",COLUMN(BCDanhMucDauTu_06029!G28),",'Row':",ROW(BCDanhMucDauTu_06029!G28),",","'Format':'numberic'",",'Value':'",SUBSTITUTE(BCDanhMucDauTu_06029!G28,"'","\'"),"','TargetCode':''}")</f>
        <v>{'SheetId':'1deb9a6e-dc5a-4908-87cc-034ee9747e20','UId':'9d206dcc-b016-47b5-a344-791067be02d5','Col':7,'Row':28,'Format':'numberic','Value':'','TargetCode':''}</v>
      </c>
    </row>
    <row r="296" spans="1:1" x14ac:dyDescent="0.25">
      <c r="A296" t="str">
        <f>CONCATENATE("{'SheetId':'1deb9a6e-dc5a-4908-87cc-034ee9747e20'",",","'UId':'d149d88b-77fb-4541-8798-63154426abc2'",",'Col':",COLUMN(BCDanhMucDauTu_06029!A30),",'Row':",ROW(BCDanhMucDauTu_06029!A30),",","'ColDynamic':",COLUMN(BCDanhMucDauTu_06029!A28),",","'RowDynamic':",ROW(BCDanhMucDauTu_06029!A28),",","'Format':'numberic'",",'Value':'",SUBSTITUTE(BCDanhMucDauTu_06029!A30,"'","\'"),"','TargetCode':''}")</f>
        <v>{'SheetId':'1deb9a6e-dc5a-4908-87cc-034ee9747e20','UId':'d149d88b-77fb-4541-8798-63154426abc2','Col':1,'Row':30,'ColDynamic':1,'RowDynamic':28,'Format':'numberic','Value':' ','TargetCode':''}</v>
      </c>
    </row>
    <row r="297" spans="1:1" x14ac:dyDescent="0.25">
      <c r="A297" t="str">
        <f>CONCATENATE("{'SheetId':'1deb9a6e-dc5a-4908-87cc-034ee9747e20'",",","'UId':'63355adb-73ff-4fd6-a4ee-6353f3830628'",",'Col':",COLUMN(BCDanhMucDauTu_06029!B30),",'Row':",ROW(BCDanhMucDauTu_06029!B30),",","'ColDynamic':",COLUMN(BCDanhMucDauTu_06029!B28),",","'RowDynamic':",ROW(BCDanhMucDauTu_06029!B28),",","'Format':'string'",",'Value':'",SUBSTITUTE(BCDanhMucDauTu_06029!B30,"'","\'"),"','TargetCode':''}")</f>
        <v>{'SheetId':'1deb9a6e-dc5a-4908-87cc-034ee9747e20','UId':'63355adb-73ff-4fd6-a4ee-6353f3830628','Col':2,'Row':30,'ColDynamic':2,'RowDynamic':28,'Format':'string','Value':'Tổng','TargetCode':''}</v>
      </c>
    </row>
    <row r="298" spans="1:1" x14ac:dyDescent="0.25">
      <c r="A298" t="str">
        <f>CONCATENATE("{'SheetId':'1deb9a6e-dc5a-4908-87cc-034ee9747e20'",",","'UId':'34e26121-8d4b-46bb-836d-3cc1913c6909'",",'Col':",COLUMN(BCDanhMucDauTu_06029!C30),",'Row':",ROW(BCDanhMucDauTu_06029!C30),",","'ColDynamic':",COLUMN(BCDanhMucDauTu_06029!C28),",","'RowDynamic':",ROW(BCDanhMucDauTu_06029!C28),",","'Format':'numberic'",",'Value':'",SUBSTITUTE(BCDanhMucDauTu_06029!C30,"'","\'"),"','TargetCode':''}")</f>
        <v>{'SheetId':'1deb9a6e-dc5a-4908-87cc-034ee9747e20','UId':'34e26121-8d4b-46bb-836d-3cc1913c6909','Col':3,'Row':30,'ColDynamic':3,'RowDynamic':28,'Format':'numberic','Value':'2249','TargetCode':''}</v>
      </c>
    </row>
    <row r="299" spans="1:1" x14ac:dyDescent="0.25">
      <c r="A299" t="str">
        <f>CONCATENATE("{'SheetId':'1deb9a6e-dc5a-4908-87cc-034ee9747e20'",",","'UId':'dcb7503a-9941-4910-9dba-c04cd291c91d'",",'Col':",COLUMN(BCDanhMucDauTu_06029!D30),",'Row':",ROW(BCDanhMucDauTu_06029!D30),",","'ColDynamic':",COLUMN(BCDanhMucDauTu_06029!D28),",","'RowDynamic':",ROW(BCDanhMucDauTu_06029!D28),",","'Format':'numberic'",",'Value':'",SUBSTITUTE(BCDanhMucDauTu_06029!D30,"'","\'"),"','TargetCode':''}")</f>
        <v>{'SheetId':'1deb9a6e-dc5a-4908-87cc-034ee9747e20','UId':'dcb7503a-9941-4910-9dba-c04cd291c91d','Col':4,'Row':30,'ColDynamic':4,'RowDynamic':28,'Format':'numberic','Value':'','TargetCode':''}</v>
      </c>
    </row>
    <row r="300" spans="1:1" x14ac:dyDescent="0.25">
      <c r="A300" t="str">
        <f>CONCATENATE("{'SheetId':'1deb9a6e-dc5a-4908-87cc-034ee9747e20'",",","'UId':'9ff33d6c-3426-46f5-98c3-f1cc3c6c563e'",",'Col':",COLUMN(BCDanhMucDauTu_06029!E30),",'Row':",ROW(BCDanhMucDauTu_06029!E30),",","'ColDynamic':",COLUMN(BCDanhMucDauTu_06029!E28),",","'RowDynamic':",ROW(BCDanhMucDauTu_06029!E28),",","'Format':'numberic'",",'Value':'",SUBSTITUTE(BCDanhMucDauTu_06029!E30,"'","\'"),"','TargetCode':''}")</f>
        <v>{'SheetId':'1deb9a6e-dc5a-4908-87cc-034ee9747e20','UId':'9ff33d6c-3426-46f5-98c3-f1cc3c6c563e','Col':5,'Row':30,'ColDynamic':5,'RowDynamic':28,'Format':'numberic','Value':'','TargetCode':''}</v>
      </c>
    </row>
    <row r="301" spans="1:1" x14ac:dyDescent="0.25">
      <c r="A301" t="str">
        <f>CONCATENATE("{'SheetId':'1deb9a6e-dc5a-4908-87cc-034ee9747e20'",",","'UId':'196bc559-44ca-4c84-bc88-37e0b2b7c0ca'",",'Col':",COLUMN(BCDanhMucDauTu_06029!F30),",'Row':",ROW(BCDanhMucDauTu_06029!F30),",","'ColDynamic':",COLUMN(BCDanhMucDauTu_06029!F28),",","'RowDynamic':",ROW(BCDanhMucDauTu_06029!F28),",","'Format':'numberic'",",'Value':'",SUBSTITUTE(BCDanhMucDauTu_06029!F30,"'","\'"),"','TargetCode':''}")</f>
        <v>{'SheetId':'1deb9a6e-dc5a-4908-87cc-034ee9747e20','UId':'196bc559-44ca-4c84-bc88-37e0b2b7c0ca','Col':6,'Row':30,'ColDynamic':6,'RowDynamic':28,'Format':'numberic','Value':'0','TargetCode':''}</v>
      </c>
    </row>
    <row r="302" spans="1:1" x14ac:dyDescent="0.25">
      <c r="A302" t="str">
        <f>CONCATENATE("{'SheetId':'1deb9a6e-dc5a-4908-87cc-034ee9747e20'",",","'UId':'76830a4a-49b3-4200-8f4c-2ccbb1a8164a'",",'Col':",COLUMN(BCDanhMucDauTu_06029!G30),",'Row':",ROW(BCDanhMucDauTu_06029!G30),",","'ColDynamic':",COLUMN(BCDanhMucDauTu_06029!G28),",","'RowDynamic':",ROW(BCDanhMucDauTu_06029!G28),",","'Format':'numberic'",",'Value':'",SUBSTITUTE(BCDanhMucDauTu_06029!G30,"'","\'"),"','TargetCode':''}")</f>
        <v>{'SheetId':'1deb9a6e-dc5a-4908-87cc-034ee9747e20','UId':'76830a4a-49b3-4200-8f4c-2ccbb1a8164a','Col':7,'Row':30,'ColDynamic':7,'RowDynamic':28,'Format':'numberic','Value':'0','TargetCode':''}</v>
      </c>
    </row>
    <row r="303" spans="1:1" x14ac:dyDescent="0.25">
      <c r="A303" t="str">
        <f>CONCATENATE("{'SheetId':'1deb9a6e-dc5a-4908-87cc-034ee9747e20'",",","'UId':'c5e58da8-6303-4f4b-8cfb-be632ed7700b'",",'Col':",COLUMN(BCDanhMucDauTu_06029!D31),",'Row':",ROW(BCDanhMucDauTu_06029!D31),",","'Format':'numberic'",",'Value':'",SUBSTITUTE(BCDanhMucDauTu_06029!D31,"'","\'"),"','TargetCode':''}")</f>
        <v>{'SheetId':'1deb9a6e-dc5a-4908-87cc-034ee9747e20','UId':'c5e58da8-6303-4f4b-8cfb-be632ed7700b','Col':4,'Row':31,'Format':'numberic','Value':'','TargetCode':''}</v>
      </c>
    </row>
    <row r="304" spans="1:1" x14ac:dyDescent="0.25">
      <c r="A304" t="str">
        <f>CONCATENATE("{'SheetId':'1deb9a6e-dc5a-4908-87cc-034ee9747e20'",",","'UId':'00ea0783-aace-414b-8975-b7b78127300d'",",'Col':",COLUMN(BCDanhMucDauTu_06029!E31),",'Row':",ROW(BCDanhMucDauTu_06029!E31),",","'Format':'numberic'",",'Value':'",SUBSTITUTE(BCDanhMucDauTu_06029!E31,"'","\'"),"','TargetCode':''}")</f>
        <v>{'SheetId':'1deb9a6e-dc5a-4908-87cc-034ee9747e20','UId':'00ea0783-aace-414b-8975-b7b78127300d','Col':5,'Row':31,'Format':'numberic','Value':'','TargetCode':''}</v>
      </c>
    </row>
    <row r="305" spans="1:1" x14ac:dyDescent="0.25">
      <c r="A305" t="str">
        <f>CONCATENATE("{'SheetId':'1deb9a6e-dc5a-4908-87cc-034ee9747e20'",",","'UId':'399d8c6f-4901-44ca-8111-9e12f616c487'",",'Col':",COLUMN(BCDanhMucDauTu_06029!F31),",'Row':",ROW(BCDanhMucDauTu_06029!F31),",","'Format':'numberic'",",'Value':'",SUBSTITUTE(BCDanhMucDauTu_06029!F31,"'","\'"),"','TargetCode':''}")</f>
        <v>{'SheetId':'1deb9a6e-dc5a-4908-87cc-034ee9747e20','UId':'399d8c6f-4901-44ca-8111-9e12f616c487','Col':6,'Row':31,'Format':'numberic','Value':'','TargetCode':''}</v>
      </c>
    </row>
    <row r="306" spans="1:1" x14ac:dyDescent="0.25">
      <c r="A306" t="str">
        <f>CONCATENATE("{'SheetId':'1deb9a6e-dc5a-4908-87cc-034ee9747e20'",",","'UId':'2cdda7fd-cb87-47da-8e30-06a3709bd609'",",'Col':",COLUMN(BCDanhMucDauTu_06029!G31),",'Row':",ROW(BCDanhMucDauTu_06029!G31),",","'Format':'numberic'",",'Value':'",SUBSTITUTE(BCDanhMucDauTu_06029!G31,"'","\'"),"','TargetCode':''}")</f>
        <v>{'SheetId':'1deb9a6e-dc5a-4908-87cc-034ee9747e20','UId':'2cdda7fd-cb87-47da-8e30-06a3709bd609','Col':7,'Row':31,'Format':'numberic','Value':'','TargetCode':''}</v>
      </c>
    </row>
    <row r="307" spans="1:1" x14ac:dyDescent="0.25">
      <c r="A307" t="str">
        <f>CONCATENATE("{'SheetId':'1deb9a6e-dc5a-4908-87cc-034ee9747e20'",",","'UId':'b8c20cc2-e76a-461c-ace9-e83abfcc1775'",",'Col':",COLUMN(BCDanhMucDauTu_06029!A34),",'Row':",ROW(BCDanhMucDauTu_06029!A34),",","'ColDynamic':",COLUMN(BCDanhMucDauTu_06029!A35),",","'RowDynamic':",ROW(BCDanhMucDauTu_06029!A35),",","'Format':'numberic'",",'Value':'",SUBSTITUTE(BCDanhMucDauTu_06029!A34,"'","\'"),"','TargetCode':''}")</f>
        <v>{'SheetId':'1deb9a6e-dc5a-4908-87cc-034ee9747e20','UId':'b8c20cc2-e76a-461c-ace9-e83abfcc1775','Col':1,'Row':34,'ColDynamic':1,'RowDynamic':35,'Format':'numberic','Value':' ','TargetCode':''}</v>
      </c>
    </row>
    <row r="308" spans="1:1" x14ac:dyDescent="0.25">
      <c r="A308" t="str">
        <f>CONCATENATE("{'SheetId':'1deb9a6e-dc5a-4908-87cc-034ee9747e20'",",","'UId':'e6fa0887-9c0a-49b1-a5d5-d55f5bee7d17'",",'Col':",COLUMN(BCDanhMucDauTu_06029!B34),",'Row':",ROW(BCDanhMucDauTu_06029!B34),",","'ColDynamic':",COLUMN(BCDanhMucDauTu_06029!B35),",","'RowDynamic':",ROW(BCDanhMucDauTu_06029!B35),",","'Format':'string'",",'Value':'",SUBSTITUTE(BCDanhMucDauTu_06029!B34,"'","\'"),"','TargetCode':''}")</f>
        <v>{'SheetId':'1deb9a6e-dc5a-4908-87cc-034ee9747e20','UId':'e6fa0887-9c0a-49b1-a5d5-d55f5bee7d17','Col':2,'Row':34,'ColDynamic':2,'RowDynamic':35,'Format':'string','Value':'Tổng','TargetCode':''}</v>
      </c>
    </row>
    <row r="309" spans="1:1" x14ac:dyDescent="0.25">
      <c r="A309" t="str">
        <f>CONCATENATE("{'SheetId':'1deb9a6e-dc5a-4908-87cc-034ee9747e20'",",","'UId':'6a029111-438c-4c2c-a425-15433a16ea47'",",'Col':",COLUMN(BCDanhMucDauTu_06029!C34),",'Row':",ROW(BCDanhMucDauTu_06029!C34),",","'ColDynamic':",COLUMN(BCDanhMucDauTu_06029!C35),",","'RowDynamic':",ROW(BCDanhMucDauTu_06029!C35),",","'Format':'numberic'",",'Value':'",SUBSTITUTE(BCDanhMucDauTu_06029!C34,"'","\'"),"','TargetCode':''}")</f>
        <v>{'SheetId':'1deb9a6e-dc5a-4908-87cc-034ee9747e20','UId':'6a029111-438c-4c2c-a425-15433a16ea47','Col':3,'Row':34,'ColDynamic':3,'RowDynamic':35,'Format':'numberic','Value':'2252','TargetCode':''}</v>
      </c>
    </row>
    <row r="310" spans="1:1" x14ac:dyDescent="0.25">
      <c r="A310" t="str">
        <f>CONCATENATE("{'SheetId':'1deb9a6e-dc5a-4908-87cc-034ee9747e20'",",","'UId':'2af5b400-8abe-46e3-8b64-7efb4d13db84'",",'Col':",COLUMN(BCDanhMucDauTu_06029!D34),",'Row':",ROW(BCDanhMucDauTu_06029!D34),",","'ColDynamic':",COLUMN(BCDanhMucDauTu_06029!D35),",","'RowDynamic':",ROW(BCDanhMucDauTu_06029!D35),",","'Format':'numberic'",",'Value':'",SUBSTITUTE(BCDanhMucDauTu_06029!D34,"'","\'"),"','TargetCode':''}")</f>
        <v>{'SheetId':'1deb9a6e-dc5a-4908-87cc-034ee9747e20','UId':'2af5b400-8abe-46e3-8b64-7efb4d13db84','Col':4,'Row':34,'ColDynamic':4,'RowDynamic':35,'Format':'numberic','Value':'','TargetCode':''}</v>
      </c>
    </row>
    <row r="311" spans="1:1" x14ac:dyDescent="0.25">
      <c r="A311" t="str">
        <f>CONCATENATE("{'SheetId':'1deb9a6e-dc5a-4908-87cc-034ee9747e20'",",","'UId':'142640d6-6a87-400c-bc3e-fd34124b8a95'",",'Col':",COLUMN(BCDanhMucDauTu_06029!E34),",'Row':",ROW(BCDanhMucDauTu_06029!E34),",","'ColDynamic':",COLUMN(BCDanhMucDauTu_06029!E35),",","'RowDynamic':",ROW(BCDanhMucDauTu_06029!E35),",","'Format':'numberic'",",'Value':'",SUBSTITUTE(BCDanhMucDauTu_06029!E34,"'","\'"),"','TargetCode':''}")</f>
        <v>{'SheetId':'1deb9a6e-dc5a-4908-87cc-034ee9747e20','UId':'142640d6-6a87-400c-bc3e-fd34124b8a95','Col':5,'Row':34,'ColDynamic':5,'RowDynamic':35,'Format':'numberic','Value':'','TargetCode':''}</v>
      </c>
    </row>
    <row r="312" spans="1:1" x14ac:dyDescent="0.25">
      <c r="A312" t="str">
        <f>CONCATENATE("{'SheetId':'1deb9a6e-dc5a-4908-87cc-034ee9747e20'",",","'UId':'a4748164-33b9-46bd-8561-e8b3f76700ee'",",'Col':",COLUMN(BCDanhMucDauTu_06029!F34),",'Row':",ROW(BCDanhMucDauTu_06029!F34),",","'ColDynamic':",COLUMN(BCDanhMucDauTu_06029!F35),",","'RowDynamic':",ROW(BCDanhMucDauTu_06029!F35),",","'Format':'numberic'",",'Value':'",SUBSTITUTE(BCDanhMucDauTu_06029!F34,"'","\'"),"','TargetCode':''}")</f>
        <v>{'SheetId':'1deb9a6e-dc5a-4908-87cc-034ee9747e20','UId':'a4748164-33b9-46bd-8561-e8b3f76700ee','Col':6,'Row':34,'ColDynamic':6,'RowDynamic':35,'Format':'numberic','Value':'0','TargetCode':''}</v>
      </c>
    </row>
    <row r="313" spans="1:1" x14ac:dyDescent="0.25">
      <c r="A313" t="str">
        <f>CONCATENATE("{'SheetId':'1deb9a6e-dc5a-4908-87cc-034ee9747e20'",",","'UId':'8b15b2dd-95b7-4075-8cb9-63831db4f74a'",",'Col':",COLUMN(BCDanhMucDauTu_06029!G34),",'Row':",ROW(BCDanhMucDauTu_06029!G34),",","'ColDynamic':",COLUMN(BCDanhMucDauTu_06029!G35),",","'RowDynamic':",ROW(BCDanhMucDauTu_06029!G35),",","'Format':'numberic'",",'Value':'",SUBSTITUTE(BCDanhMucDauTu_06029!G34,"'","\'"),"','TargetCode':''}")</f>
        <v>{'SheetId':'1deb9a6e-dc5a-4908-87cc-034ee9747e20','UId':'8b15b2dd-95b7-4075-8cb9-63831db4f74a','Col':7,'Row':34,'ColDynamic':7,'RowDynamic':35,'Format':'numberic','Value':'0','TargetCode':''}</v>
      </c>
    </row>
    <row r="314" spans="1:1" x14ac:dyDescent="0.25">
      <c r="A314" t="str">
        <f>CONCATENATE("{'SheetId':'1deb9a6e-dc5a-4908-87cc-034ee9747e20'",",","'UId':'fe496e11-6071-47ac-9042-fb59341ce9d3'",",'Col':",COLUMN(BCDanhMucDauTu_06029!D35),",'Row':",ROW(BCDanhMucDauTu_06029!D35),",","'Format':'numberic'",",'Value':'",SUBSTITUTE(BCDanhMucDauTu_06029!D35,"'","\'"),"','TargetCode':''}")</f>
        <v>{'SheetId':'1deb9a6e-dc5a-4908-87cc-034ee9747e20','UId':'fe496e11-6071-47ac-9042-fb59341ce9d3','Col':4,'Row':35,'Format':'numberic','Value':'','TargetCode':''}</v>
      </c>
    </row>
    <row r="315" spans="1:1" x14ac:dyDescent="0.25">
      <c r="A315" t="str">
        <f>CONCATENATE("{'SheetId':'1deb9a6e-dc5a-4908-87cc-034ee9747e20'",",","'UId':'8f08a933-d633-4287-845a-9819dc196996'",",'Col':",COLUMN(BCDanhMucDauTu_06029!E35),",'Row':",ROW(BCDanhMucDauTu_06029!E35),",","'Format':'numberic'",",'Value':'",SUBSTITUTE(BCDanhMucDauTu_06029!E35,"'","\'"),"','TargetCode':''}")</f>
        <v>{'SheetId':'1deb9a6e-dc5a-4908-87cc-034ee9747e20','UId':'8f08a933-d633-4287-845a-9819dc196996','Col':5,'Row':35,'Format':'numberic','Value':'','TargetCode':''}</v>
      </c>
    </row>
    <row r="316" spans="1:1" x14ac:dyDescent="0.25">
      <c r="A316" t="str">
        <f>CONCATENATE("{'SheetId':'1deb9a6e-dc5a-4908-87cc-034ee9747e20'",",","'UId':'dad551f4-82a6-49f9-9019-06cb4c328a89'",",'Col':",COLUMN(BCDanhMucDauTu_06029!F35),",'Row':",ROW(BCDanhMucDauTu_06029!F35),",","'Format':'numberic'",",'Value':'",SUBSTITUTE(BCDanhMucDauTu_06029!F35,"'","\'"),"','TargetCode':''}")</f>
        <v>{'SheetId':'1deb9a6e-dc5a-4908-87cc-034ee9747e20','UId':'dad551f4-82a6-49f9-9019-06cb4c328a89','Col':6,'Row':35,'Format':'numberic','Value':'','TargetCode':''}</v>
      </c>
    </row>
    <row r="317" spans="1:1" x14ac:dyDescent="0.25">
      <c r="A317" t="str">
        <f>CONCATENATE("{'SheetId':'1deb9a6e-dc5a-4908-87cc-034ee9747e20'",",","'UId':'7bf94847-0bfe-4d96-ab7a-1ce79d9343f5'",",'Col':",COLUMN(BCDanhMucDauTu_06029!G35),",'Row':",ROW(BCDanhMucDauTu_06029!G35),",","'Format':'numberic'",",'Value':'",SUBSTITUTE(BCDanhMucDauTu_06029!G35,"'","\'"),"','TargetCode':''}")</f>
        <v>{'SheetId':'1deb9a6e-dc5a-4908-87cc-034ee9747e20','UId':'7bf94847-0bfe-4d96-ab7a-1ce79d9343f5','Col':7,'Row':35,'Format':'numberic','Value':'','TargetCode':''}</v>
      </c>
    </row>
    <row r="318" spans="1:1" x14ac:dyDescent="0.25">
      <c r="A318" t="str">
        <f>CONCATENATE("{'SheetId':'1deb9a6e-dc5a-4908-87cc-034ee9747e20'",",","'UId':'55eed474-1147-4da3-9086-9e821874c0a4'",",'Col':",COLUMN(BCDanhMucDauTu_06029!A37),",'Row':",ROW(BCDanhMucDauTu_06029!A37),",","'ColDynamic':",COLUMN(BCDanhMucDauTu_06029!A40),",","'RowDynamic':",ROW(BCDanhMucDauTu_06029!A40),",","'Format':'numberic'",",'Value':'",SUBSTITUTE(BCDanhMucDauTu_06029!A37,"'","\'"),"','TargetCode':''}")</f>
        <v>{'SheetId':'1deb9a6e-dc5a-4908-87cc-034ee9747e20','UId':'55eed474-1147-4da3-9086-9e821874c0a4','Col':1,'Row':37,'ColDynamic':1,'RowDynamic':40,'Format':'numberic','Value':' ','TargetCode':''}</v>
      </c>
    </row>
    <row r="319" spans="1:1" x14ac:dyDescent="0.25">
      <c r="A319" t="str">
        <f>CONCATENATE("{'SheetId':'1deb9a6e-dc5a-4908-87cc-034ee9747e20'",",","'UId':'1c32b7bf-2ca1-44a0-8279-a8f01d6b7249'",",'Col':",COLUMN(BCDanhMucDauTu_06029!B37),",'Row':",ROW(BCDanhMucDauTu_06029!B37),",","'ColDynamic':",COLUMN(BCDanhMucDauTu_06029!B40),",","'RowDynamic':",ROW(BCDanhMucDauTu_06029!B40),",","'Format':'string'",",'Value':'",SUBSTITUTE(BCDanhMucDauTu_06029!B37,"'","\'"),"','TargetCode':''}")</f>
        <v>{'SheetId':'1deb9a6e-dc5a-4908-87cc-034ee9747e20','UId':'1c32b7bf-2ca1-44a0-8279-a8f01d6b7249','Col':2,'Row':37,'ColDynamic':2,'RowDynamic':40,'Format':'string','Value':'Tổng','TargetCode':''}</v>
      </c>
    </row>
    <row r="320" spans="1:1" x14ac:dyDescent="0.25">
      <c r="A320" t="str">
        <f>CONCATENATE("{'SheetId':'1deb9a6e-dc5a-4908-87cc-034ee9747e20'",",","'UId':'f6a0865a-7cc4-4bd5-9c41-171ccfbe8908'",",'Col':",COLUMN(BCDanhMucDauTu_06029!C37),",'Row':",ROW(BCDanhMucDauTu_06029!C37),",","'ColDynamic':",COLUMN(BCDanhMucDauTu_06029!C40),",","'RowDynamic':",ROW(BCDanhMucDauTu_06029!C40),",","'Format':'numberic'",",'Value':'",SUBSTITUTE(BCDanhMucDauTu_06029!C37,"'","\'"),"','TargetCode':''}")</f>
        <v>{'SheetId':'1deb9a6e-dc5a-4908-87cc-034ee9747e20','UId':'f6a0865a-7cc4-4bd5-9c41-171ccfbe8908','Col':3,'Row':37,'ColDynamic':3,'RowDynamic':40,'Format':'numberic','Value':'2254','TargetCode':''}</v>
      </c>
    </row>
    <row r="321" spans="1:1" x14ac:dyDescent="0.25">
      <c r="A321" t="str">
        <f>CONCATENATE("{'SheetId':'1deb9a6e-dc5a-4908-87cc-034ee9747e20'",",","'UId':'26677bc1-4784-4b02-a8da-eb1a17958c29'",",'Col':",COLUMN(BCDanhMucDauTu_06029!D37),",'Row':",ROW(BCDanhMucDauTu_06029!D37),",","'ColDynamic':",COLUMN(BCDanhMucDauTu_06029!D40),",","'RowDynamic':",ROW(BCDanhMucDauTu_06029!D40),",","'Format':'numberic'",",'Value':'",SUBSTITUTE(BCDanhMucDauTu_06029!D37,"'","\'"),"','TargetCode':''}")</f>
        <v>{'SheetId':'1deb9a6e-dc5a-4908-87cc-034ee9747e20','UId':'26677bc1-4784-4b02-a8da-eb1a17958c29','Col':4,'Row':37,'ColDynamic':4,'RowDynamic':40,'Format':'numberic','Value':'','TargetCode':''}</v>
      </c>
    </row>
    <row r="322" spans="1:1" x14ac:dyDescent="0.25">
      <c r="A322" t="str">
        <f>CONCATENATE("{'SheetId':'1deb9a6e-dc5a-4908-87cc-034ee9747e20'",",","'UId':'8088aec8-68fc-443f-8fce-4f1788e831ff'",",'Col':",COLUMN(BCDanhMucDauTu_06029!E37),",'Row':",ROW(BCDanhMucDauTu_06029!E37),",","'ColDynamic':",COLUMN(BCDanhMucDauTu_06029!E40),",","'RowDynamic':",ROW(BCDanhMucDauTu_06029!E40),",","'Format':'numberic'",",'Value':'",SUBSTITUTE(BCDanhMucDauTu_06029!E37,"'","\'"),"','TargetCode':''}")</f>
        <v>{'SheetId':'1deb9a6e-dc5a-4908-87cc-034ee9747e20','UId':'8088aec8-68fc-443f-8fce-4f1788e831ff','Col':5,'Row':37,'ColDynamic':5,'RowDynamic':40,'Format':'numberic','Value':'','TargetCode':''}</v>
      </c>
    </row>
    <row r="323" spans="1:1" x14ac:dyDescent="0.25">
      <c r="A323" t="str">
        <f>CONCATENATE("{'SheetId':'1deb9a6e-dc5a-4908-87cc-034ee9747e20'",",","'UId':'109895da-3858-4d8d-ab90-543bcf58b23e'",",'Col':",COLUMN(BCDanhMucDauTu_06029!F37),",'Row':",ROW(BCDanhMucDauTu_06029!F37),",","'ColDynamic':",COLUMN(BCDanhMucDauTu_06029!F40),",","'RowDynamic':",ROW(BCDanhMucDauTu_06029!F40),",","'Format':'numberic'",",'Value':'",SUBSTITUTE(BCDanhMucDauTu_06029!F37,"'","\'"),"','TargetCode':''}")</f>
        <v>{'SheetId':'1deb9a6e-dc5a-4908-87cc-034ee9747e20','UId':'109895da-3858-4d8d-ab90-543bcf58b23e','Col':6,'Row':37,'ColDynamic':6,'RowDynamic':40,'Format':'numberic','Value':'0','TargetCode':''}</v>
      </c>
    </row>
    <row r="324" spans="1:1" x14ac:dyDescent="0.25">
      <c r="A324" t="str">
        <f>CONCATENATE("{'SheetId':'1deb9a6e-dc5a-4908-87cc-034ee9747e20'",",","'UId':'b12319f9-b486-4e3c-968f-635c2693280b'",",'Col':",COLUMN(BCDanhMucDauTu_06029!G37),",'Row':",ROW(BCDanhMucDauTu_06029!G37),",","'ColDynamic':",COLUMN(BCDanhMucDauTu_06029!G40),",","'RowDynamic':",ROW(BCDanhMucDauTu_06029!G40),",","'Format':'numberic'",",'Value':'",SUBSTITUTE(BCDanhMucDauTu_06029!G37,"'","\'"),"','TargetCode':''}")</f>
        <v>{'SheetId':'1deb9a6e-dc5a-4908-87cc-034ee9747e20','UId':'b12319f9-b486-4e3c-968f-635c2693280b','Col':7,'Row':37,'ColDynamic':7,'RowDynamic':40,'Format':'numberic','Value':'0','TargetCode':''}</v>
      </c>
    </row>
    <row r="325" spans="1:1" x14ac:dyDescent="0.25">
      <c r="A325" t="str">
        <f>CONCATENATE("{'SheetId':'1deb9a6e-dc5a-4908-87cc-034ee9747e20'",",","'UId':'740ad2fc-8f8c-4571-bfbb-d73a204a23fa'",",'Col':",COLUMN(BCDanhMucDauTu_06029!D38),",'Row':",ROW(BCDanhMucDauTu_06029!D38),",","'Format':'numberic'",",'Value':'",SUBSTITUTE(BCDanhMucDauTu_06029!D38,"'","\'"),"','TargetCode':''}")</f>
        <v>{'SheetId':'1deb9a6e-dc5a-4908-87cc-034ee9747e20','UId':'740ad2fc-8f8c-4571-bfbb-d73a204a23fa','Col':4,'Row':38,'Format':'numberic','Value':'','TargetCode':''}</v>
      </c>
    </row>
    <row r="326" spans="1:1" x14ac:dyDescent="0.25">
      <c r="A326" t="str">
        <f>CONCATENATE("{'SheetId':'1deb9a6e-dc5a-4908-87cc-034ee9747e20'",",","'UId':'41643327-c3cb-4259-acbc-d10c8c939580'",",'Col':",COLUMN(BCDanhMucDauTu_06029!E38),",'Row':",ROW(BCDanhMucDauTu_06029!E38),",","'Format':'numberic'",",'Value':'",SUBSTITUTE(BCDanhMucDauTu_06029!E38,"'","\'"),"','TargetCode':''}")</f>
        <v>{'SheetId':'1deb9a6e-dc5a-4908-87cc-034ee9747e20','UId':'41643327-c3cb-4259-acbc-d10c8c939580','Col':5,'Row':38,'Format':'numberic','Value':'','TargetCode':''}</v>
      </c>
    </row>
    <row r="327" spans="1:1" x14ac:dyDescent="0.25">
      <c r="A327" t="str">
        <f>CONCATENATE("{'SheetId':'1deb9a6e-dc5a-4908-87cc-034ee9747e20'",",","'UId':'d007d564-0a98-45f4-94c4-a2e4056245bc'",",'Col':",COLUMN(BCDanhMucDauTu_06029!F38),",'Row':",ROW(BCDanhMucDauTu_06029!F38),",","'Format':'numberic'",",'Value':'",SUBSTITUTE(BCDanhMucDauTu_06029!F38,"'","\'"),"','TargetCode':''}")</f>
        <v>{'SheetId':'1deb9a6e-dc5a-4908-87cc-034ee9747e20','UId':'d007d564-0a98-45f4-94c4-a2e4056245bc','Col':6,'Row':38,'Format':'numberic','Value':'312668963000','TargetCode':''}</v>
      </c>
    </row>
    <row r="328" spans="1:1" x14ac:dyDescent="0.25">
      <c r="A328" t="str">
        <f>CONCATENATE("{'SheetId':'1deb9a6e-dc5a-4908-87cc-034ee9747e20'",",","'UId':'87b8e950-d5f9-45b4-8cfb-d8108dd16f8f'",",'Col':",COLUMN(BCDanhMucDauTu_06029!G38),",'Row':",ROW(BCDanhMucDauTu_06029!G38),",","'Format':'numberic'",",'Value':'",SUBSTITUTE(BCDanhMucDauTu_06029!G38,"'","\'"),"','TargetCode':''}")</f>
        <v>{'SheetId':'1deb9a6e-dc5a-4908-87cc-034ee9747e20','UId':'87b8e950-d5f9-45b4-8cfb-d8108dd16f8f','Col':7,'Row':38,'Format':'numberic','Value':'0.938411022726252','TargetCode':''}</v>
      </c>
    </row>
    <row r="329" spans="1:1" x14ac:dyDescent="0.25">
      <c r="A329" t="str">
        <f>CONCATENATE("{'SheetId':'1deb9a6e-dc5a-4908-87cc-034ee9747e20'",",","'UId':'70e2406f-94eb-466f-8d09-837ad44a449c'",",'Col':",COLUMN(BCDanhMucDauTu_06029!D39),",'Row':",ROW(BCDanhMucDauTu_06029!D39),",","'Format':'numberic'",",'Value':'",SUBSTITUTE(BCDanhMucDauTu_06029!D39,"'","\'"),"','TargetCode':''}")</f>
        <v>{'SheetId':'1deb9a6e-dc5a-4908-87cc-034ee9747e20','UId':'70e2406f-94eb-466f-8d09-837ad44a449c','Col':4,'Row':39,'Format':'numberic','Value':'','TargetCode':''}</v>
      </c>
    </row>
    <row r="330" spans="1:1" x14ac:dyDescent="0.25">
      <c r="A330" t="str">
        <f>CONCATENATE("{'SheetId':'1deb9a6e-dc5a-4908-87cc-034ee9747e20'",",","'UId':'d0c68994-6723-45f4-a51b-ec4a1f1cb761'",",'Col':",COLUMN(BCDanhMucDauTu_06029!E39),",'Row':",ROW(BCDanhMucDauTu_06029!E39),",","'Format':'numberic'",",'Value':'",SUBSTITUTE(BCDanhMucDauTu_06029!E39,"'","\'"),"','TargetCode':''}")</f>
        <v>{'SheetId':'1deb9a6e-dc5a-4908-87cc-034ee9747e20','UId':'d0c68994-6723-45f4-a51b-ec4a1f1cb761','Col':5,'Row':39,'Format':'numberic','Value':'','TargetCode':''}</v>
      </c>
    </row>
    <row r="331" spans="1:1" x14ac:dyDescent="0.25">
      <c r="A331" t="str">
        <f>CONCATENATE("{'SheetId':'1deb9a6e-dc5a-4908-87cc-034ee9747e20'",",","'UId':'6c78638c-c601-49bf-a9e5-d48c4258eadd'",",'Col':",COLUMN(BCDanhMucDauTu_06029!F39),",'Row':",ROW(BCDanhMucDauTu_06029!F39),",","'Format':'numberic'",",'Value':'",SUBSTITUTE(BCDanhMucDauTu_06029!F39,"'","\'"),"','TargetCode':''}")</f>
        <v>{'SheetId':'1deb9a6e-dc5a-4908-87cc-034ee9747e20','UId':'6c78638c-c601-49bf-a9e5-d48c4258eadd','Col':6,'Row':39,'Format':'numberic','Value':'','TargetCode':''}</v>
      </c>
    </row>
    <row r="332" spans="1:1" x14ac:dyDescent="0.25">
      <c r="A332" t="str">
        <f>CONCATENATE("{'SheetId':'1deb9a6e-dc5a-4908-87cc-034ee9747e20'",",","'UId':'bb82eed3-a7c3-4954-be20-20a9717d4026'",",'Col':",COLUMN(BCDanhMucDauTu_06029!G39),",'Row':",ROW(BCDanhMucDauTu_06029!G39),",","'Format':'numberic'",",'Value':'",SUBSTITUTE(BCDanhMucDauTu_06029!G39,"'","\'"),"','TargetCode':''}")</f>
        <v>{'SheetId':'1deb9a6e-dc5a-4908-87cc-034ee9747e20','UId':'bb82eed3-a7c3-4954-be20-20a9717d4026','Col':7,'Row':39,'Format':'numberic','Value':'','TargetCode':''}</v>
      </c>
    </row>
    <row r="333" spans="1:1" x14ac:dyDescent="0.25">
      <c r="A333" t="str">
        <f>CONCATENATE("{'SheetId':'1deb9a6e-dc5a-4908-87cc-034ee9747e20'",",","'UId':'4fe6fd2f-049f-4c3b-a78b-58fd08d62d7d'",",'Col':",COLUMN(BCDanhMucDauTu_06029!A48),",'Row':",ROW(BCDanhMucDauTu_06029!A48),",","'ColDynamic':",COLUMN(BCDanhMucDauTu_06029!A51),",","'RowDynamic':",ROW(BCDanhMucDauTu_06029!A51),",","'Format':'numberic'",",'Value':'",SUBSTITUTE(BCDanhMucDauTu_06029!A48,"'","\'"),"','TargetCode':''}")</f>
        <v>{'SheetId':'1deb9a6e-dc5a-4908-87cc-034ee9747e20','UId':'4fe6fd2f-049f-4c3b-a78b-58fd08d62d7d','Col':1,'Row':48,'ColDynamic':1,'RowDynamic':51,'Format':'numberic','Value':' ','TargetCode':''}</v>
      </c>
    </row>
    <row r="334" spans="1:1" x14ac:dyDescent="0.25">
      <c r="A334" t="str">
        <f>CONCATENATE("{'SheetId':'1deb9a6e-dc5a-4908-87cc-034ee9747e20'",",","'UId':'21737fa5-5263-466a-9802-c554ec94ffeb'",",'Col':",COLUMN(BCDanhMucDauTu_06029!B48),",'Row':",ROW(BCDanhMucDauTu_06029!B48),",","'ColDynamic':",COLUMN(BCDanhMucDauTu_06029!B51),",","'RowDynamic':",ROW(BCDanhMucDauTu_06029!B51),",","'Format':'string'",",'Value':'",SUBSTITUTE(BCDanhMucDauTu_06029!B48,"'","\'"),"','TargetCode':''}")</f>
        <v>{'SheetId':'1deb9a6e-dc5a-4908-87cc-034ee9747e20','UId':'21737fa5-5263-466a-9802-c554ec94ffeb','Col':2,'Row':48,'ColDynamic':2,'RowDynamic':51,'Format':'string','Value':'Tổng','TargetCode':''}</v>
      </c>
    </row>
    <row r="335" spans="1:1" x14ac:dyDescent="0.25">
      <c r="A335" t="str">
        <f>CONCATENATE("{'SheetId':'1deb9a6e-dc5a-4908-87cc-034ee9747e20'",",","'UId':'b1780ae8-e3e9-4d68-b8e3-06dc22233b5c'",",'Col':",COLUMN(BCDanhMucDauTu_06029!C48),",'Row':",ROW(BCDanhMucDauTu_06029!C48),",","'ColDynamic':",COLUMN(BCDanhMucDauTu_06029!C51),",","'RowDynamic':",ROW(BCDanhMucDauTu_06029!C51),",","'Format':'numberic'",",'Value':'",SUBSTITUTE(BCDanhMucDauTu_06029!C48,"'","\'"),"','TargetCode':''}")</f>
        <v>{'SheetId':'1deb9a6e-dc5a-4908-87cc-034ee9747e20','UId':'b1780ae8-e3e9-4d68-b8e3-06dc22233b5c','Col':3,'Row':48,'ColDynamic':3,'RowDynamic':51,'Format':'numberic','Value':'2257','TargetCode':''}</v>
      </c>
    </row>
    <row r="336" spans="1:1" x14ac:dyDescent="0.25">
      <c r="A336" t="str">
        <f>CONCATENATE("{'SheetId':'1deb9a6e-dc5a-4908-87cc-034ee9747e20'",",","'UId':'fd0c415a-d2bc-42ee-b389-414f8400dae8'",",'Col':",COLUMN(BCDanhMucDauTu_06029!D48),",'Row':",ROW(BCDanhMucDauTu_06029!D48),",","'ColDynamic':",COLUMN(BCDanhMucDauTu_06029!D51),",","'RowDynamic':",ROW(BCDanhMucDauTu_06029!D51),",","'Format':'numberic'",",'Value':'",SUBSTITUTE(BCDanhMucDauTu_06029!D48,"'","\'"),"','TargetCode':''}")</f>
        <v>{'SheetId':'1deb9a6e-dc5a-4908-87cc-034ee9747e20','UId':'fd0c415a-d2bc-42ee-b389-414f8400dae8','Col':4,'Row':48,'ColDynamic':4,'RowDynamic':51,'Format':'numberic','Value':'','TargetCode':''}</v>
      </c>
    </row>
    <row r="337" spans="1:1" x14ac:dyDescent="0.25">
      <c r="A337" t="str">
        <f>CONCATENATE("{'SheetId':'1deb9a6e-dc5a-4908-87cc-034ee9747e20'",",","'UId':'816243e8-9c85-4ba1-805c-371f6b4844e4'",",'Col':",COLUMN(BCDanhMucDauTu_06029!E48),",'Row':",ROW(BCDanhMucDauTu_06029!E48),",","'ColDynamic':",COLUMN(BCDanhMucDauTu_06029!E51),",","'RowDynamic':",ROW(BCDanhMucDauTu_06029!E51),",","'Format':'numberic'",",'Value':'",SUBSTITUTE(BCDanhMucDauTu_06029!E48,"'","\'"),"','TargetCode':''}")</f>
        <v>{'SheetId':'1deb9a6e-dc5a-4908-87cc-034ee9747e20','UId':'816243e8-9c85-4ba1-805c-371f6b4844e4','Col':5,'Row':48,'ColDynamic':5,'RowDynamic':51,'Format':'numberic','Value':'','TargetCode':''}</v>
      </c>
    </row>
    <row r="338" spans="1:1" x14ac:dyDescent="0.25">
      <c r="A338" t="str">
        <f>CONCATENATE("{'SheetId':'1deb9a6e-dc5a-4908-87cc-034ee9747e20'",",","'UId':'2efa8183-1804-400f-919b-54e0d328e017'",",'Col':",COLUMN(BCDanhMucDauTu_06029!F48),",'Row':",ROW(BCDanhMucDauTu_06029!F48),",","'ColDynamic':",COLUMN(BCDanhMucDauTu_06029!F51),",","'RowDynamic':",ROW(BCDanhMucDauTu_06029!F51),",","'Format':'numberic'",",'Value':'",SUBSTITUTE(BCDanhMucDauTu_06029!F48,"'","\'"),"','TargetCode':''}")</f>
        <v>{'SheetId':'1deb9a6e-dc5a-4908-87cc-034ee9747e20','UId':'2efa8183-1804-400f-919b-54e0d328e017','Col':6,'Row':48,'ColDynamic':6,'RowDynamic':51,'Format':'numberic','Value':'159200000','TargetCode':''}</v>
      </c>
    </row>
    <row r="339" spans="1:1" x14ac:dyDescent="0.25">
      <c r="A339" t="str">
        <f>CONCATENATE("{'SheetId':'1deb9a6e-dc5a-4908-87cc-034ee9747e20'",",","'UId':'890ca93f-4ffa-4063-bc4e-3ca8427d321f'",",'Col':",COLUMN(BCDanhMucDauTu_06029!G48),",'Row':",ROW(BCDanhMucDauTu_06029!G48),",","'ColDynamic':",COLUMN(BCDanhMucDauTu_06029!G51),",","'RowDynamic':",ROW(BCDanhMucDauTu_06029!G51),",","'Format':'numberic'",",'Value':'",SUBSTITUTE(BCDanhMucDauTu_06029!G48,"'","\'"),"','TargetCode':''}")</f>
        <v>{'SheetId':'1deb9a6e-dc5a-4908-87cc-034ee9747e20','UId':'890ca93f-4ffa-4063-bc4e-3ca8427d321f','Col':7,'Row':48,'ColDynamic':7,'RowDynamic':51,'Format':'numberic','Value':'0.000477805770629109','TargetCode':''}</v>
      </c>
    </row>
    <row r="340" spans="1:1" x14ac:dyDescent="0.25">
      <c r="A340" t="str">
        <f>CONCATENATE("{'SheetId':'1deb9a6e-dc5a-4908-87cc-034ee9747e20'",",","'UId':'df249e66-a9ea-45a2-9c76-d51aecb2379d'",",'Col':",COLUMN(BCDanhMucDauTu_06029!D49),",'Row':",ROW(BCDanhMucDauTu_06029!D49),",","'Format':'numberic'",",'Value':'",SUBSTITUTE(BCDanhMucDauTu_06029!D49,"'","\'"),"','TargetCode':''}")</f>
        <v>{'SheetId':'1deb9a6e-dc5a-4908-87cc-034ee9747e20','UId':'df249e66-a9ea-45a2-9c76-d51aecb2379d','Col':4,'Row':49,'Format':'numberic','Value':'','TargetCode':''}</v>
      </c>
    </row>
    <row r="341" spans="1:1" x14ac:dyDescent="0.25">
      <c r="A341" t="str">
        <f>CONCATENATE("{'SheetId':'1deb9a6e-dc5a-4908-87cc-034ee9747e20'",",","'UId':'a81df1b4-0c26-4bbd-9a9d-27dc4b538b2c'",",'Col':",COLUMN(BCDanhMucDauTu_06029!E49),",'Row':",ROW(BCDanhMucDauTu_06029!E49),",","'Format':'numberic'",",'Value':'",SUBSTITUTE(BCDanhMucDauTu_06029!E49,"'","\'"),"','TargetCode':''}")</f>
        <v>{'SheetId':'1deb9a6e-dc5a-4908-87cc-034ee9747e20','UId':'a81df1b4-0c26-4bbd-9a9d-27dc4b538b2c','Col':5,'Row':49,'Format':'numberic','Value':'','TargetCode':''}</v>
      </c>
    </row>
    <row r="342" spans="1:1" x14ac:dyDescent="0.25">
      <c r="A342" t="str">
        <f>CONCATENATE("{'SheetId':'1deb9a6e-dc5a-4908-87cc-034ee9747e20'",",","'UId':'4a9e3616-ca24-464d-b5e2-89b07d4dab94'",",'Col':",COLUMN(BCDanhMucDauTu_06029!F49),",'Row':",ROW(BCDanhMucDauTu_06029!F49),",","'Format':'numberic'",",'Value':'",SUBSTITUTE(BCDanhMucDauTu_06029!F49,"'","\'"),"','TargetCode':''}")</f>
        <v>{'SheetId':'1deb9a6e-dc5a-4908-87cc-034ee9747e20','UId':'4a9e3616-ca24-464d-b5e2-89b07d4dab94','Col':6,'Row':49,'Format':'numberic','Value':'','TargetCode':''}</v>
      </c>
    </row>
    <row r="343" spans="1:1" x14ac:dyDescent="0.25">
      <c r="A343" t="str">
        <f>CONCATENATE("{'SheetId':'1deb9a6e-dc5a-4908-87cc-034ee9747e20'",",","'UId':'4cbb5dbb-7a56-4367-b451-172c5d9fc088'",",'Col':",COLUMN(BCDanhMucDauTu_06029!G49),",'Row':",ROW(BCDanhMucDauTu_06029!G49),",","'Format':'numberic'",",'Value':'",SUBSTITUTE(BCDanhMucDauTu_06029!G49,"'","\'"),"','TargetCode':''}")</f>
        <v>{'SheetId':'1deb9a6e-dc5a-4908-87cc-034ee9747e20','UId':'4cbb5dbb-7a56-4367-b451-172c5d9fc088','Col':7,'Row':49,'Format':'numberic','Value':'','TargetCode':''}</v>
      </c>
    </row>
    <row r="344" spans="1:1" x14ac:dyDescent="0.25">
      <c r="A344" t="str">
        <f>CONCATENATE("{'SheetId':'1deb9a6e-dc5a-4908-87cc-034ee9747e20'",",","'UId':'70357de6-0706-48a2-a361-da95bcaa1827'",",'Col':",COLUMN(BCDanhMucDauTu_06029!D50),",'Row':",ROW(BCDanhMucDauTu_06029!D50),",","'Format':'numberic'",",'Value':'",SUBSTITUTE(BCDanhMucDauTu_06029!D50,"'","\'"),"','TargetCode':''}")</f>
        <v>{'SheetId':'1deb9a6e-dc5a-4908-87cc-034ee9747e20','UId':'70357de6-0706-48a2-a361-da95bcaa1827','Col':4,'Row':50,'Format':'numberic','Value':'','TargetCode':''}</v>
      </c>
    </row>
    <row r="345" spans="1:1" x14ac:dyDescent="0.25">
      <c r="A345" t="str">
        <f>CONCATENATE("{'SheetId':'1deb9a6e-dc5a-4908-87cc-034ee9747e20'",",","'UId':'4f148c59-190d-4dad-aff9-126f4ce81c6d'",",'Col':",COLUMN(BCDanhMucDauTu_06029!E50),",'Row':",ROW(BCDanhMucDauTu_06029!E50),",","'Format':'numberic'",",'Value':'",SUBSTITUTE(BCDanhMucDauTu_06029!E50,"'","\'"),"','TargetCode':''}")</f>
        <v>{'SheetId':'1deb9a6e-dc5a-4908-87cc-034ee9747e20','UId':'4f148c59-190d-4dad-aff9-126f4ce81c6d','Col':5,'Row':50,'Format':'numberic','Value':'','TargetCode':''}</v>
      </c>
    </row>
    <row r="346" spans="1:1" x14ac:dyDescent="0.25">
      <c r="A346" t="str">
        <f>CONCATENATE("{'SheetId':'1deb9a6e-dc5a-4908-87cc-034ee9747e20'",",","'UId':'6ba9d2bf-7322-4bb6-be73-05a728f53c5a'",",'Col':",COLUMN(BCDanhMucDauTu_06029!F50),",'Row':",ROW(BCDanhMucDauTu_06029!F50),",","'Format':'numberic'",",'Value':'",SUBSTITUTE(BCDanhMucDauTu_06029!F50,"'","\'"),"','TargetCode':''}")</f>
        <v>{'SheetId':'1deb9a6e-dc5a-4908-87cc-034ee9747e20','UId':'6ba9d2bf-7322-4bb6-be73-05a728f53c5a','Col':6,'Row':50,'Format':'numberic','Value':'20361617840','TargetCode':''}</v>
      </c>
    </row>
    <row r="347" spans="1:1" x14ac:dyDescent="0.25">
      <c r="A347" t="str">
        <f>CONCATENATE("{'SheetId':'1deb9a6e-dc5a-4908-87cc-034ee9747e20'",",","'UId':'cad08826-aed0-458d-a3df-563ee1ca2782'",",'Col':",COLUMN(BCDanhMucDauTu_06029!G50),",'Row':",ROW(BCDanhMucDauTu_06029!G50),",","'Format':'numberic'",",'Value':'",SUBSTITUTE(BCDanhMucDauTu_06029!G50,"'","\'"),"','TargetCode':''}")</f>
        <v>{'SheetId':'1deb9a6e-dc5a-4908-87cc-034ee9747e20','UId':'cad08826-aed0-458d-a3df-563ee1ca2782','Col':7,'Row':50,'Format':'numberic','Value':'0.0611111715031194','TargetCode':''}</v>
      </c>
    </row>
    <row r="348" spans="1:1" x14ac:dyDescent="0.25">
      <c r="A348" t="str">
        <f>CONCATENATE("{'SheetId':'1deb9a6e-dc5a-4908-87cc-034ee9747e20'",",","'UId':'26452794-e0d2-44f2-8c51-7f5465fbf4cf'",",'Col':",COLUMN(BCDanhMucDauTu_06029!A52),",'Row':",ROW(BCDanhMucDauTu_06029!A52),",","'ColDynamic':",COLUMN(BCDanhMucDauTu_06029!A49),",","'RowDynamic':",ROW(BCDanhMucDauTu_06029!A49),",","'Format':'string'",",'Value':'",SUBSTITUTE(BCDanhMucDauTu_06029!A52,"'","\'"),"','TargetCode':''}")</f>
        <v>{'SheetId':'1deb9a6e-dc5a-4908-87cc-034ee9747e20','UId':'26452794-e0d2-44f2-8c51-7f5465fbf4cf','Col':1,'Row':52,'ColDynamic':1,'RowDynamic':49,'Format':'string','Value':' ','TargetCode':''}</v>
      </c>
    </row>
    <row r="349" spans="1:1" x14ac:dyDescent="0.25">
      <c r="A349" t="str">
        <f>CONCATENATE("{'SheetId':'1deb9a6e-dc5a-4908-87cc-034ee9747e20'",",","'UId':'9b14eff9-5e45-4cf1-9494-0604b89ed28b'",",'Col':",COLUMN(BCDanhMucDauTu_06029!B52),",'Row':",ROW(BCDanhMucDauTu_06029!B52),",","'ColDynamic':",COLUMN(BCDanhMucDauTu_06029!B49),",","'RowDynamic':",ROW(BCDanhMucDauTu_06029!B49),",","'Format':'string'",",'Value':'",SUBSTITUTE(BCDanhMucDauTu_06029!B52,"'","\'"),"','TargetCode':''}")</f>
        <v>{'SheetId':'1deb9a6e-dc5a-4908-87cc-034ee9747e20','UId':'9b14eff9-5e45-4cf1-9494-0604b89ed28b','Col':2,'Row':52,'ColDynamic':2,'RowDynamic':49,'Format':'string','Value':'Tiền gửi ngân hàng','TargetCode':''}</v>
      </c>
    </row>
    <row r="350" spans="1:1" x14ac:dyDescent="0.25">
      <c r="A350" t="str">
        <f>CONCATENATE("{'SheetId':'1deb9a6e-dc5a-4908-87cc-034ee9747e20'",",","'UId':'8d66f097-23e3-4ef9-8131-e5ac52c6b32f'",",'Col':",COLUMN(BCDanhMucDauTu_06029!C52),",'Row':",ROW(BCDanhMucDauTu_06029!C52),",","'ColDynamic':",COLUMN(BCDanhMucDauTu_06029!C49),",","'RowDynamic':",ROW(BCDanhMucDauTu_06029!C49),",","'Format':'string'",",'Value':'",SUBSTITUTE(BCDanhMucDauTu_06029!C52,"'","\'"),"','TargetCode':''}")</f>
        <v>{'SheetId':'1deb9a6e-dc5a-4908-87cc-034ee9747e20','UId':'8d66f097-23e3-4ef9-8131-e5ac52c6b32f','Col':3,'Row':52,'ColDynamic':3,'RowDynamic':49,'Format':'string','Value':'2260','TargetCode':''}</v>
      </c>
    </row>
    <row r="351" spans="1:1" x14ac:dyDescent="0.25">
      <c r="A351" t="str">
        <f>CONCATENATE("{'SheetId':'1deb9a6e-dc5a-4908-87cc-034ee9747e20'",",","'UId':'ead9614a-658c-4220-bedf-ca1bfba113ca'",",'Col':",COLUMN(BCDanhMucDauTu_06029!D52),",'Row':",ROW(BCDanhMucDauTu_06029!D52),",","'ColDynamic':",COLUMN(BCDanhMucDauTu_06029!D49),",","'RowDynamic':",ROW(BCDanhMucDauTu_06029!D49),",","'Format':'numberic'",",'Value':'",SUBSTITUTE(BCDanhMucDauTu_06029!D52,"'","\'"),"','TargetCode':''}")</f>
        <v>{'SheetId':'1deb9a6e-dc5a-4908-87cc-034ee9747e20','UId':'ead9614a-658c-4220-bedf-ca1bfba113ca','Col':4,'Row':52,'ColDynamic':4,'RowDynamic':49,'Format':'numberic','Value':'','TargetCode':''}</v>
      </c>
    </row>
    <row r="352" spans="1:1" x14ac:dyDescent="0.25">
      <c r="A352" t="str">
        <f>CONCATENATE("{'SheetId':'1deb9a6e-dc5a-4908-87cc-034ee9747e20'",",","'UId':'4fdfc09c-5e5b-40ad-b617-c48d140e6fbc'",",'Col':",COLUMN(BCDanhMucDauTu_06029!E52),",'Row':",ROW(BCDanhMucDauTu_06029!E52),",","'ColDynamic':",COLUMN(BCDanhMucDauTu_06029!E49),",","'RowDynamic':",ROW(BCDanhMucDauTu_06029!E49),",","'Format':'numberic'",",'Value':'",SUBSTITUTE(BCDanhMucDauTu_06029!E52,"'","\'"),"','TargetCode':''}")</f>
        <v>{'SheetId':'1deb9a6e-dc5a-4908-87cc-034ee9747e20','UId':'4fdfc09c-5e5b-40ad-b617-c48d140e6fbc','Col':5,'Row':52,'ColDynamic':5,'RowDynamic':49,'Format':'numberic','Value':'','TargetCode':''}</v>
      </c>
    </row>
    <row r="353" spans="1:1" x14ac:dyDescent="0.25">
      <c r="A353" t="str">
        <f>CONCATENATE("{'SheetId':'1deb9a6e-dc5a-4908-87cc-034ee9747e20'",",","'UId':'ba8351a8-8ef9-4c39-b20c-9e499c7302c4'",",'Col':",COLUMN(BCDanhMucDauTu_06029!F52),",'Row':",ROW(BCDanhMucDauTu_06029!F52),",","'ColDynamic':",COLUMN(BCDanhMucDauTu_06029!F49),",","'RowDynamic':",ROW(BCDanhMucDauTu_06029!F49),",","'Format':'numberic'",",'Value':'",SUBSTITUTE(BCDanhMucDauTu_06029!F52,"'","\'"),"','TargetCode':''}")</f>
        <v>{'SheetId':'1deb9a6e-dc5a-4908-87cc-034ee9747e20','UId':'ba8351a8-8ef9-4c39-b20c-9e499c7302c4','Col':6,'Row':52,'ColDynamic':6,'RowDynamic':49,'Format':'numberic','Value':'0','TargetCode':''}</v>
      </c>
    </row>
    <row r="354" spans="1:1" x14ac:dyDescent="0.25">
      <c r="A354" t="str">
        <f>CONCATENATE("{'SheetId':'1deb9a6e-dc5a-4908-87cc-034ee9747e20'",",","'UId':'20aec549-2649-4108-8c50-4ff697541fea'",",'Col':",COLUMN(BCDanhMucDauTu_06029!G52),",'Row':",ROW(BCDanhMucDauTu_06029!G52),",","'ColDynamic':",COLUMN(BCDanhMucDauTu_06029!G49),",","'RowDynamic':",ROW(BCDanhMucDauTu_06029!G49),",","'Format':'numberic'",",'Value':'",SUBSTITUTE(BCDanhMucDauTu_06029!G52,"'","\'"),"','TargetCode':''}")</f>
        <v>{'SheetId':'1deb9a6e-dc5a-4908-87cc-034ee9747e20','UId':'20aec549-2649-4108-8c50-4ff697541fea','Col':7,'Row':52,'ColDynamic':7,'RowDynamic':49,'Format':'numberic','Value':'0','TargetCode':''}</v>
      </c>
    </row>
    <row r="355" spans="1:1" x14ac:dyDescent="0.25">
      <c r="A355" t="str">
        <f>CONCATENATE("{'SheetId':'1deb9a6e-dc5a-4908-87cc-034ee9747e20'",",","'UId':'c94d94d7-01a6-4c24-95e6-4f83c62d0567'",",'Col':",COLUMN(BCDanhMucDauTu_06029!A54),",'Row':",ROW(BCDanhMucDauTu_06029!A54),",","'ColDynamic':",COLUMN(BCDanhMucDauTu_06029!A51),",","'RowDynamic':",ROW(BCDanhMucDauTu_06029!A51),",","'Format':'string'",",'Value':'",SUBSTITUTE(BCDanhMucDauTu_06029!A54,"'","\'"),"','TargetCode':''}")</f>
        <v>{'SheetId':'1deb9a6e-dc5a-4908-87cc-034ee9747e20','UId':'c94d94d7-01a6-4c24-95e6-4f83c62d0567','Col':1,'Row':54,'ColDynamic':1,'RowDynamic':51,'Format':'string','Value':' ','TargetCode':''}</v>
      </c>
    </row>
    <row r="356" spans="1:1" x14ac:dyDescent="0.25">
      <c r="A356" t="str">
        <f>CONCATENATE("{'SheetId':'1deb9a6e-dc5a-4908-87cc-034ee9747e20'",",","'UId':'333b59bf-d7bf-4903-a769-681773c5c1d6'",",'Col':",COLUMN(BCDanhMucDauTu_06029!B54),",'Row':",ROW(BCDanhMucDauTu_06029!B54),",","'ColDynamic':",COLUMN(BCDanhMucDauTu_06029!B51),",","'RowDynamic':",ROW(BCDanhMucDauTu_06029!B51),",","'Format':'string'",",'Value':'",SUBSTITUTE(BCDanhMucDauTu_06029!B54,"'","\'"),"','TargetCode':''}")</f>
        <v>{'SheetId':'1deb9a6e-dc5a-4908-87cc-034ee9747e20','UId':'333b59bf-d7bf-4903-a769-681773c5c1d6','Col':2,'Row':54,'ColDynamic':2,'RowDynamic':51,'Format':'string','Value':'Chứng chỉ tiền gửi ','TargetCode':''}</v>
      </c>
    </row>
    <row r="357" spans="1:1" x14ac:dyDescent="0.25">
      <c r="A357" t="str">
        <f>CONCATENATE("{'SheetId':'1deb9a6e-dc5a-4908-87cc-034ee9747e20'",",","'UId':'70dcb08c-d0c0-43e8-87c7-cb83b1736902'",",'Col':",COLUMN(BCDanhMucDauTu_06029!C54),",'Row':",ROW(BCDanhMucDauTu_06029!C54),",","'ColDynamic':",COLUMN(BCDanhMucDauTu_06029!C51),",","'RowDynamic':",ROW(BCDanhMucDauTu_06029!C51),",","'Format':'string'",",'Value':'",SUBSTITUTE(BCDanhMucDauTu_06029!C54,"'","\'"),"','TargetCode':''}")</f>
        <v>{'SheetId':'1deb9a6e-dc5a-4908-87cc-034ee9747e20','UId':'70dcb08c-d0c0-43e8-87c7-cb83b1736902','Col':3,'Row':54,'ColDynamic':3,'RowDynamic':51,'Format':'string','Value':'2261.1','TargetCode':''}</v>
      </c>
    </row>
    <row r="358" spans="1:1" x14ac:dyDescent="0.25">
      <c r="A358" t="str">
        <f>CONCATENATE("{'SheetId':'1deb9a6e-dc5a-4908-87cc-034ee9747e20'",",","'UId':'b98b0710-edbe-464f-91cc-a50943b92e53'",",'Col':",COLUMN(BCDanhMucDauTu_06029!D54),",'Row':",ROW(BCDanhMucDauTu_06029!D54),",","'ColDynamic':",COLUMN(BCDanhMucDauTu_06029!D51),",","'RowDynamic':",ROW(BCDanhMucDauTu_06029!D51),",","'Format':'numberic'",",'Value':'",SUBSTITUTE(BCDanhMucDauTu_06029!D54,"'","\'"),"','TargetCode':''}")</f>
        <v>{'SheetId':'1deb9a6e-dc5a-4908-87cc-034ee9747e20','UId':'b98b0710-edbe-464f-91cc-a50943b92e53','Col':4,'Row':54,'ColDynamic':4,'RowDynamic':51,'Format':'numberic','Value':'','TargetCode':''}</v>
      </c>
    </row>
    <row r="359" spans="1:1" x14ac:dyDescent="0.25">
      <c r="A359" t="str">
        <f>CONCATENATE("{'SheetId':'1deb9a6e-dc5a-4908-87cc-034ee9747e20'",",","'UId':'1e5e338d-e8d3-484c-a931-f154e681f9d1'",",'Col':",COLUMN(BCDanhMucDauTu_06029!E54),",'Row':",ROW(BCDanhMucDauTu_06029!E54),",","'ColDynamic':",COLUMN(BCDanhMucDauTu_06029!E51),",","'RowDynamic':",ROW(BCDanhMucDauTu_06029!E51),",","'Format':'numberic'",",'Value':'",SUBSTITUTE(BCDanhMucDauTu_06029!E54,"'","\'"),"','TargetCode':''}")</f>
        <v>{'SheetId':'1deb9a6e-dc5a-4908-87cc-034ee9747e20','UId':'1e5e338d-e8d3-484c-a931-f154e681f9d1','Col':5,'Row':54,'ColDynamic':5,'RowDynamic':51,'Format':'numberic','Value':'','TargetCode':''}</v>
      </c>
    </row>
    <row r="360" spans="1:1" x14ac:dyDescent="0.25">
      <c r="A360" t="str">
        <f>CONCATENATE("{'SheetId':'1deb9a6e-dc5a-4908-87cc-034ee9747e20'",",","'UId':'f0171a12-b46c-408e-9769-0674783f4494'",",'Col':",COLUMN(BCDanhMucDauTu_06029!F54),",'Row':",ROW(BCDanhMucDauTu_06029!F54),",","'ColDynamic':",COLUMN(BCDanhMucDauTu_06029!F51),",","'RowDynamic':",ROW(BCDanhMucDauTu_06029!F51),",","'Format':'numberic'",",'Value':'",SUBSTITUTE(BCDanhMucDauTu_06029!F54,"'","\'"),"','TargetCode':''}")</f>
        <v>{'SheetId':'1deb9a6e-dc5a-4908-87cc-034ee9747e20','UId':'f0171a12-b46c-408e-9769-0674783f4494','Col':6,'Row':54,'ColDynamic':6,'RowDynamic':51,'Format':'numberic','Value':'0','TargetCode':''}</v>
      </c>
    </row>
    <row r="361" spans="1:1" x14ac:dyDescent="0.25">
      <c r="A361" t="str">
        <f>CONCATENATE("{'SheetId':'1deb9a6e-dc5a-4908-87cc-034ee9747e20'",",","'UId':'123dfcbf-9d8f-4865-9abd-67aef0fb2ded'",",'Col':",COLUMN(BCDanhMucDauTu_06029!G54),",'Row':",ROW(BCDanhMucDauTu_06029!G54),",","'ColDynamic':",COLUMN(BCDanhMucDauTu_06029!G51),",","'RowDynamic':",ROW(BCDanhMucDauTu_06029!G51),",","'Format':'numberic'",",'Value':'",SUBSTITUTE(BCDanhMucDauTu_06029!G54,"'","\'"),"','TargetCode':''}")</f>
        <v>{'SheetId':'1deb9a6e-dc5a-4908-87cc-034ee9747e20','UId':'123dfcbf-9d8f-4865-9abd-67aef0fb2ded','Col':7,'Row':54,'ColDynamic':7,'RowDynamic':51,'Format':'numberic','Value':'0','TargetCode':''}</v>
      </c>
    </row>
    <row r="362" spans="1:1" x14ac:dyDescent="0.25">
      <c r="A362" t="str">
        <f>CONCATENATE("{'SheetId':'1deb9a6e-dc5a-4908-87cc-034ee9747e20'",",","'UId':'61c7d7e9-4c4a-4062-8012-4877345d4ca2'",",'Col':",COLUMN(BCDanhMucDauTu_06029!D55),",'Row':",ROW(BCDanhMucDauTu_06029!D55),",","'Format':'numberic'",",'Value':'",SUBSTITUTE(BCDanhMucDauTu_06029!D55,"'","\'"),"','TargetCode':''}")</f>
        <v>{'SheetId':'1deb9a6e-dc5a-4908-87cc-034ee9747e20','UId':'61c7d7e9-4c4a-4062-8012-4877345d4ca2','Col':4,'Row':55,'Format':'numberic','Value':'','TargetCode':''}</v>
      </c>
    </row>
    <row r="363" spans="1:1" x14ac:dyDescent="0.25">
      <c r="A363" t="str">
        <f>CONCATENATE("{'SheetId':'1deb9a6e-dc5a-4908-87cc-034ee9747e20'",",","'UId':'55eb1cfc-48db-45d7-badc-9126702dbaca'",",'Col':",COLUMN(BCDanhMucDauTu_06029!E55),",'Row':",ROW(BCDanhMucDauTu_06029!E55),",","'Format':'numberic'",",'Value':'",SUBSTITUTE(BCDanhMucDauTu_06029!E55,"'","\'"),"','TargetCode':''}")</f>
        <v>{'SheetId':'1deb9a6e-dc5a-4908-87cc-034ee9747e20','UId':'55eb1cfc-48db-45d7-badc-9126702dbaca','Col':5,'Row':55,'Format':'numberic','Value':'','TargetCode':''}</v>
      </c>
    </row>
    <row r="364" spans="1:1" x14ac:dyDescent="0.25">
      <c r="A364" t="str">
        <f>CONCATENATE("{'SheetId':'1deb9a6e-dc5a-4908-87cc-034ee9747e20'",",","'UId':'0b0a71cf-8b1c-4a88-a170-2b7251d20ffa'",",'Col':",COLUMN(BCDanhMucDauTu_06029!F55),",'Row':",ROW(BCDanhMucDauTu_06029!F55),",","'Format':'numberic'",",'Value':'",SUBSTITUTE(BCDanhMucDauTu_06029!F55,"'","\'"),"','TargetCode':''}")</f>
        <v>{'SheetId':'1deb9a6e-dc5a-4908-87cc-034ee9747e20','UId':'0b0a71cf-8b1c-4a88-a170-2b7251d20ffa','Col':6,'Row':55,'Format':'numberic','Value':'20361617840','TargetCode':''}</v>
      </c>
    </row>
    <row r="365" spans="1:1" x14ac:dyDescent="0.25">
      <c r="A365" t="str">
        <f>CONCATENATE("{'SheetId':'1deb9a6e-dc5a-4908-87cc-034ee9747e20'",",","'UId':'3ec63538-3a98-477e-b957-0e4550274988'",",'Col':",COLUMN(BCDanhMucDauTu_06029!G55),",'Row':",ROW(BCDanhMucDauTu_06029!G55),",","'Format':'numberic'",",'Value':'",SUBSTITUTE(BCDanhMucDauTu_06029!G55,"'","\'"),"','TargetCode':''}")</f>
        <v>{'SheetId':'1deb9a6e-dc5a-4908-87cc-034ee9747e20','UId':'3ec63538-3a98-477e-b957-0e4550274988','Col':7,'Row':55,'Format':'numberic','Value':'0.0611111715031194','TargetCode':''}</v>
      </c>
    </row>
    <row r="366" spans="1:1" x14ac:dyDescent="0.25">
      <c r="A366" t="str">
        <f>CONCATENATE("{'SheetId':'1deb9a6e-dc5a-4908-87cc-034ee9747e20'",",","'UId':'b7e2b881-7166-4008-81ef-36fa655ba0d3'",",'Col':",COLUMN(BCDanhMucDauTu_06029!D56),",'Row':",ROW(BCDanhMucDauTu_06029!D56),",","'Format':'numberic'",",'Value':'",SUBSTITUTE(BCDanhMucDauTu_06029!D56,"'","\'"),"','TargetCode':''}")</f>
        <v>{'SheetId':'1deb9a6e-dc5a-4908-87cc-034ee9747e20','UId':'b7e2b881-7166-4008-81ef-36fa655ba0d3','Col':4,'Row':56,'Format':'numberic','Value':'','TargetCode':''}</v>
      </c>
    </row>
    <row r="367" spans="1:1" x14ac:dyDescent="0.25">
      <c r="A367" t="str">
        <f>CONCATENATE("{'SheetId':'1deb9a6e-dc5a-4908-87cc-034ee9747e20'",",","'UId':'b0198f8c-cffe-4d00-9816-22e0fa96124d'",",'Col':",COLUMN(BCDanhMucDauTu_06029!E56),",'Row':",ROW(BCDanhMucDauTu_06029!E56),",","'Format':'numberic'",",'Value':'",SUBSTITUTE(BCDanhMucDauTu_06029!E56,"'","\'"),"','TargetCode':''}")</f>
        <v>{'SheetId':'1deb9a6e-dc5a-4908-87cc-034ee9747e20','UId':'b0198f8c-cffe-4d00-9816-22e0fa96124d','Col':5,'Row':56,'Format':'numberic','Value':'','TargetCode':''}</v>
      </c>
    </row>
    <row r="368" spans="1:1" x14ac:dyDescent="0.25">
      <c r="A368" t="str">
        <f>CONCATENATE("{'SheetId':'1deb9a6e-dc5a-4908-87cc-034ee9747e20'",",","'UId':'2a23d1c5-766a-4746-bd88-93015d1e4053'",",'Col':",COLUMN(BCDanhMucDauTu_06029!F56),",'Row':",ROW(BCDanhMucDauTu_06029!F56),",","'Format':'numberic'",",'Value':'",SUBSTITUTE(BCDanhMucDauTu_06029!F56,"'","\'"),"','TargetCode':''}")</f>
        <v>{'SheetId':'1deb9a6e-dc5a-4908-87cc-034ee9747e20','UId':'2a23d1c5-766a-4746-bd88-93015d1e4053','Col':6,'Row':56,'Format':'numberic','Value':'333189780840','TargetCode':''}</v>
      </c>
    </row>
    <row r="369" spans="1:1" x14ac:dyDescent="0.25">
      <c r="A369" t="str">
        <f>CONCATENATE("{'SheetId':'1deb9a6e-dc5a-4908-87cc-034ee9747e20'",",","'UId':'ca227d64-7ddf-4c5b-94c2-f07049f1a645'",",'Col':",COLUMN(BCDanhMucDauTu_06029!G56),",'Row':",ROW(BCDanhMucDauTu_06029!G56),",","'Format':'numberic'",",'Value':'",SUBSTITUTE(BCDanhMucDauTu_06029!G56,"'","\'"),"','TargetCode':''}")</f>
        <v>{'SheetId':'1deb9a6e-dc5a-4908-87cc-034ee9747e20','UId':'ca227d64-7ddf-4c5b-94c2-f07049f1a645','Col':7,'Row':56,'Format':'numberic','Value':'1','TargetCode':''}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{'SheetId':'eea37401-614e-480f-bf0c-66e62a21c940','UId':'8fe4c321-a5c4-4a50-a26e-af5571876426','Col':4,'Row':3,'Format':'numberic','Value':'0.0121976295198263','TargetCode':''}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{'SheetId':'eea37401-614e-480f-bf0c-66e62a21c940','UId':'e505df99-52a5-4046-b588-70e17a64bc04','Col':5,'Row':3,'Format':'numberic','Value':'0.0122311535980017','TargetCode':''}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{'SheetId':'eea37401-614e-480f-bf0c-66e62a21c940','UId':'906b49c2-3105-44f5-a32d-07590223a8f2','Col':4,'Row':4,'Format':'numberic','Value':'0.00137202309552108','TargetCode':''}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{'SheetId':'eea37401-614e-480f-bf0c-66e62a21c940','UId':'1292eb8e-a778-4ce5-ab53-509a4c8a9832','Col':5,'Row':4,'Format':'numberic','Value':'0.00130159650801215','TargetCode':''}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{'SheetId':'eea37401-614e-480f-bf0c-66e62a21c940','UId':'043b7f89-a817-4764-b06f-cc2a71ce03b0','Col':4,'Row':5,'Format':'numberic','Value':'0.00304435721809477','TargetCode':''}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{'SheetId':'eea37401-614e-480f-bf0c-66e62a21c940','UId':'99e0f9cc-8606-43f9-8ce6-a58dc892af79','Col':5,'Row':5,'Format':'numberic','Value':'0.00311996075010037','TargetCode':''}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{'SheetId':'eea37401-614e-480f-bf0c-66e62a21c940','UId':'b6bb9469-63ab-4fda-88bd-7b1865b669bf','Col':5,'Row':6,'Format':'numberic','Value':'0.000248913465911905','TargetCode':''}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{'SheetId':'eea37401-614e-480f-bf0c-66e62a21c940','UId':'e3f08122-3427-41af-b11b-1a46844a64fc','Col':4,'Row':9,'Format':'numberic','Value':'0.00112180323797855','TargetCode':''}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{'SheetId':'eea37401-614e-480f-bf0c-66e62a21c940','UId':'9e68654a-171d-4fbe-8c69-6a6d18753f97','Col':5,'Row':9,'Format':'numberic','Value':'0.00115278774868536','TargetCode':''}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{'SheetId':'eea37401-614e-480f-bf0c-66e62a21c940','UId':'01528f3a-d80f-403f-9e7e-01c54429c341','Col':4,'Row':10,'Format':'numberic','Value':'0.0246935177650748','TargetCode':''}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{'SheetId':'eea37401-614e-480f-bf0c-66e62a21c940','UId':'2e9dd82c-3e13-4dfb-9508-7eb62f82b7a5','Col':5,'Row':10,'Format':'numberic','Value':'0.0187183949503306','TargetCode':''}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{'SheetId':'eea37401-614e-480f-bf0c-66e62a21c940','UId':'e04710a4-564b-4804-a3c9-8b96b736ccd0','Col':4,'Row':11,'Format':'numberic','Value':'4.05026548651683','TargetCode':''}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{'SheetId':'eea37401-614e-480f-bf0c-66e62a21c940','UId':'0421496e-49be-42f6-bd5e-4ff79e46d605','Col':5,'Row':11,'Format':'numberic','Value':'0.592173425177974','TargetCode':''}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{'SheetId':'eea37401-614e-480f-bf0c-66e62a21c940','UId':'759e81e7-6be1-448f-8880-c7fb179e0f97','Col':4,'Row':14,'Format':'numberic','Value':'197188235400','TargetCode':''}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{'SheetId':'eea37401-614e-480f-bf0c-66e62a21c940','UId':'d55f381c-544c-4c22-a6c9-f44d9ae2c1ab','Col':5,'Row':14,'Format':'numberic','Value':'200052627700','TargetCode':''}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{'SheetId':'eea37401-614e-480f-bf0c-66e62a21c940','UId':'5b9de7f0-70a7-42bf-94c8-d94c81c70e42','Col':4,'Row':15,'Format':'numberic','Value':'197188235400','TargetCode':''}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{'SheetId':'eea37401-614e-480f-bf0c-66e62a21c940','UId':'85d68133-b410-4986-a2ae-00da0ca256bd','Col':5,'Row':15,'Format':'numberic','Value':'200052627700','TargetCode':''}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{'SheetId':'eea37401-614e-480f-bf0c-66e62a21c940','UId':'31f6ac2c-5e3e-4a12-b200-cf5f834a027b','Col':4,'Row':16,'Format':'numberic','Value':'19718823.54','TargetCode':''}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{'SheetId':'eea37401-614e-480f-bf0c-66e62a21c940','UId':'e12c39c4-7956-414a-b632-d0af1c2ab599','Col':5,'Row':16,'Format':'numberic','Value':'20005262.77','TargetCode':''}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{'SheetId':'eea37401-614e-480f-bf0c-66e62a21c940','UId':'b08c24e4-4516-482b-a697-9d62ff87afcf','Col':4,'Row':17,'Format':'numberic','Value':'-4213472600','TargetCode':''}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{'SheetId':'eea37401-614e-480f-bf0c-66e62a21c940','UId':'a7ccfa80-7e7d-4308-b36d-abc719c80bf3','Col':5,'Row':17,'Format':'numberic','Value':'-2864392300','TargetCode':''}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{'SheetId':'eea37401-614e-480f-bf0c-66e62a21c940','UId':'e8ec4ef9-08e4-4e39-8477-ae21a99e8959','Col':4,'Row':18,'Format':'numberic','Value':'634496.65','TargetCode':''}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{'SheetId':'eea37401-614e-480f-bf0c-66e62a21c940','UId':'dde8a5b2-e9c7-4f1b-a63c-0174479280ef','Col':5,'Row':18,'Format':'numberic','Value':'435945.23','TargetCode':''}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{'SheetId':'eea37401-614e-480f-bf0c-66e62a21c940','UId':'0e4c1db2-c20e-4d52-853c-271375cc313a','Col':4,'Row':19,'Format':'numberic','Value':'6344966500','TargetCode':''}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{'SheetId':'eea37401-614e-480f-bf0c-66e62a21c940','UId':'12f0bb36-f2e3-462a-b5c8-133ec8de4536','Col':5,'Row':19,'Format':'numberic','Value':'4359452300','TargetCode':''}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{'SheetId':'eea37401-614e-480f-bf0c-66e62a21c940','UId':'99c017fe-183e-4244-a2e8-3180fad52922','Col':4,'Row':20,'Format':'numberic','Value':'-1055843.91','TargetCode':''}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{'SheetId':'eea37401-614e-480f-bf0c-66e62a21c940','UId':'b3b6a8fb-5b81-4dc7-b0e6-531f207f2848','Col':5,'Row':20,'Format':'numberic','Value':'-722384.46','TargetCode':''}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{'SheetId':'eea37401-614e-480f-bf0c-66e62a21c940','UId':'d7299fb4-5fbd-49ea-a765-7a162fd18f1e','Col':4,'Row':21,'Format':'numberic','Value':'-10558439100','TargetCode':''}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{'SheetId':'eea37401-614e-480f-bf0c-66e62a21c940','UId':'15c659ac-ac36-4f95-b662-8fcd6067cf35','Col':5,'Row':21,'Format':'numberic','Value':'-7223844600','TargetCode':''}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{'SheetId':'eea37401-614e-480f-bf0c-66e62a21c940','UId':'232e2092-5dcd-464b-b1fe-07f27efe2d21','Col':4,'Row':22,'Format':'numberic','Value':'192974762800','TargetCode':''}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{'SheetId':'eea37401-614e-480f-bf0c-66e62a21c940','UId':'fa41f074-2315-4e28-81ff-52700c300177','Col':5,'Row':22,'Format':'numberic','Value':'197188235400','TargetCode':''}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{'SheetId':'eea37401-614e-480f-bf0c-66e62a21c940','UId':'d8289881-c7ab-468c-ad5d-bf473cb76780','Col':4,'Row':23,'Format':'numberic','Value':'192974762800','TargetCode':''}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{'SheetId':'eea37401-614e-480f-bf0c-66e62a21c940','UId':'994ed5e1-c943-4620-8991-d05a125691b0','Col':5,'Row':23,'Format':'numberic','Value':'197188235400','TargetCode':''}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{'SheetId':'eea37401-614e-480f-bf0c-66e62a21c940','UId':'7120d041-84df-4b71-aa97-9c53b5ab7f97','Col':4,'Row':24,'Format':'numberic','Value':'19297476.28','TargetCode':''}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{'SheetId':'eea37401-614e-480f-bf0c-66e62a21c940','UId':'ee5817e5-5c8c-481c-bd88-acd0b7e7eb64','Col':5,'Row':24,'Format':'numberic','Value':'19718823.54','TargetCode':''}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{'SheetId':'eea37401-614e-480f-bf0c-66e62a21c940','UId':'83b16c86-f622-444a-8fd4-b601d346c031','Col':4,'Row':25,'Format':'percentage','Value':'0.000322993530841122','TargetCode':''}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{'SheetId':'eea37401-614e-480f-bf0c-66e62a21c940','UId':'6080a665-802c-4b21-ade4-e67d42c38ace','Col':5,'Row':25,'Format':'percentage','Value':'0.000316091879789701','TargetCode':''}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{'SheetId':'eea37401-614e-480f-bf0c-66e62a21c940','UId':'dc7a563a-ad1d-4847-ad52-60ae8b13af41','Col':4,'Row':26,'Format':'percentage','Value':'0.1474','TargetCode':''}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{'SheetId':'eea37401-614e-480f-bf0c-66e62a21c940','UId':'c291a5ad-47fa-4a53-a5d4-2c97806fed49','Col':5,'Row':26,'Format':'percentage','Value':'0.1466','TargetCode':''}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{'SheetId':'eea37401-614e-480f-bf0c-66e62a21c940','UId':'71e817fa-136e-4e66-8e01-e228a752c25d','Col':4,'Row':27,'Format':'percentage','Value':'0.0429','TargetCode':''}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{'SheetId':'eea37401-614e-480f-bf0c-66e62a21c940','UId':'19d7d32d-f72f-4744-9b80-66561ae1073a','Col':4,'Row':28,'Format':'numberic','Value':'11321','TargetCode':''}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{'SheetId':'eea37401-614e-480f-bf0c-66e62a21c940','UId':'2c2fe24e-69d3-4ae8-a8c8-c603f2a4a32c','Col':5,'Row':28,'Format':'numberic','Value':'11453','TargetCode':''}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{'SheetId':'eea37401-614e-480f-bf0c-66e62a21c940','UId':'507c37af-0901-43e1-8af6-f40112c246e3','Col':4,'Row':29,'Format':'numberic','Value':'16531.84','TargetCode':''}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{'SheetId':'eea37401-614e-480f-bf0c-66e62a21c940','UId':'bb1a5a18-9ac0-4a7c-9c34-d6fbecc14baf','Col':5,'Row':29,'Format':'numberic','Value':'16117.83','TargetCode':''}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zoomScale="70" zoomScaleNormal="70" workbookViewId="0">
      <selection activeCell="D3" sqref="D3:F43"/>
    </sheetView>
  </sheetViews>
  <sheetFormatPr defaultRowHeight="12.5" x14ac:dyDescent="0.25"/>
  <cols>
    <col min="1" max="1" width="6.54296875" customWidth="1"/>
    <col min="2" max="2" width="41.54296875" customWidth="1"/>
    <col min="3" max="3" width="10.453125" customWidth="1"/>
    <col min="4" max="5" width="21.453125" style="14" bestFit="1" customWidth="1"/>
    <col min="6" max="6" width="22" style="14" bestFit="1" customWidth="1"/>
  </cols>
  <sheetData>
    <row r="1" spans="1:6" ht="15" customHeight="1" x14ac:dyDescent="0.3">
      <c r="A1" s="7" t="s">
        <v>6</v>
      </c>
      <c r="B1" s="7" t="s">
        <v>7</v>
      </c>
      <c r="C1" s="7" t="s">
        <v>54</v>
      </c>
      <c r="D1" s="13" t="s">
        <v>55</v>
      </c>
      <c r="E1" s="13" t="s">
        <v>56</v>
      </c>
      <c r="F1" s="13" t="s">
        <v>57</v>
      </c>
    </row>
    <row r="2" spans="1:6" ht="15" customHeight="1" x14ac:dyDescent="0.3">
      <c r="A2" s="8" t="s">
        <v>58</v>
      </c>
      <c r="B2" s="8" t="s">
        <v>59</v>
      </c>
      <c r="C2" s="8" t="s">
        <v>60</v>
      </c>
      <c r="D2" s="24"/>
      <c r="E2" s="24"/>
      <c r="F2" s="25"/>
    </row>
    <row r="3" spans="1:6" ht="15" customHeight="1" x14ac:dyDescent="0.35">
      <c r="A3" s="5" t="s">
        <v>61</v>
      </c>
      <c r="B3" s="5" t="s">
        <v>62</v>
      </c>
      <c r="C3" s="5" t="s">
        <v>63</v>
      </c>
      <c r="D3" s="22">
        <v>20361617840</v>
      </c>
      <c r="E3" s="22">
        <v>7247463139</v>
      </c>
      <c r="F3" s="23">
        <v>0.277556026853093</v>
      </c>
    </row>
    <row r="4" spans="1:6" ht="15" customHeight="1" x14ac:dyDescent="0.35">
      <c r="A4" s="5" t="s">
        <v>1</v>
      </c>
      <c r="B4" s="5" t="s">
        <v>64</v>
      </c>
      <c r="C4" s="5" t="s">
        <v>65</v>
      </c>
      <c r="D4" s="22"/>
      <c r="E4" s="22"/>
      <c r="F4" s="23"/>
    </row>
    <row r="5" spans="1:6" s="21" customFormat="1" ht="15" customHeight="1" x14ac:dyDescent="0.35">
      <c r="A5" s="20" t="s">
        <v>66</v>
      </c>
      <c r="B5" s="20" t="s">
        <v>66</v>
      </c>
      <c r="C5" s="20" t="s">
        <v>66</v>
      </c>
      <c r="D5" s="22" t="s">
        <v>66</v>
      </c>
      <c r="E5" s="22" t="s">
        <v>66</v>
      </c>
      <c r="F5" s="23" t="s">
        <v>66</v>
      </c>
    </row>
    <row r="6" spans="1:6" ht="15" customHeight="1" x14ac:dyDescent="0.35">
      <c r="A6" s="5" t="s">
        <v>1</v>
      </c>
      <c r="B6" s="5" t="s">
        <v>67</v>
      </c>
      <c r="C6" s="5" t="s">
        <v>68</v>
      </c>
      <c r="D6" s="22">
        <v>20361617840</v>
      </c>
      <c r="E6" s="22">
        <v>7247463139</v>
      </c>
      <c r="F6" s="23">
        <v>0.277556026853093</v>
      </c>
    </row>
    <row r="7" spans="1:6" ht="15" customHeight="1" x14ac:dyDescent="0.35">
      <c r="A7" s="5" t="s">
        <v>66</v>
      </c>
      <c r="B7" s="5" t="s">
        <v>66</v>
      </c>
      <c r="C7" s="5" t="s">
        <v>66</v>
      </c>
      <c r="D7" s="22" t="s">
        <v>66</v>
      </c>
      <c r="E7" s="22" t="s">
        <v>66</v>
      </c>
      <c r="F7" s="23" t="s">
        <v>66</v>
      </c>
    </row>
    <row r="8" spans="1:6" ht="15" customHeight="1" x14ac:dyDescent="0.35">
      <c r="A8" s="5" t="s">
        <v>69</v>
      </c>
      <c r="B8" s="5" t="s">
        <v>70</v>
      </c>
      <c r="C8" s="5" t="s">
        <v>71</v>
      </c>
      <c r="D8" s="22">
        <v>312668963000</v>
      </c>
      <c r="E8" s="22">
        <v>311977848250</v>
      </c>
      <c r="F8" s="23">
        <v>1.09206863136127</v>
      </c>
    </row>
    <row r="9" spans="1:6" ht="15" customHeight="1" x14ac:dyDescent="0.35">
      <c r="A9" s="5" t="s">
        <v>66</v>
      </c>
      <c r="B9" s="5" t="s">
        <v>66</v>
      </c>
      <c r="C9" s="5" t="s">
        <v>66</v>
      </c>
      <c r="D9" s="22" t="s">
        <v>66</v>
      </c>
      <c r="E9" s="22" t="s">
        <v>66</v>
      </c>
      <c r="F9" s="23" t="s">
        <v>66</v>
      </c>
    </row>
    <row r="10" spans="1:6" ht="15" customHeight="1" x14ac:dyDescent="0.35">
      <c r="A10" s="5"/>
      <c r="B10" s="5"/>
      <c r="C10" s="5"/>
      <c r="D10" s="24"/>
      <c r="E10" s="24"/>
      <c r="F10" s="25"/>
    </row>
    <row r="11" spans="1:6" ht="15" customHeight="1" x14ac:dyDescent="0.35">
      <c r="A11" s="5" t="s">
        <v>72</v>
      </c>
      <c r="B11" s="5" t="s">
        <v>73</v>
      </c>
      <c r="C11" s="5" t="s">
        <v>74</v>
      </c>
      <c r="D11" s="22">
        <v>0</v>
      </c>
      <c r="E11" s="22">
        <v>0</v>
      </c>
      <c r="F11" s="23"/>
    </row>
    <row r="12" spans="1:6" ht="15" customHeight="1" x14ac:dyDescent="0.35">
      <c r="A12" s="5" t="s">
        <v>66</v>
      </c>
      <c r="B12" s="5" t="s">
        <v>66</v>
      </c>
      <c r="C12" s="5" t="s">
        <v>66</v>
      </c>
      <c r="D12" s="22" t="s">
        <v>66</v>
      </c>
      <c r="E12" s="22" t="s">
        <v>66</v>
      </c>
      <c r="F12" s="23" t="s">
        <v>66</v>
      </c>
    </row>
    <row r="13" spans="1:6" ht="15" customHeight="1" x14ac:dyDescent="0.35">
      <c r="A13" s="5" t="s">
        <v>75</v>
      </c>
      <c r="B13" s="5" t="s">
        <v>76</v>
      </c>
      <c r="C13" s="5" t="s">
        <v>77</v>
      </c>
      <c r="D13" s="22">
        <v>159200000</v>
      </c>
      <c r="E13" s="22">
        <v>98600000</v>
      </c>
      <c r="F13" s="23">
        <v>1.33351692086386</v>
      </c>
    </row>
    <row r="14" spans="1:6" ht="15" customHeight="1" x14ac:dyDescent="0.35">
      <c r="A14" s="5" t="s">
        <v>66</v>
      </c>
      <c r="B14" s="5" t="s">
        <v>66</v>
      </c>
      <c r="C14" s="5" t="s">
        <v>66</v>
      </c>
      <c r="D14" s="22" t="s">
        <v>66</v>
      </c>
      <c r="E14" s="22" t="s">
        <v>66</v>
      </c>
      <c r="F14" s="23" t="s">
        <v>66</v>
      </c>
    </row>
    <row r="15" spans="1:6" ht="15" customHeight="1" x14ac:dyDescent="0.35">
      <c r="A15" s="5"/>
      <c r="B15" s="5"/>
      <c r="C15" s="5"/>
      <c r="D15" s="24"/>
      <c r="E15" s="24"/>
      <c r="F15" s="25"/>
    </row>
    <row r="16" spans="1:6" ht="15" customHeight="1" x14ac:dyDescent="0.35">
      <c r="A16" s="5" t="s">
        <v>78</v>
      </c>
      <c r="B16" s="5" t="s">
        <v>79</v>
      </c>
      <c r="C16" s="5" t="s">
        <v>80</v>
      </c>
      <c r="D16" s="22">
        <v>0</v>
      </c>
      <c r="E16" s="22">
        <v>0</v>
      </c>
      <c r="F16" s="23">
        <v>0</v>
      </c>
    </row>
    <row r="17" spans="1:6" ht="15" customHeight="1" x14ac:dyDescent="0.35">
      <c r="A17" s="5" t="s">
        <v>66</v>
      </c>
      <c r="B17" s="5" t="s">
        <v>66</v>
      </c>
      <c r="C17" s="5" t="s">
        <v>66</v>
      </c>
      <c r="D17" s="22" t="s">
        <v>66</v>
      </c>
      <c r="E17" s="22" t="s">
        <v>66</v>
      </c>
      <c r="F17" s="23" t="s">
        <v>66</v>
      </c>
    </row>
    <row r="18" spans="1:6" ht="15" customHeight="1" x14ac:dyDescent="0.35">
      <c r="A18" s="5"/>
      <c r="B18" s="5"/>
      <c r="C18" s="5"/>
      <c r="D18" s="24"/>
      <c r="E18" s="24"/>
      <c r="F18" s="25"/>
    </row>
    <row r="19" spans="1:6" ht="15" customHeight="1" x14ac:dyDescent="0.35">
      <c r="A19" s="5" t="s">
        <v>81</v>
      </c>
      <c r="B19" s="5" t="s">
        <v>82</v>
      </c>
      <c r="C19" s="5" t="s">
        <v>83</v>
      </c>
      <c r="D19" s="22">
        <v>0</v>
      </c>
      <c r="E19" s="22">
        <v>0</v>
      </c>
      <c r="F19" s="23"/>
    </row>
    <row r="20" spans="1:6" ht="15" customHeight="1" x14ac:dyDescent="0.35">
      <c r="A20" s="5" t="s">
        <v>66</v>
      </c>
      <c r="B20" s="5" t="s">
        <v>66</v>
      </c>
      <c r="C20" s="5" t="s">
        <v>66</v>
      </c>
      <c r="D20" s="22" t="s">
        <v>66</v>
      </c>
      <c r="E20" s="22" t="s">
        <v>66</v>
      </c>
      <c r="F20" s="23" t="s">
        <v>66</v>
      </c>
    </row>
    <row r="21" spans="1:6" ht="15" customHeight="1" x14ac:dyDescent="0.35">
      <c r="A21" s="5" t="s">
        <v>84</v>
      </c>
      <c r="B21" s="5" t="s">
        <v>85</v>
      </c>
      <c r="C21" s="5" t="s">
        <v>86</v>
      </c>
      <c r="D21" s="22">
        <v>0</v>
      </c>
      <c r="E21" s="22">
        <v>0</v>
      </c>
      <c r="F21" s="23">
        <v>0</v>
      </c>
    </row>
    <row r="22" spans="1:6" ht="15" customHeight="1" x14ac:dyDescent="0.35">
      <c r="A22" s="5" t="s">
        <v>66</v>
      </c>
      <c r="B22" s="5" t="s">
        <v>66</v>
      </c>
      <c r="C22" s="5" t="s">
        <v>66</v>
      </c>
      <c r="D22" s="22" t="s">
        <v>66</v>
      </c>
      <c r="E22" s="22" t="s">
        <v>66</v>
      </c>
      <c r="F22" s="23" t="s">
        <v>66</v>
      </c>
    </row>
    <row r="23" spans="1:6" ht="15" customHeight="1" x14ac:dyDescent="0.35">
      <c r="A23" s="5"/>
      <c r="B23" s="5"/>
      <c r="C23" s="5"/>
      <c r="D23" s="24"/>
      <c r="E23" s="24"/>
      <c r="F23" s="25"/>
    </row>
    <row r="24" spans="1:6" ht="15" customHeight="1" x14ac:dyDescent="0.35">
      <c r="A24" s="5" t="s">
        <v>87</v>
      </c>
      <c r="B24" s="5" t="s">
        <v>88</v>
      </c>
      <c r="C24" s="5" t="s">
        <v>89</v>
      </c>
      <c r="D24" s="22">
        <v>0</v>
      </c>
      <c r="E24" s="22">
        <v>0</v>
      </c>
      <c r="F24" s="23"/>
    </row>
    <row r="25" spans="1:6" ht="15" customHeight="1" x14ac:dyDescent="0.35">
      <c r="A25" s="5" t="s">
        <v>66</v>
      </c>
      <c r="B25" s="5" t="s">
        <v>66</v>
      </c>
      <c r="C25" s="5" t="s">
        <v>66</v>
      </c>
      <c r="D25" s="22" t="s">
        <v>66</v>
      </c>
      <c r="E25" s="22" t="s">
        <v>66</v>
      </c>
      <c r="F25" s="23" t="s">
        <v>66</v>
      </c>
    </row>
    <row r="26" spans="1:6" ht="15" customHeight="1" x14ac:dyDescent="0.35">
      <c r="A26" s="5"/>
      <c r="B26" s="5"/>
      <c r="C26" s="5"/>
      <c r="D26" s="24"/>
      <c r="E26" s="24"/>
      <c r="F26" s="25"/>
    </row>
    <row r="27" spans="1:6" ht="15" customHeight="1" x14ac:dyDescent="0.35">
      <c r="A27" s="5" t="s">
        <v>90</v>
      </c>
      <c r="B27" s="5" t="s">
        <v>91</v>
      </c>
      <c r="C27" s="5" t="s">
        <v>92</v>
      </c>
      <c r="D27" s="22">
        <v>0</v>
      </c>
      <c r="E27" s="22">
        <v>0</v>
      </c>
      <c r="F27" s="23"/>
    </row>
    <row r="28" spans="1:6" ht="15" customHeight="1" x14ac:dyDescent="0.35">
      <c r="A28" s="5" t="s">
        <v>66</v>
      </c>
      <c r="B28" s="5" t="s">
        <v>66</v>
      </c>
      <c r="C28" s="5" t="s">
        <v>66</v>
      </c>
      <c r="D28" s="22" t="s">
        <v>66</v>
      </c>
      <c r="E28" s="22" t="s">
        <v>66</v>
      </c>
      <c r="F28" s="23" t="s">
        <v>66</v>
      </c>
    </row>
    <row r="29" spans="1:6" ht="15" customHeight="1" x14ac:dyDescent="0.35">
      <c r="A29" s="5"/>
      <c r="B29" s="5"/>
      <c r="C29" s="5"/>
      <c r="D29" s="24"/>
      <c r="E29" s="24"/>
      <c r="F29" s="25"/>
    </row>
    <row r="30" spans="1:6" ht="15" customHeight="1" x14ac:dyDescent="0.35">
      <c r="A30" s="5" t="s">
        <v>93</v>
      </c>
      <c r="B30" s="5" t="s">
        <v>94</v>
      </c>
      <c r="C30" s="5" t="s">
        <v>95</v>
      </c>
      <c r="D30" s="24">
        <v>333189780840</v>
      </c>
      <c r="E30" s="24">
        <v>319323911389</v>
      </c>
      <c r="F30" s="25">
        <v>0.83981819915084199</v>
      </c>
    </row>
    <row r="31" spans="1:6" ht="15" customHeight="1" x14ac:dyDescent="0.3">
      <c r="A31" s="8" t="s">
        <v>96</v>
      </c>
      <c r="B31" s="8" t="s">
        <v>97</v>
      </c>
      <c r="C31" s="8" t="s">
        <v>98</v>
      </c>
      <c r="D31" s="24"/>
      <c r="E31" s="24"/>
      <c r="F31" s="25"/>
    </row>
    <row r="32" spans="1:6" ht="15" customHeight="1" x14ac:dyDescent="0.35">
      <c r="A32" s="5" t="s">
        <v>99</v>
      </c>
      <c r="B32" s="5" t="s">
        <v>100</v>
      </c>
      <c r="C32" s="5" t="s">
        <v>101</v>
      </c>
      <c r="D32" s="22">
        <v>0</v>
      </c>
      <c r="E32" s="22">
        <v>0</v>
      </c>
      <c r="F32" s="23"/>
    </row>
    <row r="33" spans="1:6" ht="15" customHeight="1" x14ac:dyDescent="0.35">
      <c r="A33" s="5" t="s">
        <v>66</v>
      </c>
      <c r="B33" s="5" t="s">
        <v>66</v>
      </c>
      <c r="C33" s="5" t="s">
        <v>66</v>
      </c>
      <c r="D33" s="22" t="s">
        <v>66</v>
      </c>
      <c r="E33" s="22" t="s">
        <v>66</v>
      </c>
      <c r="F33" s="23" t="s">
        <v>66</v>
      </c>
    </row>
    <row r="34" spans="1:6" ht="15" customHeight="1" x14ac:dyDescent="0.35">
      <c r="A34" s="5" t="s">
        <v>102</v>
      </c>
      <c r="B34" s="5" t="s">
        <v>103</v>
      </c>
      <c r="C34" s="5" t="s">
        <v>104</v>
      </c>
      <c r="D34" s="22">
        <v>9827200476</v>
      </c>
      <c r="E34" s="22">
        <v>0</v>
      </c>
      <c r="F34" s="23"/>
    </row>
    <row r="35" spans="1:6" ht="15" customHeight="1" x14ac:dyDescent="0.35">
      <c r="A35" s="5" t="s">
        <v>66</v>
      </c>
      <c r="B35" s="5" t="s">
        <v>66</v>
      </c>
      <c r="C35" s="5" t="s">
        <v>66</v>
      </c>
      <c r="D35" s="22" t="s">
        <v>66</v>
      </c>
      <c r="E35" s="22" t="s">
        <v>66</v>
      </c>
      <c r="F35" s="23" t="s">
        <v>66</v>
      </c>
    </row>
    <row r="36" spans="1:6" ht="15" customHeight="1" x14ac:dyDescent="0.35">
      <c r="A36" s="5"/>
      <c r="B36" s="5"/>
      <c r="C36" s="5"/>
      <c r="D36" s="24"/>
      <c r="E36" s="24"/>
      <c r="F36" s="25"/>
    </row>
    <row r="37" spans="1:6" ht="15" customHeight="1" x14ac:dyDescent="0.35">
      <c r="A37" s="5" t="s">
        <v>105</v>
      </c>
      <c r="B37" s="5" t="s">
        <v>106</v>
      </c>
      <c r="C37" s="5" t="s">
        <v>107</v>
      </c>
      <c r="D37" s="22">
        <v>4339655840</v>
      </c>
      <c r="E37" s="22">
        <v>1499170238</v>
      </c>
      <c r="F37" s="23">
        <v>0.92081050616008098</v>
      </c>
    </row>
    <row r="38" spans="1:6" ht="15" customHeight="1" x14ac:dyDescent="0.35">
      <c r="A38" s="5" t="s">
        <v>66</v>
      </c>
      <c r="B38" s="5" t="s">
        <v>66</v>
      </c>
      <c r="C38" s="5" t="s">
        <v>66</v>
      </c>
      <c r="D38" s="22" t="s">
        <v>66</v>
      </c>
      <c r="E38" s="22" t="s">
        <v>66</v>
      </c>
      <c r="F38" s="23" t="s">
        <v>66</v>
      </c>
    </row>
    <row r="39" spans="1:6" ht="15" customHeight="1" x14ac:dyDescent="0.35">
      <c r="A39" s="5"/>
      <c r="B39" s="5"/>
      <c r="C39" s="5"/>
      <c r="D39" s="24"/>
      <c r="E39" s="24"/>
      <c r="F39" s="25"/>
    </row>
    <row r="40" spans="1:6" ht="15" customHeight="1" x14ac:dyDescent="0.35">
      <c r="A40" s="5" t="s">
        <v>108</v>
      </c>
      <c r="B40" s="5" t="s">
        <v>109</v>
      </c>
      <c r="C40" s="5" t="s">
        <v>110</v>
      </c>
      <c r="D40" s="24">
        <v>14166856316</v>
      </c>
      <c r="E40" s="24">
        <v>1499170238</v>
      </c>
      <c r="F40" s="25">
        <v>3.00599646976455</v>
      </c>
    </row>
    <row r="41" spans="1:6" ht="15" customHeight="1" x14ac:dyDescent="0.35">
      <c r="A41" s="5" t="s">
        <v>1</v>
      </c>
      <c r="B41" s="5" t="s">
        <v>111</v>
      </c>
      <c r="C41" s="5" t="s">
        <v>112</v>
      </c>
      <c r="D41" s="22">
        <v>319022924524</v>
      </c>
      <c r="E41" s="22">
        <v>317824741151</v>
      </c>
      <c r="F41" s="23">
        <v>0.813776897836749</v>
      </c>
    </row>
    <row r="42" spans="1:6" ht="15" customHeight="1" x14ac:dyDescent="0.35">
      <c r="A42" s="5" t="s">
        <v>1</v>
      </c>
      <c r="B42" s="5" t="s">
        <v>113</v>
      </c>
      <c r="C42" s="5" t="s">
        <v>114</v>
      </c>
      <c r="D42" s="49">
        <v>19297476.280000001</v>
      </c>
      <c r="E42" s="49">
        <v>19718823.539999999</v>
      </c>
      <c r="F42" s="23">
        <v>0.80046222792239896</v>
      </c>
    </row>
    <row r="43" spans="1:6" ht="15" customHeight="1" x14ac:dyDescent="0.35">
      <c r="A43" s="5" t="s">
        <v>1</v>
      </c>
      <c r="B43" s="5" t="s">
        <v>115</v>
      </c>
      <c r="C43" s="5" t="s">
        <v>116</v>
      </c>
      <c r="D43" s="49">
        <v>16531.84</v>
      </c>
      <c r="E43" s="49">
        <v>16117.83</v>
      </c>
      <c r="F43" s="23">
        <v>1.01663392030797</v>
      </c>
    </row>
    <row r="44" spans="1:6" ht="15" customHeight="1" x14ac:dyDescent="0.35">
      <c r="A44" s="9" t="s">
        <v>1</v>
      </c>
      <c r="B44" s="9" t="s">
        <v>1</v>
      </c>
      <c r="C44" s="9" t="s">
        <v>1</v>
      </c>
      <c r="D44" s="45"/>
      <c r="E44" s="45"/>
      <c r="F44" s="4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D2" sqref="D2:F50"/>
    </sheetView>
  </sheetViews>
  <sheetFormatPr defaultRowHeight="12.5" x14ac:dyDescent="0.25"/>
  <cols>
    <col min="1" max="1" width="6.54296875" customWidth="1"/>
    <col min="2" max="2" width="60.453125" customWidth="1"/>
    <col min="3" max="3" width="13" customWidth="1"/>
    <col min="4" max="6" width="21" style="14" bestFit="1" customWidth="1"/>
  </cols>
  <sheetData>
    <row r="1" spans="1:6" ht="15" customHeight="1" x14ac:dyDescent="0.3">
      <c r="A1" s="7" t="s">
        <v>6</v>
      </c>
      <c r="B1" s="7" t="s">
        <v>117</v>
      </c>
      <c r="C1" s="7" t="s">
        <v>54</v>
      </c>
      <c r="D1" s="13" t="s">
        <v>55</v>
      </c>
      <c r="E1" s="13" t="s">
        <v>56</v>
      </c>
      <c r="F1" s="13" t="s">
        <v>118</v>
      </c>
    </row>
    <row r="2" spans="1:6" ht="15" customHeight="1" x14ac:dyDescent="0.3">
      <c r="A2" s="8" t="s">
        <v>58</v>
      </c>
      <c r="B2" s="8" t="s">
        <v>119</v>
      </c>
      <c r="C2" s="8" t="s">
        <v>74</v>
      </c>
      <c r="D2" s="38">
        <v>449635453</v>
      </c>
      <c r="E2" s="38">
        <v>99772350</v>
      </c>
      <c r="F2" s="38">
        <v>449635453</v>
      </c>
    </row>
    <row r="3" spans="1:6" ht="15" customHeight="1" x14ac:dyDescent="0.35">
      <c r="A3" s="5" t="s">
        <v>9</v>
      </c>
      <c r="B3" s="5" t="s">
        <v>120</v>
      </c>
      <c r="C3" s="5" t="s">
        <v>121</v>
      </c>
      <c r="D3" s="39">
        <v>0</v>
      </c>
      <c r="E3" s="39">
        <v>0</v>
      </c>
      <c r="F3" s="39">
        <v>0</v>
      </c>
    </row>
    <row r="4" spans="1:6" ht="15" customHeight="1" x14ac:dyDescent="0.35">
      <c r="A4" s="5" t="s">
        <v>66</v>
      </c>
      <c r="B4" s="5" t="s">
        <v>66</v>
      </c>
      <c r="C4" s="5" t="s">
        <v>66</v>
      </c>
      <c r="D4" s="40" t="s">
        <v>66</v>
      </c>
      <c r="E4" s="40" t="s">
        <v>389</v>
      </c>
      <c r="F4" s="40" t="s">
        <v>389</v>
      </c>
    </row>
    <row r="5" spans="1:6" ht="15" customHeight="1" x14ac:dyDescent="0.35">
      <c r="A5" s="5" t="s">
        <v>12</v>
      </c>
      <c r="B5" s="5" t="s">
        <v>76</v>
      </c>
      <c r="C5" s="5" t="s">
        <v>83</v>
      </c>
      <c r="D5" s="39">
        <v>448350000</v>
      </c>
      <c r="E5" s="39">
        <v>98600000</v>
      </c>
      <c r="F5" s="39">
        <v>448350000</v>
      </c>
    </row>
    <row r="6" spans="1:6" ht="15" customHeight="1" x14ac:dyDescent="0.35">
      <c r="A6" s="5" t="s">
        <v>66</v>
      </c>
      <c r="B6" s="5" t="s">
        <v>66</v>
      </c>
      <c r="C6" s="5" t="s">
        <v>66</v>
      </c>
      <c r="D6" s="40" t="s">
        <v>66</v>
      </c>
      <c r="E6" s="40" t="s">
        <v>389</v>
      </c>
      <c r="F6" s="40" t="s">
        <v>389</v>
      </c>
    </row>
    <row r="7" spans="1:6" ht="15" customHeight="1" x14ac:dyDescent="0.35">
      <c r="A7" s="5" t="s">
        <v>15</v>
      </c>
      <c r="B7" s="5" t="s">
        <v>122</v>
      </c>
      <c r="C7" s="5" t="s">
        <v>101</v>
      </c>
      <c r="D7" s="39">
        <v>1285453</v>
      </c>
      <c r="E7" s="39">
        <v>1172350</v>
      </c>
      <c r="F7" s="39">
        <v>1285453</v>
      </c>
    </row>
    <row r="8" spans="1:6" ht="15" customHeight="1" x14ac:dyDescent="0.35">
      <c r="A8" s="5" t="s">
        <v>66</v>
      </c>
      <c r="B8" s="5" t="s">
        <v>66</v>
      </c>
      <c r="C8" s="5" t="s">
        <v>66</v>
      </c>
      <c r="D8" s="40" t="s">
        <v>66</v>
      </c>
      <c r="E8" s="40" t="s">
        <v>66</v>
      </c>
      <c r="F8" s="40" t="s">
        <v>66</v>
      </c>
    </row>
    <row r="9" spans="1:6" ht="15" customHeight="1" x14ac:dyDescent="0.35">
      <c r="A9" s="5" t="s">
        <v>18</v>
      </c>
      <c r="B9" s="5" t="s">
        <v>123</v>
      </c>
      <c r="C9" s="5" t="s">
        <v>121</v>
      </c>
      <c r="D9" s="39">
        <v>0</v>
      </c>
      <c r="E9" s="39">
        <v>0</v>
      </c>
      <c r="F9" s="39">
        <v>0</v>
      </c>
    </row>
    <row r="10" spans="1:6" ht="15" customHeight="1" x14ac:dyDescent="0.35">
      <c r="A10" s="5" t="s">
        <v>66</v>
      </c>
      <c r="B10" s="5" t="s">
        <v>66</v>
      </c>
      <c r="C10" s="5" t="s">
        <v>66</v>
      </c>
      <c r="D10" s="40" t="s">
        <v>66</v>
      </c>
      <c r="E10" s="40" t="s">
        <v>66</v>
      </c>
      <c r="F10" s="40" t="s">
        <v>66</v>
      </c>
    </row>
    <row r="11" spans="1:6" ht="15" customHeight="1" x14ac:dyDescent="0.3">
      <c r="A11" s="8" t="s">
        <v>96</v>
      </c>
      <c r="B11" s="8" t="s">
        <v>124</v>
      </c>
      <c r="C11" s="8" t="s">
        <v>125</v>
      </c>
      <c r="D11" s="41">
        <v>660370293</v>
      </c>
      <c r="E11" s="41">
        <v>487125101</v>
      </c>
      <c r="F11" s="41">
        <v>660370293</v>
      </c>
    </row>
    <row r="12" spans="1:6" ht="15" customHeight="1" x14ac:dyDescent="0.35">
      <c r="A12" s="5" t="s">
        <v>9</v>
      </c>
      <c r="B12" s="5" t="s">
        <v>126</v>
      </c>
      <c r="C12" s="5" t="s">
        <v>127</v>
      </c>
      <c r="D12" s="39">
        <v>326197031</v>
      </c>
      <c r="E12" s="39">
        <v>318301967</v>
      </c>
      <c r="F12" s="39">
        <v>326197031</v>
      </c>
    </row>
    <row r="13" spans="1:6" ht="15" customHeight="1" x14ac:dyDescent="0.35">
      <c r="A13" s="5" t="s">
        <v>66</v>
      </c>
      <c r="B13" s="5" t="s">
        <v>66</v>
      </c>
      <c r="C13" s="5" t="s">
        <v>66</v>
      </c>
      <c r="D13" s="40" t="s">
        <v>66</v>
      </c>
      <c r="E13" s="40" t="s">
        <v>66</v>
      </c>
      <c r="F13" s="40" t="s">
        <v>66</v>
      </c>
    </row>
    <row r="14" spans="1:6" ht="15" customHeight="1" x14ac:dyDescent="0.35">
      <c r="A14" s="5" t="s">
        <v>12</v>
      </c>
      <c r="B14" s="5" t="s">
        <v>128</v>
      </c>
      <c r="C14" s="5" t="s">
        <v>129</v>
      </c>
      <c r="D14" s="39">
        <v>39043247</v>
      </c>
      <c r="E14" s="39">
        <v>36003537</v>
      </c>
      <c r="F14" s="39">
        <v>39043247</v>
      </c>
    </row>
    <row r="15" spans="1:6" ht="15" customHeight="1" x14ac:dyDescent="0.35">
      <c r="A15" s="5" t="s">
        <v>66</v>
      </c>
      <c r="B15" s="5" t="s">
        <v>66</v>
      </c>
      <c r="C15" s="5" t="s">
        <v>66</v>
      </c>
      <c r="D15" s="40" t="s">
        <v>66</v>
      </c>
      <c r="E15" s="40" t="s">
        <v>66</v>
      </c>
      <c r="F15" s="40" t="s">
        <v>66</v>
      </c>
    </row>
    <row r="16" spans="1:6" ht="15" customHeight="1" x14ac:dyDescent="0.35">
      <c r="A16" s="5"/>
      <c r="B16" s="5"/>
      <c r="C16" s="5"/>
      <c r="D16" s="39"/>
      <c r="E16" s="39"/>
      <c r="F16" s="39"/>
    </row>
    <row r="17" spans="1:6" ht="15" customHeight="1" x14ac:dyDescent="0.35">
      <c r="A17" s="5" t="s">
        <v>15</v>
      </c>
      <c r="B17" s="5" t="s">
        <v>130</v>
      </c>
      <c r="C17" s="5" t="s">
        <v>131</v>
      </c>
      <c r="D17" s="39">
        <v>79062500</v>
      </c>
      <c r="E17" s="39">
        <v>79062500</v>
      </c>
      <c r="F17" s="39">
        <v>79062500</v>
      </c>
    </row>
    <row r="18" spans="1:6" ht="15" customHeight="1" x14ac:dyDescent="0.35">
      <c r="A18" s="5" t="s">
        <v>66</v>
      </c>
      <c r="B18" s="5" t="s">
        <v>66</v>
      </c>
      <c r="C18" s="5" t="s">
        <v>66</v>
      </c>
      <c r="D18" s="40" t="s">
        <v>66</v>
      </c>
      <c r="E18" s="40" t="s">
        <v>66</v>
      </c>
      <c r="F18" s="40" t="s">
        <v>66</v>
      </c>
    </row>
    <row r="19" spans="1:6" ht="15" customHeight="1" x14ac:dyDescent="0.35">
      <c r="A19" s="5"/>
      <c r="B19" s="5"/>
      <c r="C19" s="5"/>
      <c r="D19" s="39"/>
      <c r="E19" s="39"/>
      <c r="F19" s="39"/>
    </row>
    <row r="20" spans="1:6" s="21" customFormat="1" ht="15" customHeight="1" x14ac:dyDescent="0.35">
      <c r="A20" s="20" t="s">
        <v>18</v>
      </c>
      <c r="B20" s="20" t="s">
        <v>132</v>
      </c>
      <c r="C20" s="20" t="s">
        <v>133</v>
      </c>
      <c r="D20" s="39">
        <v>0</v>
      </c>
      <c r="E20" s="39">
        <v>0</v>
      </c>
      <c r="F20" s="39">
        <v>0</v>
      </c>
    </row>
    <row r="21" spans="1:6" ht="15" customHeight="1" x14ac:dyDescent="0.35">
      <c r="A21" s="5" t="s">
        <v>66</v>
      </c>
      <c r="B21" s="5" t="s">
        <v>66</v>
      </c>
      <c r="C21" s="5" t="s">
        <v>66</v>
      </c>
      <c r="D21" s="40" t="s">
        <v>66</v>
      </c>
      <c r="E21" s="40" t="s">
        <v>66</v>
      </c>
      <c r="F21" s="40" t="s">
        <v>66</v>
      </c>
    </row>
    <row r="22" spans="1:6" s="21" customFormat="1" ht="15" customHeight="1" x14ac:dyDescent="0.35">
      <c r="A22" s="20" t="s">
        <v>21</v>
      </c>
      <c r="B22" s="20" t="s">
        <v>134</v>
      </c>
      <c r="C22" s="20" t="s">
        <v>135</v>
      </c>
      <c r="D22" s="39">
        <v>0</v>
      </c>
      <c r="E22" s="39">
        <v>0</v>
      </c>
      <c r="F22" s="39">
        <v>0</v>
      </c>
    </row>
    <row r="23" spans="1:6" ht="15" customHeight="1" x14ac:dyDescent="0.35">
      <c r="A23" s="5" t="s">
        <v>66</v>
      </c>
      <c r="B23" s="5" t="s">
        <v>66</v>
      </c>
      <c r="C23" s="5" t="s">
        <v>66</v>
      </c>
      <c r="D23" s="40" t="s">
        <v>66</v>
      </c>
      <c r="E23" s="40" t="s">
        <v>66</v>
      </c>
      <c r="F23" s="40" t="s">
        <v>66</v>
      </c>
    </row>
    <row r="24" spans="1:6" ht="15" customHeight="1" x14ac:dyDescent="0.35">
      <c r="A24" s="5" t="s">
        <v>24</v>
      </c>
      <c r="B24" s="5" t="s">
        <v>136</v>
      </c>
      <c r="C24" s="5" t="s">
        <v>137</v>
      </c>
      <c r="D24" s="39">
        <v>0</v>
      </c>
      <c r="E24" s="39">
        <v>6477692</v>
      </c>
      <c r="F24" s="39">
        <v>0</v>
      </c>
    </row>
    <row r="25" spans="1:6" ht="15" customHeight="1" x14ac:dyDescent="0.35">
      <c r="A25" s="5" t="s">
        <v>66</v>
      </c>
      <c r="B25" s="5" t="s">
        <v>66</v>
      </c>
      <c r="C25" s="5" t="s">
        <v>66</v>
      </c>
      <c r="D25" s="40" t="s">
        <v>66</v>
      </c>
      <c r="E25" s="40" t="s">
        <v>66</v>
      </c>
      <c r="F25" s="40" t="s">
        <v>66</v>
      </c>
    </row>
    <row r="26" spans="1:6" ht="15" customHeight="1" x14ac:dyDescent="0.35">
      <c r="A26" s="5" t="s">
        <v>27</v>
      </c>
      <c r="B26" s="5" t="s">
        <v>138</v>
      </c>
      <c r="C26" s="5" t="s">
        <v>139</v>
      </c>
      <c r="D26" s="39">
        <v>30000000</v>
      </c>
      <c r="E26" s="39">
        <v>30000000</v>
      </c>
      <c r="F26" s="39">
        <v>30000000</v>
      </c>
    </row>
    <row r="27" spans="1:6" ht="15" customHeight="1" x14ac:dyDescent="0.35">
      <c r="A27" s="5" t="s">
        <v>66</v>
      </c>
      <c r="B27" s="5" t="s">
        <v>66</v>
      </c>
      <c r="C27" s="5" t="s">
        <v>66</v>
      </c>
      <c r="D27" s="40" t="s">
        <v>66</v>
      </c>
      <c r="E27" s="40" t="s">
        <v>66</v>
      </c>
      <c r="F27" s="40" t="s">
        <v>66</v>
      </c>
    </row>
    <row r="28" spans="1:6" ht="15" customHeight="1" x14ac:dyDescent="0.35">
      <c r="A28" s="5"/>
      <c r="B28" s="5"/>
      <c r="C28" s="5"/>
      <c r="D28" s="39"/>
      <c r="E28" s="39"/>
      <c r="F28" s="39"/>
    </row>
    <row r="29" spans="1:6" ht="15" customHeight="1" x14ac:dyDescent="0.35">
      <c r="A29" s="5" t="s">
        <v>30</v>
      </c>
      <c r="B29" s="5" t="s">
        <v>140</v>
      </c>
      <c r="C29" s="5" t="s">
        <v>141</v>
      </c>
      <c r="D29" s="39">
        <v>0</v>
      </c>
      <c r="E29" s="39">
        <v>0</v>
      </c>
      <c r="F29" s="39">
        <v>0</v>
      </c>
    </row>
    <row r="30" spans="1:6" ht="15" customHeight="1" x14ac:dyDescent="0.35">
      <c r="A30" s="5" t="s">
        <v>66</v>
      </c>
      <c r="B30" s="5" t="s">
        <v>66</v>
      </c>
      <c r="C30" s="5" t="s">
        <v>66</v>
      </c>
      <c r="D30" s="40" t="s">
        <v>66</v>
      </c>
      <c r="E30" s="40" t="s">
        <v>66</v>
      </c>
      <c r="F30" s="40" t="s">
        <v>66</v>
      </c>
    </row>
    <row r="31" spans="1:6" ht="15" customHeight="1" x14ac:dyDescent="0.35">
      <c r="A31" s="5"/>
      <c r="B31" s="5"/>
      <c r="C31" s="5"/>
      <c r="D31" s="39"/>
      <c r="E31" s="39"/>
      <c r="F31" s="39"/>
    </row>
    <row r="32" spans="1:6" s="21" customFormat="1" ht="15" customHeight="1" x14ac:dyDescent="0.35">
      <c r="A32" s="20" t="s">
        <v>33</v>
      </c>
      <c r="B32" s="20" t="s">
        <v>142</v>
      </c>
      <c r="C32" s="20" t="s">
        <v>133</v>
      </c>
      <c r="D32" s="39">
        <v>185902515</v>
      </c>
      <c r="E32" s="39">
        <v>9669405</v>
      </c>
      <c r="F32" s="39">
        <v>185902515</v>
      </c>
    </row>
    <row r="33" spans="1:6" ht="15" customHeight="1" x14ac:dyDescent="0.35">
      <c r="A33" s="5" t="s">
        <v>66</v>
      </c>
      <c r="B33" s="5" t="s">
        <v>66</v>
      </c>
      <c r="C33" s="5" t="s">
        <v>66</v>
      </c>
      <c r="D33" s="40" t="s">
        <v>66</v>
      </c>
      <c r="E33" s="40" t="s">
        <v>66</v>
      </c>
      <c r="F33" s="40" t="s">
        <v>66</v>
      </c>
    </row>
    <row r="34" spans="1:6" ht="15" customHeight="1" x14ac:dyDescent="0.35">
      <c r="A34" s="5"/>
      <c r="B34" s="5"/>
      <c r="C34" s="5"/>
      <c r="D34" s="39"/>
      <c r="E34" s="39"/>
      <c r="F34" s="39"/>
    </row>
    <row r="35" spans="1:6" s="21" customFormat="1" ht="15" customHeight="1" x14ac:dyDescent="0.35">
      <c r="A35" s="20" t="s">
        <v>36</v>
      </c>
      <c r="B35" s="20" t="s">
        <v>143</v>
      </c>
      <c r="C35" s="20" t="s">
        <v>135</v>
      </c>
      <c r="D35" s="39">
        <v>165000</v>
      </c>
      <c r="E35" s="39">
        <v>7610000</v>
      </c>
      <c r="F35" s="39">
        <v>165000</v>
      </c>
    </row>
    <row r="36" spans="1:6" ht="15" customHeight="1" x14ac:dyDescent="0.35">
      <c r="A36" s="5" t="s">
        <v>66</v>
      </c>
      <c r="B36" s="5" t="s">
        <v>66</v>
      </c>
      <c r="C36" s="5" t="s">
        <v>66</v>
      </c>
      <c r="D36" s="40" t="s">
        <v>66</v>
      </c>
      <c r="E36" s="40" t="s">
        <v>66</v>
      </c>
      <c r="F36" s="40" t="s">
        <v>66</v>
      </c>
    </row>
    <row r="37" spans="1:6" ht="15" customHeight="1" x14ac:dyDescent="0.35">
      <c r="A37" s="5"/>
      <c r="B37" s="5"/>
      <c r="C37" s="5"/>
      <c r="D37" s="39"/>
      <c r="E37" s="39"/>
      <c r="F37" s="39"/>
    </row>
    <row r="38" spans="1:6" ht="15" customHeight="1" x14ac:dyDescent="0.3">
      <c r="A38" s="8" t="s">
        <v>144</v>
      </c>
      <c r="B38" s="8" t="s">
        <v>145</v>
      </c>
      <c r="C38" s="8" t="s">
        <v>146</v>
      </c>
      <c r="D38" s="41">
        <v>-210734840</v>
      </c>
      <c r="E38" s="41">
        <v>-387352751</v>
      </c>
      <c r="F38" s="41">
        <v>-210734840</v>
      </c>
    </row>
    <row r="39" spans="1:6" ht="15" customHeight="1" x14ac:dyDescent="0.3">
      <c r="A39" s="8" t="s">
        <v>147</v>
      </c>
      <c r="B39" s="8" t="s">
        <v>148</v>
      </c>
      <c r="C39" s="8" t="s">
        <v>149</v>
      </c>
      <c r="D39" s="41">
        <v>8366531750</v>
      </c>
      <c r="E39" s="41">
        <v>14036021350</v>
      </c>
      <c r="F39" s="41">
        <v>8366531750</v>
      </c>
    </row>
    <row r="40" spans="1:6" ht="15" customHeight="1" x14ac:dyDescent="0.35">
      <c r="A40" s="5" t="s">
        <v>9</v>
      </c>
      <c r="B40" s="5" t="s">
        <v>150</v>
      </c>
      <c r="C40" s="5" t="s">
        <v>151</v>
      </c>
      <c r="D40" s="39">
        <v>1595470384</v>
      </c>
      <c r="E40" s="39">
        <v>-899875658</v>
      </c>
      <c r="F40" s="39">
        <v>1595470384</v>
      </c>
    </row>
    <row r="41" spans="1:6" ht="15" customHeight="1" x14ac:dyDescent="0.35">
      <c r="A41" s="5" t="s">
        <v>12</v>
      </c>
      <c r="B41" s="5" t="s">
        <v>152</v>
      </c>
      <c r="C41" s="5" t="s">
        <v>153</v>
      </c>
      <c r="D41" s="39">
        <v>6771061366</v>
      </c>
      <c r="E41" s="39">
        <v>14935897008</v>
      </c>
      <c r="F41" s="39">
        <v>6771061366</v>
      </c>
    </row>
    <row r="42" spans="1:6" ht="15" customHeight="1" x14ac:dyDescent="0.3">
      <c r="A42" s="8" t="s">
        <v>154</v>
      </c>
      <c r="B42" s="8" t="s">
        <v>155</v>
      </c>
      <c r="C42" s="8" t="s">
        <v>156</v>
      </c>
      <c r="D42" s="41">
        <v>8155796910</v>
      </c>
      <c r="E42" s="41">
        <v>13648668599</v>
      </c>
      <c r="F42" s="41">
        <v>8155796910</v>
      </c>
    </row>
    <row r="43" spans="1:6" ht="15" customHeight="1" x14ac:dyDescent="0.3">
      <c r="A43" s="8" t="s">
        <v>157</v>
      </c>
      <c r="B43" s="8" t="s">
        <v>158</v>
      </c>
      <c r="C43" s="8" t="s">
        <v>159</v>
      </c>
      <c r="D43" s="41">
        <v>317824741151</v>
      </c>
      <c r="E43" s="41">
        <v>308694439342</v>
      </c>
      <c r="F43" s="41">
        <v>317824741151</v>
      </c>
    </row>
    <row r="44" spans="1:6" ht="15" customHeight="1" x14ac:dyDescent="0.3">
      <c r="A44" s="8" t="s">
        <v>160</v>
      </c>
      <c r="B44" s="8" t="s">
        <v>161</v>
      </c>
      <c r="C44" s="8" t="s">
        <v>162</v>
      </c>
      <c r="D44" s="41">
        <v>1198183373</v>
      </c>
      <c r="E44" s="41">
        <v>9130301809</v>
      </c>
      <c r="F44" s="41">
        <v>1198183373</v>
      </c>
    </row>
    <row r="45" spans="1:6" ht="15" customHeight="1" x14ac:dyDescent="0.35">
      <c r="A45" s="5" t="s">
        <v>9</v>
      </c>
      <c r="B45" s="5" t="s">
        <v>163</v>
      </c>
      <c r="C45" s="5" t="s">
        <v>164</v>
      </c>
      <c r="D45" s="39">
        <v>8155796910</v>
      </c>
      <c r="E45" s="39">
        <v>13648668599</v>
      </c>
      <c r="F45" s="39">
        <v>8155796910</v>
      </c>
    </row>
    <row r="46" spans="1:6" ht="15" customHeight="1" x14ac:dyDescent="0.35">
      <c r="A46" s="5" t="s">
        <v>12</v>
      </c>
      <c r="B46" s="5" t="s">
        <v>165</v>
      </c>
      <c r="C46" s="5" t="s">
        <v>166</v>
      </c>
      <c r="D46" s="39">
        <v>0</v>
      </c>
      <c r="E46" s="39">
        <v>0</v>
      </c>
      <c r="F46" s="39">
        <v>0</v>
      </c>
    </row>
    <row r="47" spans="1:6" ht="15" customHeight="1" x14ac:dyDescent="0.35">
      <c r="A47" s="5" t="s">
        <v>15</v>
      </c>
      <c r="B47" s="5" t="s">
        <v>167</v>
      </c>
      <c r="C47" s="5" t="s">
        <v>168</v>
      </c>
      <c r="D47" s="39">
        <v>-6957613537</v>
      </c>
      <c r="E47" s="39">
        <v>-4518366790</v>
      </c>
      <c r="F47" s="39">
        <v>-6957613537</v>
      </c>
    </row>
    <row r="48" spans="1:6" ht="15" customHeight="1" x14ac:dyDescent="0.3">
      <c r="A48" s="8" t="s">
        <v>169</v>
      </c>
      <c r="B48" s="8" t="s">
        <v>170</v>
      </c>
      <c r="C48" s="8" t="s">
        <v>171</v>
      </c>
      <c r="D48" s="41">
        <v>319022924524</v>
      </c>
      <c r="E48" s="41">
        <v>317824741151</v>
      </c>
      <c r="F48" s="41">
        <v>319022924524</v>
      </c>
    </row>
    <row r="49" spans="1:6" ht="15" customHeight="1" x14ac:dyDescent="0.3">
      <c r="A49" s="8" t="s">
        <v>172</v>
      </c>
      <c r="B49" s="8" t="s">
        <v>173</v>
      </c>
      <c r="C49" s="8" t="s">
        <v>174</v>
      </c>
      <c r="D49" s="41">
        <v>0</v>
      </c>
      <c r="E49" s="41">
        <v>0</v>
      </c>
      <c r="F49" s="41">
        <v>0</v>
      </c>
    </row>
    <row r="50" spans="1:6" ht="15" customHeight="1" x14ac:dyDescent="0.35">
      <c r="A50" s="5" t="s">
        <v>1</v>
      </c>
      <c r="B50" s="5" t="s">
        <v>175</v>
      </c>
      <c r="C50" s="5" t="s">
        <v>176</v>
      </c>
      <c r="D50" s="23">
        <v>0</v>
      </c>
      <c r="E50" s="23">
        <v>0</v>
      </c>
      <c r="F50" s="23">
        <v>0</v>
      </c>
    </row>
    <row r="51" spans="1:6" ht="15" customHeight="1" x14ac:dyDescent="0.35">
      <c r="A51" s="9" t="s">
        <v>1</v>
      </c>
      <c r="B51" s="9" t="s">
        <v>1</v>
      </c>
      <c r="C51" s="9" t="s">
        <v>1</v>
      </c>
      <c r="D51" s="12" t="s">
        <v>1</v>
      </c>
      <c r="E51" s="12" t="s">
        <v>1</v>
      </c>
      <c r="F51" s="12"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57"/>
  <sheetViews>
    <sheetView tabSelected="1" topLeftCell="A31" zoomScale="90" zoomScaleNormal="90" workbookViewId="0">
      <selection activeCell="F54" sqref="F54:G56"/>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6" t="s">
        <v>182</v>
      </c>
      <c r="C2" s="56"/>
      <c r="D2" s="56"/>
      <c r="E2" s="56"/>
      <c r="F2" s="56"/>
      <c r="G2" s="56"/>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27" t="s">
        <v>66</v>
      </c>
      <c r="B6" s="28" t="s">
        <v>66</v>
      </c>
      <c r="C6" s="29" t="s">
        <v>66</v>
      </c>
      <c r="D6" s="22" t="s">
        <v>66</v>
      </c>
      <c r="E6" s="30" t="s">
        <v>66</v>
      </c>
      <c r="F6" s="22" t="s">
        <v>66</v>
      </c>
      <c r="G6" s="23" t="s">
        <v>66</v>
      </c>
    </row>
    <row r="7" spans="1:7" ht="15" customHeight="1" x14ac:dyDescent="0.25">
      <c r="A7" s="27" t="s">
        <v>9</v>
      </c>
      <c r="B7" s="28" t="s">
        <v>360</v>
      </c>
      <c r="C7" s="29" t="s">
        <v>361</v>
      </c>
      <c r="D7" s="22">
        <v>577185</v>
      </c>
      <c r="E7" s="30">
        <v>25750</v>
      </c>
      <c r="F7" s="22">
        <v>14862513750</v>
      </c>
      <c r="G7" s="23">
        <v>4.4606751481183898E-2</v>
      </c>
    </row>
    <row r="8" spans="1:7" ht="15" customHeight="1" x14ac:dyDescent="0.25">
      <c r="A8" s="27" t="s">
        <v>12</v>
      </c>
      <c r="B8" s="28" t="s">
        <v>402</v>
      </c>
      <c r="C8" s="29" t="s">
        <v>362</v>
      </c>
      <c r="D8" s="22">
        <v>7207</v>
      </c>
      <c r="E8" s="30">
        <v>47700</v>
      </c>
      <c r="F8" s="22">
        <v>343773900</v>
      </c>
      <c r="G8" s="23">
        <v>1.03176603776177E-3</v>
      </c>
    </row>
    <row r="9" spans="1:7" ht="15" customHeight="1" x14ac:dyDescent="0.25">
      <c r="A9" s="27" t="s">
        <v>15</v>
      </c>
      <c r="B9" s="28" t="s">
        <v>363</v>
      </c>
      <c r="C9" s="29" t="s">
        <v>364</v>
      </c>
      <c r="D9" s="22">
        <v>25021</v>
      </c>
      <c r="E9" s="30">
        <v>31600</v>
      </c>
      <c r="F9" s="22">
        <v>790663600</v>
      </c>
      <c r="G9" s="23">
        <v>2.3730127556933702E-3</v>
      </c>
    </row>
    <row r="10" spans="1:7" ht="15" customHeight="1" x14ac:dyDescent="0.25">
      <c r="A10" s="27" t="s">
        <v>18</v>
      </c>
      <c r="B10" s="28" t="s">
        <v>393</v>
      </c>
      <c r="C10" s="29" t="s">
        <v>365</v>
      </c>
      <c r="D10" s="22">
        <v>400480</v>
      </c>
      <c r="E10" s="30">
        <v>95700</v>
      </c>
      <c r="F10" s="22">
        <v>38325936000</v>
      </c>
      <c r="G10" s="23">
        <v>0.115027345386695</v>
      </c>
    </row>
    <row r="11" spans="1:7" ht="15" customHeight="1" x14ac:dyDescent="0.25">
      <c r="A11" s="27" t="s">
        <v>21</v>
      </c>
      <c r="B11" s="28" t="s">
        <v>403</v>
      </c>
      <c r="C11" s="29" t="s">
        <v>366</v>
      </c>
      <c r="D11" s="22">
        <v>693400</v>
      </c>
      <c r="E11" s="30">
        <v>21800</v>
      </c>
      <c r="F11" s="22">
        <v>15116120000</v>
      </c>
      <c r="G11" s="23">
        <v>4.53678980246362E-2</v>
      </c>
    </row>
    <row r="12" spans="1:7" ht="15" customHeight="1" x14ac:dyDescent="0.25">
      <c r="A12" s="27" t="s">
        <v>24</v>
      </c>
      <c r="B12" s="28" t="s">
        <v>368</v>
      </c>
      <c r="C12" s="29" t="s">
        <v>367</v>
      </c>
      <c r="D12" s="22">
        <v>1097300</v>
      </c>
      <c r="E12" s="30">
        <v>27750</v>
      </c>
      <c r="F12" s="22">
        <v>30450075000</v>
      </c>
      <c r="G12" s="23">
        <v>9.1389582607343894E-2</v>
      </c>
    </row>
    <row r="13" spans="1:7" ht="15" customHeight="1" x14ac:dyDescent="0.25">
      <c r="A13" s="27" t="s">
        <v>27</v>
      </c>
      <c r="B13" s="28" t="s">
        <v>411</v>
      </c>
      <c r="C13" s="29" t="s">
        <v>369</v>
      </c>
      <c r="D13" s="22">
        <v>258500</v>
      </c>
      <c r="E13" s="30">
        <v>53000</v>
      </c>
      <c r="F13" s="22">
        <v>13700500000</v>
      </c>
      <c r="G13" s="23">
        <v>4.1119208294623802E-2</v>
      </c>
    </row>
    <row r="14" spans="1:7" ht="15" customHeight="1" x14ac:dyDescent="0.25">
      <c r="A14" s="27" t="s">
        <v>30</v>
      </c>
      <c r="B14" s="28" t="s">
        <v>370</v>
      </c>
      <c r="C14" s="29" t="s">
        <v>371</v>
      </c>
      <c r="D14" s="22">
        <v>474695</v>
      </c>
      <c r="E14" s="30">
        <v>21750</v>
      </c>
      <c r="F14" s="22">
        <v>10324616250</v>
      </c>
      <c r="G14" s="23">
        <v>3.0987193616715199E-2</v>
      </c>
    </row>
    <row r="15" spans="1:7" ht="15" customHeight="1" x14ac:dyDescent="0.25">
      <c r="A15" s="27" t="s">
        <v>33</v>
      </c>
      <c r="B15" s="28" t="s">
        <v>394</v>
      </c>
      <c r="C15" s="29" t="s">
        <v>372</v>
      </c>
      <c r="D15" s="22">
        <v>338700</v>
      </c>
      <c r="E15" s="30">
        <v>64400</v>
      </c>
      <c r="F15" s="22">
        <v>21812280000</v>
      </c>
      <c r="G15" s="23">
        <v>6.5465033006142495E-2</v>
      </c>
    </row>
    <row r="16" spans="1:7" ht="15" customHeight="1" x14ac:dyDescent="0.25">
      <c r="A16" s="27" t="s">
        <v>36</v>
      </c>
      <c r="B16" s="28" t="s">
        <v>395</v>
      </c>
      <c r="C16" s="29" t="s">
        <v>373</v>
      </c>
      <c r="D16" s="22">
        <v>336500</v>
      </c>
      <c r="E16" s="30">
        <v>45000</v>
      </c>
      <c r="F16" s="22">
        <v>15142500000</v>
      </c>
      <c r="G16" s="23">
        <v>4.5447072121553203E-2</v>
      </c>
    </row>
    <row r="17" spans="1:7" ht="15" customHeight="1" x14ac:dyDescent="0.25">
      <c r="A17" s="27" t="s">
        <v>39</v>
      </c>
      <c r="B17" s="28" t="s">
        <v>412</v>
      </c>
      <c r="C17" s="29" t="s">
        <v>374</v>
      </c>
      <c r="D17" s="22">
        <v>339500</v>
      </c>
      <c r="E17" s="30">
        <v>38500</v>
      </c>
      <c r="F17" s="22">
        <v>13070750000</v>
      </c>
      <c r="G17" s="23">
        <v>3.9229144324437297E-2</v>
      </c>
    </row>
    <row r="18" spans="1:7" ht="15" customHeight="1" x14ac:dyDescent="0.25">
      <c r="A18" s="27" t="s">
        <v>42</v>
      </c>
      <c r="B18" s="28" t="s">
        <v>388</v>
      </c>
      <c r="C18" s="29" t="s">
        <v>375</v>
      </c>
      <c r="D18" s="22">
        <v>432700</v>
      </c>
      <c r="E18" s="30">
        <v>34400</v>
      </c>
      <c r="F18" s="22">
        <v>14884880000</v>
      </c>
      <c r="G18" s="23">
        <v>4.46738791402123E-2</v>
      </c>
    </row>
    <row r="19" spans="1:7" ht="15" customHeight="1" x14ac:dyDescent="0.25">
      <c r="A19" s="27" t="s">
        <v>45</v>
      </c>
      <c r="B19" s="28" t="s">
        <v>404</v>
      </c>
      <c r="C19" s="29" t="s">
        <v>376</v>
      </c>
      <c r="D19" s="22">
        <v>493800</v>
      </c>
      <c r="E19" s="30">
        <v>29900</v>
      </c>
      <c r="F19" s="22">
        <v>14764620000</v>
      </c>
      <c r="G19" s="23">
        <v>4.4312943700665498E-2</v>
      </c>
    </row>
    <row r="20" spans="1:7" ht="15" customHeight="1" x14ac:dyDescent="0.25">
      <c r="A20" s="27" t="s">
        <v>377</v>
      </c>
      <c r="B20" s="28" t="s">
        <v>405</v>
      </c>
      <c r="C20" s="29" t="s">
        <v>378</v>
      </c>
      <c r="D20" s="22">
        <v>783000</v>
      </c>
      <c r="E20" s="30">
        <v>17850</v>
      </c>
      <c r="F20" s="22">
        <v>13976550000</v>
      </c>
      <c r="G20" s="23">
        <v>4.1947715097275601E-2</v>
      </c>
    </row>
    <row r="21" spans="1:7" ht="15" customHeight="1" x14ac:dyDescent="0.25">
      <c r="A21" s="27" t="s">
        <v>379</v>
      </c>
      <c r="B21" s="28" t="s">
        <v>390</v>
      </c>
      <c r="C21" s="29" t="s">
        <v>380</v>
      </c>
      <c r="D21" s="22">
        <v>159427</v>
      </c>
      <c r="E21" s="30">
        <v>88500</v>
      </c>
      <c r="F21" s="22">
        <v>14109289500</v>
      </c>
      <c r="G21" s="23">
        <v>4.2346105166938999E-2</v>
      </c>
    </row>
    <row r="22" spans="1:7" ht="15" customHeight="1" x14ac:dyDescent="0.25">
      <c r="A22" s="27" t="s">
        <v>381</v>
      </c>
      <c r="B22" s="28" t="s">
        <v>413</v>
      </c>
      <c r="C22" s="29" t="s">
        <v>382</v>
      </c>
      <c r="D22" s="22">
        <v>573700</v>
      </c>
      <c r="E22" s="30">
        <v>25550</v>
      </c>
      <c r="F22" s="22">
        <v>14658035000</v>
      </c>
      <c r="G22" s="23">
        <v>4.3993050936453802E-2</v>
      </c>
    </row>
    <row r="23" spans="1:7" ht="15" customHeight="1" x14ac:dyDescent="0.25">
      <c r="A23" s="27" t="s">
        <v>383</v>
      </c>
      <c r="B23" s="28" t="s">
        <v>391</v>
      </c>
      <c r="C23" s="29" t="s">
        <v>384</v>
      </c>
      <c r="D23" s="22">
        <v>597600</v>
      </c>
      <c r="E23" s="30">
        <v>41500</v>
      </c>
      <c r="F23" s="22">
        <v>24800400000</v>
      </c>
      <c r="G23" s="23">
        <v>7.4433255238129006E-2</v>
      </c>
    </row>
    <row r="24" spans="1:7" ht="15" customHeight="1" x14ac:dyDescent="0.25">
      <c r="A24" s="27" t="s">
        <v>385</v>
      </c>
      <c r="B24" s="28" t="s">
        <v>313</v>
      </c>
      <c r="C24" s="29" t="s">
        <v>386</v>
      </c>
      <c r="D24" s="22">
        <v>619600</v>
      </c>
      <c r="E24" s="30">
        <v>21800</v>
      </c>
      <c r="F24" s="22">
        <v>13507280000</v>
      </c>
      <c r="G24" s="23">
        <v>4.0539298552155399E-2</v>
      </c>
    </row>
    <row r="25" spans="1:7" ht="15" customHeight="1" x14ac:dyDescent="0.25">
      <c r="A25" s="27" t="s">
        <v>396</v>
      </c>
      <c r="B25" s="28" t="s">
        <v>400</v>
      </c>
      <c r="C25" s="29" t="s">
        <v>397</v>
      </c>
      <c r="D25" s="22">
        <v>197200</v>
      </c>
      <c r="E25" s="30">
        <v>67000</v>
      </c>
      <c r="F25" s="22">
        <v>13212400000</v>
      </c>
      <c r="G25" s="23">
        <v>3.9654277411181098E-2</v>
      </c>
    </row>
    <row r="26" spans="1:7" ht="15" customHeight="1" x14ac:dyDescent="0.25">
      <c r="A26" s="27" t="s">
        <v>398</v>
      </c>
      <c r="B26" s="28" t="s">
        <v>406</v>
      </c>
      <c r="C26" s="29" t="s">
        <v>399</v>
      </c>
      <c r="D26" s="22">
        <v>763700</v>
      </c>
      <c r="E26" s="30">
        <v>19400</v>
      </c>
      <c r="F26" s="22">
        <v>14815780000</v>
      </c>
      <c r="G26" s="23">
        <v>4.4466489826453098E-2</v>
      </c>
    </row>
    <row r="27" spans="1:7" ht="15" customHeight="1" x14ac:dyDescent="0.35">
      <c r="A27" s="5" t="s">
        <v>1</v>
      </c>
      <c r="B27" s="5" t="s">
        <v>183</v>
      </c>
      <c r="C27" s="5" t="s">
        <v>187</v>
      </c>
      <c r="D27" s="15"/>
      <c r="E27" s="17"/>
      <c r="F27" s="24">
        <v>312668963000</v>
      </c>
      <c r="G27" s="25">
        <v>0.93841102272625199</v>
      </c>
    </row>
    <row r="28" spans="1:7" ht="15" customHeight="1" x14ac:dyDescent="0.3">
      <c r="A28" s="8" t="s">
        <v>188</v>
      </c>
      <c r="B28" s="8" t="s">
        <v>189</v>
      </c>
      <c r="C28" s="8" t="s">
        <v>190</v>
      </c>
      <c r="D28" s="8"/>
      <c r="E28" s="8"/>
      <c r="F28" s="8"/>
      <c r="G28" s="8"/>
    </row>
    <row r="29" spans="1:7" ht="15" customHeight="1" x14ac:dyDescent="0.35">
      <c r="A29" s="5" t="s">
        <v>66</v>
      </c>
      <c r="B29" s="5" t="s">
        <v>66</v>
      </c>
      <c r="C29" s="5" t="s">
        <v>66</v>
      </c>
      <c r="D29" s="5" t="s">
        <v>66</v>
      </c>
      <c r="E29" s="5" t="s">
        <v>66</v>
      </c>
      <c r="F29" s="5" t="s">
        <v>66</v>
      </c>
      <c r="G29" s="5" t="s">
        <v>66</v>
      </c>
    </row>
    <row r="30" spans="1:7" ht="15" customHeight="1" x14ac:dyDescent="0.35">
      <c r="A30" s="5" t="s">
        <v>1</v>
      </c>
      <c r="B30" s="5" t="s">
        <v>183</v>
      </c>
      <c r="C30" s="5" t="s">
        <v>191</v>
      </c>
      <c r="D30" s="5"/>
      <c r="E30" s="5"/>
      <c r="F30" s="39">
        <v>0</v>
      </c>
      <c r="G30" s="35">
        <v>0</v>
      </c>
    </row>
    <row r="31" spans="1:7" ht="15" customHeight="1" x14ac:dyDescent="0.3">
      <c r="A31" s="8" t="s">
        <v>144</v>
      </c>
      <c r="B31" s="8" t="s">
        <v>192</v>
      </c>
      <c r="C31" s="8" t="s">
        <v>193</v>
      </c>
      <c r="D31" s="8"/>
      <c r="E31" s="8"/>
      <c r="F31" s="8"/>
      <c r="G31" s="8"/>
    </row>
    <row r="32" spans="1:7" ht="15" customHeight="1" x14ac:dyDescent="0.35">
      <c r="A32" s="5" t="s">
        <v>66</v>
      </c>
      <c r="B32" s="5" t="s">
        <v>66</v>
      </c>
      <c r="C32" s="5" t="s">
        <v>66</v>
      </c>
      <c r="D32" s="5" t="s">
        <v>66</v>
      </c>
      <c r="E32" s="5" t="s">
        <v>66</v>
      </c>
      <c r="F32" s="5" t="s">
        <v>66</v>
      </c>
      <c r="G32" s="5" t="s">
        <v>66</v>
      </c>
    </row>
    <row r="33" spans="1:7" ht="15" customHeight="1" x14ac:dyDescent="0.35">
      <c r="A33" s="5" t="s">
        <v>12</v>
      </c>
      <c r="B33" s="31" t="s">
        <v>387</v>
      </c>
      <c r="C33" s="5" t="s">
        <v>358</v>
      </c>
      <c r="D33" s="15"/>
      <c r="E33" s="17"/>
      <c r="F33" s="46">
        <v>0</v>
      </c>
      <c r="G33" s="47">
        <v>0</v>
      </c>
    </row>
    <row r="34" spans="1:7" ht="15" customHeight="1" x14ac:dyDescent="0.35">
      <c r="A34" s="5" t="s">
        <v>1</v>
      </c>
      <c r="B34" s="5" t="s">
        <v>183</v>
      </c>
      <c r="C34" s="5" t="s">
        <v>194</v>
      </c>
      <c r="D34" s="15"/>
      <c r="E34" s="15"/>
      <c r="F34" s="24">
        <v>0</v>
      </c>
      <c r="G34" s="25">
        <v>0</v>
      </c>
    </row>
    <row r="35" spans="1:7" ht="15" customHeight="1" x14ac:dyDescent="0.3">
      <c r="A35" s="8" t="s">
        <v>195</v>
      </c>
      <c r="B35" s="8" t="s">
        <v>196</v>
      </c>
      <c r="C35" s="8" t="s">
        <v>197</v>
      </c>
      <c r="D35" s="11"/>
      <c r="E35" s="11"/>
      <c r="F35" s="24"/>
      <c r="G35" s="25"/>
    </row>
    <row r="36" spans="1:7" ht="15" customHeight="1" x14ac:dyDescent="0.35">
      <c r="A36" s="5" t="s">
        <v>66</v>
      </c>
      <c r="B36" s="5" t="s">
        <v>66</v>
      </c>
      <c r="C36" s="5" t="s">
        <v>66</v>
      </c>
      <c r="D36" s="5" t="s">
        <v>66</v>
      </c>
      <c r="E36" s="5" t="s">
        <v>66</v>
      </c>
      <c r="F36" s="5" t="s">
        <v>66</v>
      </c>
      <c r="G36" s="5" t="s">
        <v>66</v>
      </c>
    </row>
    <row r="37" spans="1:7" ht="15" customHeight="1" x14ac:dyDescent="0.35">
      <c r="A37" s="5" t="s">
        <v>1</v>
      </c>
      <c r="B37" s="5" t="s">
        <v>183</v>
      </c>
      <c r="C37" s="5" t="s">
        <v>198</v>
      </c>
      <c r="D37" s="10"/>
      <c r="E37" s="10"/>
      <c r="F37" s="24">
        <v>0</v>
      </c>
      <c r="G37" s="25">
        <v>0</v>
      </c>
    </row>
    <row r="38" spans="1:7" ht="15" customHeight="1" x14ac:dyDescent="0.35">
      <c r="A38" s="5" t="s">
        <v>1</v>
      </c>
      <c r="B38" s="5" t="s">
        <v>199</v>
      </c>
      <c r="C38" s="5" t="s">
        <v>200</v>
      </c>
      <c r="D38" s="15"/>
      <c r="E38" s="15"/>
      <c r="F38" s="24">
        <v>312668963000</v>
      </c>
      <c r="G38" s="25">
        <v>0.93841102272625199</v>
      </c>
    </row>
    <row r="39" spans="1:7" ht="15" customHeight="1" x14ac:dyDescent="0.3">
      <c r="A39" s="8" t="s">
        <v>201</v>
      </c>
      <c r="B39" s="8" t="s">
        <v>202</v>
      </c>
      <c r="C39" s="8" t="s">
        <v>203</v>
      </c>
      <c r="D39" s="11"/>
      <c r="E39" s="11"/>
      <c r="F39" s="24"/>
      <c r="G39" s="25"/>
    </row>
    <row r="40" spans="1:7" ht="15" customHeight="1" x14ac:dyDescent="0.35">
      <c r="A40" s="5" t="s">
        <v>66</v>
      </c>
      <c r="B40" s="5" t="s">
        <v>66</v>
      </c>
      <c r="C40" s="5" t="s">
        <v>66</v>
      </c>
      <c r="D40" s="48" t="s">
        <v>66</v>
      </c>
      <c r="E40" s="48" t="s">
        <v>66</v>
      </c>
      <c r="F40" s="48" t="s">
        <v>66</v>
      </c>
      <c r="G40" s="48" t="s">
        <v>66</v>
      </c>
    </row>
    <row r="41" spans="1:7" ht="15" customHeight="1" x14ac:dyDescent="0.35">
      <c r="A41" s="5" t="s">
        <v>9</v>
      </c>
      <c r="B41" s="5" t="s">
        <v>335</v>
      </c>
      <c r="C41" s="5" t="s">
        <v>336</v>
      </c>
      <c r="D41" s="10"/>
      <c r="E41" s="10"/>
      <c r="F41" s="22">
        <v>159200000</v>
      </c>
      <c r="G41" s="23">
        <v>4.7780577062910901E-4</v>
      </c>
    </row>
    <row r="42" spans="1:7" ht="15" customHeight="1" x14ac:dyDescent="0.35">
      <c r="A42" s="5" t="s">
        <v>12</v>
      </c>
      <c r="B42" s="5" t="s">
        <v>337</v>
      </c>
      <c r="C42" s="5" t="s">
        <v>338</v>
      </c>
      <c r="D42" s="15"/>
      <c r="E42" s="17"/>
      <c r="F42" s="22">
        <v>0</v>
      </c>
      <c r="G42" s="23">
        <v>0</v>
      </c>
    </row>
    <row r="43" spans="1:7" ht="15" customHeight="1" x14ac:dyDescent="0.35">
      <c r="A43" s="5" t="s">
        <v>15</v>
      </c>
      <c r="B43" s="5" t="s">
        <v>339</v>
      </c>
      <c r="C43" s="5" t="s">
        <v>340</v>
      </c>
      <c r="D43" s="15"/>
      <c r="E43" s="17"/>
      <c r="F43" s="22">
        <v>0</v>
      </c>
      <c r="G43" s="23">
        <v>0</v>
      </c>
    </row>
    <row r="44" spans="1:7" ht="15" customHeight="1" x14ac:dyDescent="0.35">
      <c r="A44" s="5" t="s">
        <v>18</v>
      </c>
      <c r="B44" s="5" t="s">
        <v>341</v>
      </c>
      <c r="C44" s="5" t="s">
        <v>342</v>
      </c>
      <c r="D44" s="10"/>
      <c r="E44" s="10"/>
      <c r="F44" s="22">
        <v>0</v>
      </c>
      <c r="G44" s="23">
        <v>0</v>
      </c>
    </row>
    <row r="45" spans="1:7" ht="15" customHeight="1" x14ac:dyDescent="0.35">
      <c r="A45" s="5" t="s">
        <v>21</v>
      </c>
      <c r="B45" s="5" t="s">
        <v>343</v>
      </c>
      <c r="C45" s="5" t="s">
        <v>344</v>
      </c>
      <c r="D45" s="10"/>
      <c r="E45" s="10"/>
      <c r="F45" s="22">
        <v>0</v>
      </c>
      <c r="G45" s="23">
        <v>0</v>
      </c>
    </row>
    <row r="46" spans="1:7" ht="15" customHeight="1" x14ac:dyDescent="0.35">
      <c r="A46" s="5" t="s">
        <v>24</v>
      </c>
      <c r="B46" s="5" t="s">
        <v>345</v>
      </c>
      <c r="C46" s="5" t="s">
        <v>346</v>
      </c>
      <c r="D46" s="10"/>
      <c r="E46" s="10"/>
      <c r="F46" s="22">
        <v>0</v>
      </c>
      <c r="G46" s="23">
        <v>0</v>
      </c>
    </row>
    <row r="47" spans="1:7" ht="15" customHeight="1" x14ac:dyDescent="0.35">
      <c r="A47" s="5" t="s">
        <v>27</v>
      </c>
      <c r="B47" s="5" t="s">
        <v>347</v>
      </c>
      <c r="C47" s="5" t="s">
        <v>348</v>
      </c>
      <c r="D47" s="15"/>
      <c r="E47" s="17"/>
      <c r="F47" s="22">
        <v>0</v>
      </c>
      <c r="G47" s="23">
        <v>0</v>
      </c>
    </row>
    <row r="48" spans="1:7" ht="15" customHeight="1" x14ac:dyDescent="0.35">
      <c r="A48" s="5" t="s">
        <v>1</v>
      </c>
      <c r="B48" s="5" t="s">
        <v>183</v>
      </c>
      <c r="C48" s="5" t="s">
        <v>204</v>
      </c>
      <c r="D48" s="15"/>
      <c r="E48" s="15"/>
      <c r="F48" s="24">
        <v>159200000</v>
      </c>
      <c r="G48" s="25">
        <v>4.7780577062910901E-4</v>
      </c>
    </row>
    <row r="49" spans="1:8" ht="15" customHeight="1" x14ac:dyDescent="0.3">
      <c r="A49" s="8" t="s">
        <v>205</v>
      </c>
      <c r="B49" s="8" t="s">
        <v>64</v>
      </c>
      <c r="C49" s="8" t="s">
        <v>206</v>
      </c>
      <c r="D49" s="11"/>
      <c r="E49" s="11"/>
      <c r="F49" s="11"/>
      <c r="G49" s="11"/>
    </row>
    <row r="50" spans="1:8" ht="15" customHeight="1" x14ac:dyDescent="0.35">
      <c r="A50" s="5" t="s">
        <v>1</v>
      </c>
      <c r="B50" s="5" t="s">
        <v>207</v>
      </c>
      <c r="C50" s="5" t="s">
        <v>208</v>
      </c>
      <c r="D50" s="15"/>
      <c r="E50" s="17"/>
      <c r="F50" s="22">
        <v>20361617840</v>
      </c>
      <c r="G50" s="23">
        <v>6.1111171503119399E-2</v>
      </c>
      <c r="H50" s="26"/>
    </row>
    <row r="51" spans="1:8" ht="15" customHeight="1" x14ac:dyDescent="0.35">
      <c r="A51" s="5" t="s">
        <v>66</v>
      </c>
      <c r="B51" s="5" t="s">
        <v>66</v>
      </c>
      <c r="C51" s="5" t="s">
        <v>66</v>
      </c>
      <c r="D51" s="5" t="s">
        <v>66</v>
      </c>
      <c r="E51" s="5" t="s">
        <v>66</v>
      </c>
      <c r="F51" s="5" t="s">
        <v>66</v>
      </c>
      <c r="G51" s="5" t="s">
        <v>66</v>
      </c>
    </row>
    <row r="52" spans="1:8" ht="15" customHeight="1" x14ac:dyDescent="0.35">
      <c r="A52" s="5" t="s">
        <v>1</v>
      </c>
      <c r="B52" s="5" t="s">
        <v>67</v>
      </c>
      <c r="C52" s="5" t="s">
        <v>209</v>
      </c>
      <c r="D52" s="15"/>
      <c r="E52" s="17"/>
      <c r="F52" s="46">
        <v>0</v>
      </c>
      <c r="G52" s="47">
        <v>0</v>
      </c>
    </row>
    <row r="53" spans="1:8" ht="15" customHeight="1" x14ac:dyDescent="0.35">
      <c r="A53" s="5" t="s">
        <v>66</v>
      </c>
      <c r="B53" s="5" t="s">
        <v>66</v>
      </c>
      <c r="C53" s="5" t="s">
        <v>66</v>
      </c>
      <c r="D53" s="5" t="s">
        <v>66</v>
      </c>
      <c r="E53" s="5" t="s">
        <v>66</v>
      </c>
      <c r="F53" s="5" t="s">
        <v>66</v>
      </c>
      <c r="G53" s="5" t="s">
        <v>66</v>
      </c>
    </row>
    <row r="54" spans="1:8" ht="15" customHeight="1" x14ac:dyDescent="0.35">
      <c r="A54" s="5" t="s">
        <v>1</v>
      </c>
      <c r="B54" s="5" t="s">
        <v>349</v>
      </c>
      <c r="C54" s="5">
        <v>2261.1</v>
      </c>
      <c r="D54" s="15"/>
      <c r="E54" s="17"/>
      <c r="F54" s="34">
        <v>0</v>
      </c>
      <c r="G54" s="35">
        <v>0</v>
      </c>
    </row>
    <row r="55" spans="1:8" ht="15" customHeight="1" x14ac:dyDescent="0.35">
      <c r="A55" s="5" t="s">
        <v>1</v>
      </c>
      <c r="B55" s="5" t="s">
        <v>183</v>
      </c>
      <c r="C55" s="5" t="s">
        <v>210</v>
      </c>
      <c r="D55" s="15"/>
      <c r="E55" s="15"/>
      <c r="F55" s="36">
        <v>20361617840</v>
      </c>
      <c r="G55" s="37">
        <v>6.1111171503119399E-2</v>
      </c>
    </row>
    <row r="56" spans="1:8" ht="15" customHeight="1" x14ac:dyDescent="0.3">
      <c r="A56" s="8" t="s">
        <v>160</v>
      </c>
      <c r="B56" s="8" t="s">
        <v>211</v>
      </c>
      <c r="C56" s="8" t="s">
        <v>212</v>
      </c>
      <c r="D56" s="16"/>
      <c r="E56" s="16"/>
      <c r="F56" s="36">
        <v>333189780840</v>
      </c>
      <c r="G56" s="37">
        <v>1</v>
      </c>
    </row>
    <row r="57" spans="1:8" ht="15" customHeight="1" x14ac:dyDescent="0.35">
      <c r="A57" s="9" t="s">
        <v>1</v>
      </c>
      <c r="B57" s="9" t="s">
        <v>1</v>
      </c>
      <c r="C57" s="9" t="s">
        <v>1</v>
      </c>
      <c r="D57" s="9" t="s">
        <v>1</v>
      </c>
      <c r="E57" s="9" t="s">
        <v>1</v>
      </c>
      <c r="F57" s="9" t="s">
        <v>1</v>
      </c>
      <c r="G57"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57" t="s">
        <v>6</v>
      </c>
      <c r="B1" s="57" t="s">
        <v>213</v>
      </c>
      <c r="C1" s="57" t="s">
        <v>214</v>
      </c>
      <c r="D1" s="57" t="s">
        <v>215</v>
      </c>
      <c r="E1" s="57" t="s">
        <v>216</v>
      </c>
      <c r="F1" s="57" t="s">
        <v>217</v>
      </c>
      <c r="G1" s="57" t="s">
        <v>218</v>
      </c>
      <c r="H1" s="57"/>
      <c r="I1" s="57" t="s">
        <v>219</v>
      </c>
      <c r="J1" s="57"/>
    </row>
    <row r="2" spans="1:10" ht="15" customHeight="1" x14ac:dyDescent="0.25">
      <c r="A2" s="57"/>
      <c r="B2" s="57"/>
      <c r="C2" s="57"/>
      <c r="D2" s="57"/>
      <c r="E2" s="57"/>
      <c r="F2" s="57"/>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3" sqref="D3:E30"/>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9" t="s">
        <v>235</v>
      </c>
      <c r="E1" s="7" t="s">
        <v>236</v>
      </c>
    </row>
    <row r="2" spans="1:5" ht="15" customHeight="1" x14ac:dyDescent="0.3">
      <c r="A2" s="8" t="s">
        <v>58</v>
      </c>
      <c r="B2" s="8" t="s">
        <v>237</v>
      </c>
      <c r="C2" s="8" t="s">
        <v>184</v>
      </c>
      <c r="D2" s="18"/>
      <c r="E2" s="8"/>
    </row>
    <row r="3" spans="1:5" ht="15" customHeight="1" x14ac:dyDescent="0.35">
      <c r="A3" s="5" t="s">
        <v>9</v>
      </c>
      <c r="B3" s="5" t="s">
        <v>238</v>
      </c>
      <c r="C3" s="5" t="s">
        <v>239</v>
      </c>
      <c r="D3" s="23">
        <v>1.21976295198263E-2</v>
      </c>
      <c r="E3" s="23">
        <v>1.22311535980017E-2</v>
      </c>
    </row>
    <row r="4" spans="1:5" ht="15" customHeight="1" x14ac:dyDescent="0.35">
      <c r="A4" s="5" t="s">
        <v>12</v>
      </c>
      <c r="B4" s="5" t="s">
        <v>240</v>
      </c>
      <c r="C4" s="5" t="s">
        <v>241</v>
      </c>
      <c r="D4" s="23">
        <v>1.37202309552108E-3</v>
      </c>
      <c r="E4" s="23">
        <v>1.3015965080121501E-3</v>
      </c>
    </row>
    <row r="5" spans="1:5" ht="15" customHeight="1" x14ac:dyDescent="0.35">
      <c r="A5" s="5" t="s">
        <v>15</v>
      </c>
      <c r="B5" s="5" t="s">
        <v>242</v>
      </c>
      <c r="C5" s="5" t="s">
        <v>243</v>
      </c>
      <c r="D5" s="23">
        <v>3.0443572180947698E-3</v>
      </c>
      <c r="E5" s="23">
        <v>3.11996075010037E-3</v>
      </c>
    </row>
    <row r="6" spans="1:5" ht="15" customHeight="1" x14ac:dyDescent="0.35">
      <c r="A6" s="5" t="s">
        <v>18</v>
      </c>
      <c r="B6" s="5" t="s">
        <v>244</v>
      </c>
      <c r="C6" s="5" t="s">
        <v>245</v>
      </c>
      <c r="D6" s="23">
        <v>0</v>
      </c>
      <c r="E6" s="23">
        <v>2.48913465911905E-4</v>
      </c>
    </row>
    <row r="7" spans="1:5" ht="15" customHeight="1" x14ac:dyDescent="0.35">
      <c r="A7" s="5" t="s">
        <v>21</v>
      </c>
      <c r="B7" s="5" t="s">
        <v>246</v>
      </c>
      <c r="C7" s="5" t="s">
        <v>247</v>
      </c>
      <c r="D7" s="42"/>
      <c r="E7" s="42"/>
    </row>
    <row r="8" spans="1:5" ht="15" customHeight="1" x14ac:dyDescent="0.35">
      <c r="A8" s="5" t="s">
        <v>24</v>
      </c>
      <c r="B8" s="5" t="s">
        <v>248</v>
      </c>
      <c r="C8" s="5" t="s">
        <v>249</v>
      </c>
      <c r="D8" s="42"/>
      <c r="E8" s="42"/>
    </row>
    <row r="9" spans="1:5" ht="15" customHeight="1" x14ac:dyDescent="0.35">
      <c r="A9" s="5" t="s">
        <v>27</v>
      </c>
      <c r="B9" s="5" t="s">
        <v>250</v>
      </c>
      <c r="C9" s="5" t="s">
        <v>251</v>
      </c>
      <c r="D9" s="23">
        <v>1.1218032379785501E-3</v>
      </c>
      <c r="E9" s="23">
        <v>1.15278774868536E-3</v>
      </c>
    </row>
    <row r="10" spans="1:5" ht="15" customHeight="1" x14ac:dyDescent="0.35">
      <c r="A10" s="5" t="s">
        <v>30</v>
      </c>
      <c r="B10" s="5" t="s">
        <v>252</v>
      </c>
      <c r="C10" s="5" t="s">
        <v>253</v>
      </c>
      <c r="D10" s="23">
        <v>2.46935177650748E-2</v>
      </c>
      <c r="E10" s="23">
        <v>1.8718394950330602E-2</v>
      </c>
    </row>
    <row r="11" spans="1:5" ht="15" customHeight="1" x14ac:dyDescent="0.35">
      <c r="A11" s="5" t="s">
        <v>33</v>
      </c>
      <c r="B11" s="5" t="s">
        <v>254</v>
      </c>
      <c r="C11" s="5" t="s">
        <v>255</v>
      </c>
      <c r="D11" s="23">
        <v>4.0502654865168299</v>
      </c>
      <c r="E11" s="23">
        <v>0.592173425177974</v>
      </c>
    </row>
    <row r="12" spans="1:5" ht="15" customHeight="1" x14ac:dyDescent="0.35">
      <c r="A12" s="5" t="s">
        <v>36</v>
      </c>
      <c r="B12" s="5" t="s">
        <v>256</v>
      </c>
      <c r="C12" s="5" t="s">
        <v>249</v>
      </c>
      <c r="D12" s="42"/>
      <c r="E12" s="42"/>
    </row>
    <row r="13" spans="1:5" ht="15" customHeight="1" x14ac:dyDescent="0.3">
      <c r="A13" s="8" t="s">
        <v>96</v>
      </c>
      <c r="B13" s="8" t="s">
        <v>257</v>
      </c>
      <c r="C13" s="8" t="s">
        <v>258</v>
      </c>
      <c r="D13" s="43"/>
      <c r="E13" s="43"/>
    </row>
    <row r="14" spans="1:5" ht="15" customHeight="1" x14ac:dyDescent="0.35">
      <c r="A14" s="5" t="s">
        <v>9</v>
      </c>
      <c r="B14" s="5" t="s">
        <v>259</v>
      </c>
      <c r="C14" s="5" t="s">
        <v>260</v>
      </c>
      <c r="D14" s="44">
        <v>197188235400</v>
      </c>
      <c r="E14" s="44">
        <v>200052627700</v>
      </c>
    </row>
    <row r="15" spans="1:5" ht="15" customHeight="1" x14ac:dyDescent="0.35">
      <c r="A15" s="5"/>
      <c r="B15" s="5" t="s">
        <v>261</v>
      </c>
      <c r="C15" s="5" t="s">
        <v>262</v>
      </c>
      <c r="D15" s="44">
        <v>197188235400</v>
      </c>
      <c r="E15" s="44">
        <v>200052627700</v>
      </c>
    </row>
    <row r="16" spans="1:5" ht="15" customHeight="1" x14ac:dyDescent="0.35">
      <c r="A16" s="5"/>
      <c r="B16" s="5" t="s">
        <v>263</v>
      </c>
      <c r="C16" s="5" t="s">
        <v>264</v>
      </c>
      <c r="D16" s="42">
        <v>19718823.539999999</v>
      </c>
      <c r="E16" s="42">
        <v>20005262.77</v>
      </c>
    </row>
    <row r="17" spans="1:5" ht="15" customHeight="1" x14ac:dyDescent="0.35">
      <c r="A17" s="5" t="s">
        <v>12</v>
      </c>
      <c r="B17" s="5" t="s">
        <v>265</v>
      </c>
      <c r="C17" s="5" t="s">
        <v>266</v>
      </c>
      <c r="D17" s="44">
        <v>-4213472600</v>
      </c>
      <c r="E17" s="44">
        <v>-2864392300</v>
      </c>
    </row>
    <row r="18" spans="1:5" ht="15" customHeight="1" x14ac:dyDescent="0.35">
      <c r="A18" s="5"/>
      <c r="B18" s="5" t="s">
        <v>267</v>
      </c>
      <c r="C18" s="5" t="s">
        <v>268</v>
      </c>
      <c r="D18" s="42">
        <v>634496.65</v>
      </c>
      <c r="E18" s="42">
        <v>435945.23</v>
      </c>
    </row>
    <row r="19" spans="1:5" ht="15" customHeight="1" x14ac:dyDescent="0.35">
      <c r="A19" s="5"/>
      <c r="B19" s="5" t="s">
        <v>269</v>
      </c>
      <c r="C19" s="5" t="s">
        <v>270</v>
      </c>
      <c r="D19" s="44">
        <v>6344966500</v>
      </c>
      <c r="E19" s="44">
        <v>4359452300</v>
      </c>
    </row>
    <row r="20" spans="1:5" ht="15" customHeight="1" x14ac:dyDescent="0.35">
      <c r="A20" s="5"/>
      <c r="B20" s="5" t="s">
        <v>271</v>
      </c>
      <c r="C20" s="5" t="s">
        <v>272</v>
      </c>
      <c r="D20" s="42">
        <v>-1055843.9099999999</v>
      </c>
      <c r="E20" s="42">
        <v>-722384.46</v>
      </c>
    </row>
    <row r="21" spans="1:5" ht="15" customHeight="1" x14ac:dyDescent="0.35">
      <c r="A21" s="5"/>
      <c r="B21" s="5" t="s">
        <v>273</v>
      </c>
      <c r="C21" s="5" t="s">
        <v>274</v>
      </c>
      <c r="D21" s="44">
        <v>-10558439100</v>
      </c>
      <c r="E21" s="44">
        <v>-7223844600</v>
      </c>
    </row>
    <row r="22" spans="1:5" ht="15" customHeight="1" x14ac:dyDescent="0.35">
      <c r="A22" s="5" t="s">
        <v>15</v>
      </c>
      <c r="B22" s="5" t="s">
        <v>275</v>
      </c>
      <c r="C22" s="5" t="s">
        <v>276</v>
      </c>
      <c r="D22" s="44">
        <v>192974762800</v>
      </c>
      <c r="E22" s="44">
        <v>197188235400</v>
      </c>
    </row>
    <row r="23" spans="1:5" ht="15" customHeight="1" x14ac:dyDescent="0.35">
      <c r="A23" s="5"/>
      <c r="B23" s="5" t="s">
        <v>277</v>
      </c>
      <c r="C23" s="5" t="s">
        <v>278</v>
      </c>
      <c r="D23" s="44">
        <v>192974762800</v>
      </c>
      <c r="E23" s="44">
        <v>197188235400</v>
      </c>
    </row>
    <row r="24" spans="1:5" ht="15" customHeight="1" x14ac:dyDescent="0.35">
      <c r="A24" s="5"/>
      <c r="B24" s="5" t="s">
        <v>279</v>
      </c>
      <c r="C24" s="5" t="s">
        <v>280</v>
      </c>
      <c r="D24" s="42">
        <v>19297476.280000001</v>
      </c>
      <c r="E24" s="42">
        <v>19718823.539999999</v>
      </c>
    </row>
    <row r="25" spans="1:5" ht="15" customHeight="1" x14ac:dyDescent="0.35">
      <c r="A25" s="5" t="s">
        <v>18</v>
      </c>
      <c r="B25" s="5" t="s">
        <v>281</v>
      </c>
      <c r="C25" s="5" t="s">
        <v>282</v>
      </c>
      <c r="D25" s="23">
        <v>3.2299353084112202E-4</v>
      </c>
      <c r="E25" s="23">
        <v>3.16091879789701E-4</v>
      </c>
    </row>
    <row r="26" spans="1:5" ht="15" customHeight="1" x14ac:dyDescent="0.35">
      <c r="A26" s="5" t="s">
        <v>21</v>
      </c>
      <c r="B26" s="5" t="s">
        <v>283</v>
      </c>
      <c r="C26" s="5" t="s">
        <v>284</v>
      </c>
      <c r="D26" s="23">
        <v>0.1474</v>
      </c>
      <c r="E26" s="23">
        <v>0.14660000000000001</v>
      </c>
    </row>
    <row r="27" spans="1:5" ht="15" customHeight="1" x14ac:dyDescent="0.35">
      <c r="A27" s="5" t="s">
        <v>24</v>
      </c>
      <c r="B27" s="5" t="s">
        <v>285</v>
      </c>
      <c r="C27" s="5" t="s">
        <v>286</v>
      </c>
      <c r="D27" s="23">
        <v>4.2900000000000001E-2</v>
      </c>
      <c r="E27" s="23">
        <v>4.2000000000000003E-2</v>
      </c>
    </row>
    <row r="28" spans="1:5" ht="15" customHeight="1" x14ac:dyDescent="0.35">
      <c r="A28" s="5" t="s">
        <v>27</v>
      </c>
      <c r="B28" s="5" t="s">
        <v>287</v>
      </c>
      <c r="C28" s="5" t="s">
        <v>288</v>
      </c>
      <c r="D28" s="44">
        <v>11321</v>
      </c>
      <c r="E28" s="44">
        <v>11453</v>
      </c>
    </row>
    <row r="29" spans="1:5" ht="15" customHeight="1" x14ac:dyDescent="0.35">
      <c r="A29" s="5" t="s">
        <v>30</v>
      </c>
      <c r="B29" s="5" t="s">
        <v>289</v>
      </c>
      <c r="C29" s="5" t="s">
        <v>290</v>
      </c>
      <c r="D29" s="42">
        <v>16531.84</v>
      </c>
      <c r="E29" s="42">
        <v>16117.83</v>
      </c>
    </row>
    <row r="30" spans="1:5" ht="15" customHeight="1" x14ac:dyDescent="0.35">
      <c r="A30" s="5" t="s">
        <v>33</v>
      </c>
      <c r="B30" s="5" t="s">
        <v>291</v>
      </c>
      <c r="C30" s="5" t="s">
        <v>292</v>
      </c>
      <c r="D30" s="42"/>
      <c r="E30" s="42"/>
    </row>
    <row r="31" spans="1:5" ht="15" customHeight="1" x14ac:dyDescent="0.35">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57" t="s">
        <v>6</v>
      </c>
      <c r="B1" s="57" t="s">
        <v>294</v>
      </c>
      <c r="C1" s="57" t="s">
        <v>295</v>
      </c>
      <c r="D1" s="57" t="s">
        <v>296</v>
      </c>
      <c r="E1" s="57"/>
      <c r="F1" s="57"/>
    </row>
    <row r="2" spans="1:6" ht="15" customHeight="1" x14ac:dyDescent="0.25">
      <c r="A2" s="57"/>
      <c r="B2" s="57"/>
      <c r="C2" s="57"/>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57" t="s">
        <v>6</v>
      </c>
      <c r="B1" s="57" t="s">
        <v>117</v>
      </c>
      <c r="C1" s="57" t="s">
        <v>306</v>
      </c>
      <c r="D1" s="57"/>
    </row>
    <row r="2" spans="1:4" ht="15" customHeight="1" x14ac:dyDescent="0.25">
      <c r="A2" s="57"/>
      <c r="B2" s="57"/>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57" t="s">
        <v>6</v>
      </c>
      <c r="B1" s="57" t="s">
        <v>59</v>
      </c>
      <c r="C1" s="57" t="s">
        <v>235</v>
      </c>
      <c r="D1" s="57"/>
      <c r="E1" s="57" t="s">
        <v>236</v>
      </c>
      <c r="F1" s="57"/>
      <c r="G1" s="57" t="s">
        <v>57</v>
      </c>
    </row>
    <row r="2" spans="1:7" ht="15" customHeight="1" x14ac:dyDescent="0.25">
      <c r="A2" s="57"/>
      <c r="B2" s="57"/>
      <c r="C2" s="7" t="s">
        <v>307</v>
      </c>
      <c r="D2" s="7" t="s">
        <v>313</v>
      </c>
      <c r="E2" s="7" t="s">
        <v>307</v>
      </c>
      <c r="F2" s="7" t="s">
        <v>313</v>
      </c>
      <c r="G2" s="57"/>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Z+/bt4Sjbcb4Mleib+TkANVORhaoFtCVvp+XXhIuyJk=</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XU95sFFBetPijakqkA6xUxdhM6+iSN3e3PWd3by1SJs=</DigestValue>
    </Reference>
  </SignedInfo>
  <SignatureValue>y7Dx2t/WBp64iGiNqvlemHqM3/Q+iIULiYR+WdsJ5GIsQn4QuY6vTZUHpgLfK2MWrZXfp+jGAz5s
Tue6wJU1Gxl4BPovF+l6VajMDtwHWzBXt7cDqx0INFRfBaeLPeIBasXbGMXY9eDbDwiFT/A7hl9+
9KzVkzf/Mibff9vrMj/gMLE/VmYWVLcJuWnR/B6B/5kUNNYLZcn+BVZp2NLnPna6hxN9J1NCyF54
nNs8GohDvhjmPAIIEqy11Icavv2/qEFmtmuGQu34XhF02Khg5pOgnJmAd+zBbqP7LDHN54z8hBHr
KpEYlPwzxRDAxywnkN4IzNoVU3KTrLYseyUtaQ==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OGQT2zB9rLld+iMfBOI7APFlME+fzbVkzo1aQxOvvGA=</DigestValue>
      </Reference>
      <Reference URI="/xl/comments1.xml?ContentType=application/vnd.openxmlformats-officedocument.spreadsheetml.comments+xml">
        <DigestMethod Algorithm="http://www.w3.org/2001/04/xmlenc#sha256"/>
        <DigestValue>X5lN6y6ekAHWZPAm/Bq3bCj8OqHPdKY4AvZulGuTmC8=</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+6P8rwl9IgLFxc/eWXPzuSvkT3RRXFUgaI2enCdWMjA=</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QpjOgOqu79e33ui8L7sL+A+GxST7RBitx/BPgyLpMy8=</DigestValue>
      </Reference>
      <Reference URI="/xl/styles.xml?ContentType=application/vnd.openxmlformats-officedocument.spreadsheetml.styles+xml">
        <DigestMethod Algorithm="http://www.w3.org/2001/04/xmlenc#sha256"/>
        <DigestValue>s8q/p0/atghZ4YxZ8blXz5SjQyVkOI/yFmWWAA53qLA=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Z0sYWX/NnPqzcvCTk//YiNVodGqTYdidj0dtWUTiy3c=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6qeT+rj9178JpaGUDiUrH+ApHI8O8Xj4Q4vgNyZw9Ac=</DigestValue>
      </Reference>
      <Reference URI="/xl/worksheets/sheet10.xml?ContentType=application/vnd.openxmlformats-officedocument.spreadsheetml.worksheet+xml">
        <DigestMethod Algorithm="http://www.w3.org/2001/04/xmlenc#sha256"/>
        <DigestValue>LE+stme+dIhBt60fkA/MgtJyn5ZIen1V8noiinbI1PE=</DigestValue>
      </Reference>
      <Reference URI="/xl/worksheets/sheet11.xml?ContentType=application/vnd.openxmlformats-officedocument.spreadsheetml.worksheet+xml">
        <DigestMethod Algorithm="http://www.w3.org/2001/04/xmlenc#sha256"/>
        <DigestValue>lTBHyDjzAbc/o2KyazFZnvqHf5wyI/YZYeLd8RtBY5I=</DigestValue>
      </Reference>
      <Reference URI="/xl/worksheets/sheet12.xml?ContentType=application/vnd.openxmlformats-officedocument.spreadsheetml.worksheet+xml">
        <DigestMethod Algorithm="http://www.w3.org/2001/04/xmlenc#sha256"/>
        <DigestValue>Je1vIgZOU1HfxkwBbDTt0xdBVbfPK7jV/RI3MGABpKk=</DigestValue>
      </Reference>
      <Reference URI="/xl/worksheets/sheet13.xml?ContentType=application/vnd.openxmlformats-officedocument.spreadsheetml.worksheet+xml">
        <DigestMethod Algorithm="http://www.w3.org/2001/04/xmlenc#sha256"/>
        <DigestValue>EJgNU+wqLE1TLpr+gaDtd5kqCHd3VeE9mk6PqBei/gw=</DigestValue>
      </Reference>
      <Reference URI="/xl/worksheets/sheet2.xml?ContentType=application/vnd.openxmlformats-officedocument.spreadsheetml.worksheet+xml">
        <DigestMethod Algorithm="http://www.w3.org/2001/04/xmlenc#sha256"/>
        <DigestValue>N5ndT1hnZYEVt274iWDTRafQzAwqudJeLZ2AkyZy5ak=</DigestValue>
      </Reference>
      <Reference URI="/xl/worksheets/sheet3.xml?ContentType=application/vnd.openxmlformats-officedocument.spreadsheetml.worksheet+xml">
        <DigestMethod Algorithm="http://www.w3.org/2001/04/xmlenc#sha256"/>
        <DigestValue>4E7W27VECAfUouVtVtpUbONRDSaCFle3OXrcctbck70=</DigestValue>
      </Reference>
      <Reference URI="/xl/worksheets/sheet4.xml?ContentType=application/vnd.openxmlformats-officedocument.spreadsheetml.worksheet+xml">
        <DigestMethod Algorithm="http://www.w3.org/2001/04/xmlenc#sha256"/>
        <DigestValue>0jSLTuMwFxLO2rghShhxDkN5YZeBUAwuSyzPBREnaSw=</DigestValue>
      </Reference>
      <Reference URI="/xl/worksheets/sheet5.xml?ContentType=application/vnd.openxmlformats-officedocument.spreadsheetml.worksheet+xml">
        <DigestMethod Algorithm="http://www.w3.org/2001/04/xmlenc#sha256"/>
        <DigestValue>z6gjeUkugGennfH6k9RBkF3SPQ+UHWHmfr7yFJgk+yg=</DigestValue>
      </Reference>
      <Reference URI="/xl/worksheets/sheet6.xml?ContentType=application/vnd.openxmlformats-officedocument.spreadsheetml.worksheet+xml">
        <DigestMethod Algorithm="http://www.w3.org/2001/04/xmlenc#sha256"/>
        <DigestValue>nqucDEDRpVpvzumPgj5K+8QX6qK10BYeUYjZgjh4KZk=</DigestValue>
      </Reference>
      <Reference URI="/xl/worksheets/sheet7.xml?ContentType=application/vnd.openxmlformats-officedocument.spreadsheetml.worksheet+xml">
        <DigestMethod Algorithm="http://www.w3.org/2001/04/xmlenc#sha256"/>
        <DigestValue>sdtbRDDEA5tT2z7tL041h+9gTY7CQB0vI97f/1ma040=</DigestValue>
      </Reference>
      <Reference URI="/xl/worksheets/sheet8.xml?ContentType=application/vnd.openxmlformats-officedocument.spreadsheetml.worksheet+xml">
        <DigestMethod Algorithm="http://www.w3.org/2001/04/xmlenc#sha256"/>
        <DigestValue>bgCZYG8vDzAlPVcH5h2rMCgqu+fU2IBzbGoJSQlpNLk=</DigestValue>
      </Reference>
      <Reference URI="/xl/worksheets/sheet9.xml?ContentType=application/vnd.openxmlformats-officedocument.spreadsheetml.worksheet+xml">
        <DigestMethod Algorithm="http://www.w3.org/2001/04/xmlenc#sha256"/>
        <DigestValue>lw0mNRJfds3LpM3mst/RmkUM4TjbIwA0uMcFxJVvJbE=</DigestValue>
      </Reference>
    </Manifest>
    <SignatureProperties>
      <SignatureProperty Id="idSignatureTime" Target="#idPackageSignature">
        <mdssi:SignatureTime xmlns:mdssi="http://schemas.openxmlformats.org/package/2006/digital-signature">
          <mdssi:Format>YYYY-MM-DDThh:mm:ssTZD</mdssi:Format>
          <mdssi:Value>2024-02-06T08:33:07Z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2024-02-06T08:33:07Z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SmYcbQKfj25genpGJPu+Fa43C3I=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8chf4r0xrq7x+ccru2c716Hk1N4=</DigestValue>
    </Reference>
  </SignedInfo>
  <SignatureValue>d30YgSOhk7fLjE5inhEH28X/DHhBpNwxtIXfuC1xiOzkeb+OKvBHsqKUqTOYaNB5KACQuHd3tDFh
3qF7KriGblFPBYjx6EciP7GhPtjUtQ7Pp4FcFK0PKlCNVkK7vj85WclMshyNUds1YlYAHaLUCcQd
Lc0s2VrHF7Hc9ONlDxc=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jXocQMtRuWtdSJtLCaawfwreGFE=</DigestValue>
      </Reference>
      <Reference URI="/xl/styles.xml?ContentType=application/vnd.openxmlformats-officedocument.spreadsheetml.styles+xml">
        <DigestMethod Algorithm="http://www.w3.org/2000/09/xmldsig#sha1"/>
        <DigestValue>U0aUiBJOwm1wJWITzfAFb2iBZck=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aylEIWk4Yyr9bBBy4ryY4XVDNNc=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rsbjvjvfxdgVB1/IiMxyNg/aavM=</DigestValue>
      </Reference>
      <Reference URI="/xl/worksheets/sheet10.xml?ContentType=application/vnd.openxmlformats-officedocument.spreadsheetml.worksheet+xml">
        <DigestMethod Algorithm="http://www.w3.org/2000/09/xmldsig#sha1"/>
        <DigestValue>GV858UmN/+iz282CXpKP7lH5XHg=</DigestValue>
      </Reference>
      <Reference URI="/xl/worksheets/sheet11.xml?ContentType=application/vnd.openxmlformats-officedocument.spreadsheetml.worksheet+xml">
        <DigestMethod Algorithm="http://www.w3.org/2000/09/xmldsig#sha1"/>
        <DigestValue>W3D/+HzukhK8IgtXprzA08ib1Is=</DigestValue>
      </Reference>
      <Reference URI="/xl/worksheets/sheet12.xml?ContentType=application/vnd.openxmlformats-officedocument.spreadsheetml.worksheet+xml">
        <DigestMethod Algorithm="http://www.w3.org/2000/09/xmldsig#sha1"/>
        <DigestValue>em5NvZCV4t74CpQ2lB2BNw92uGE=</DigestValue>
      </Reference>
      <Reference URI="/xl/worksheets/sheet13.xml?ContentType=application/vnd.openxmlformats-officedocument.spreadsheetml.worksheet+xml">
        <DigestMethod Algorithm="http://www.w3.org/2000/09/xmldsig#sha1"/>
        <DigestValue>9JbLibx6ngORr50qqmOdkuXo1V0=</DigestValue>
      </Reference>
      <Reference URI="/xl/worksheets/sheet2.xml?ContentType=application/vnd.openxmlformats-officedocument.spreadsheetml.worksheet+xml">
        <DigestMethod Algorithm="http://www.w3.org/2000/09/xmldsig#sha1"/>
        <DigestValue>wKMYoPekW2xeQk81Or7JX7FKXFY=</DigestValue>
      </Reference>
      <Reference URI="/xl/worksheets/sheet3.xml?ContentType=application/vnd.openxmlformats-officedocument.spreadsheetml.worksheet+xml">
        <DigestMethod Algorithm="http://www.w3.org/2000/09/xmldsig#sha1"/>
        <DigestValue>aWG/z38OoQh3uTc4WVuvC/A5Ojg=</DigestValue>
      </Reference>
      <Reference URI="/xl/worksheets/sheet4.xml?ContentType=application/vnd.openxmlformats-officedocument.spreadsheetml.worksheet+xml">
        <DigestMethod Algorithm="http://www.w3.org/2000/09/xmldsig#sha1"/>
        <DigestValue>5ie/znGS9pAVALcHw7eKgJ3nvgg=</DigestValue>
      </Reference>
      <Reference URI="/xl/worksheets/sheet5.xml?ContentType=application/vnd.openxmlformats-officedocument.spreadsheetml.worksheet+xml">
        <DigestMethod Algorithm="http://www.w3.org/2000/09/xmldsig#sha1"/>
        <DigestValue>UrJZCvR6cFf0AH9U99x7jZOX5PY=</DigestValue>
      </Reference>
      <Reference URI="/xl/worksheets/sheet6.xml?ContentType=application/vnd.openxmlformats-officedocument.spreadsheetml.worksheet+xml">
        <DigestMethod Algorithm="http://www.w3.org/2000/09/xmldsig#sha1"/>
        <DigestValue>Uy5oW4xj0aXQlJaJJqCuLjdO3Y4=</DigestValue>
      </Reference>
      <Reference URI="/xl/worksheets/sheet7.xml?ContentType=application/vnd.openxmlformats-officedocument.spreadsheetml.worksheet+xml">
        <DigestMethod Algorithm="http://www.w3.org/2000/09/xmldsig#sha1"/>
        <DigestValue>lKvaMKEKxLqE03eisaY24GxvgQs=</DigestValue>
      </Reference>
      <Reference URI="/xl/worksheets/sheet8.xml?ContentType=application/vnd.openxmlformats-officedocument.spreadsheetml.worksheet+xml">
        <DigestMethod Algorithm="http://www.w3.org/2000/09/xmldsig#sha1"/>
        <DigestValue>eipfZi2OsPe2pY6P09pmRvIg9RY=</DigestValue>
      </Reference>
      <Reference URI="/xl/worksheets/sheet9.xml?ContentType=application/vnd.openxmlformats-officedocument.spreadsheetml.worksheet+xml">
        <DigestMethod Algorithm="http://www.w3.org/2000/09/xmldsig#sha1"/>
        <DigestValue>4TlT7gRtQLU9otu3MYqPXcjj6KI=</DigestValue>
      </Reference>
    </Manifest>
    <SignatureProperties>
      <SignatureProperty Id="idSignatureTime" Target="#idPackageSignature">
        <mdssi:SignatureTime xmlns:mdssi="http://schemas.openxmlformats.org/package/2006/digital-signature">
          <mdssi:Format>YYYY-MM-DDThh:mm:ssTZD</mdssi:Format>
          <mdssi:Value>2024-02-07T03:13:43Z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2024-02-07T03:13:43Z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2024-02-06T08:33:05Z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2024-02-06T08:33:04Z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84a10b91-79a9-4155-a0b4-1dfb4a0c4c30</vt:lpwstr>
  </property>
  <property fmtid="{D5CDD505-2E9C-101B-9397-08002B2CF9AE}" pid="10" name="MSIP_Label_ebbfc019-7f88-4fb6-96d6-94ffadd4b772_ContentBits">
    <vt:lpwstr>1</vt:lpwstr>
  </property>
</Properties>
</file>