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7" l="1"/>
  <c r="G18" i="27" l="1"/>
  <c r="E24" i="27" s="1"/>
  <c r="D19" i="27" l="1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<sst xmlns="http://schemas.openxmlformats.org/spreadsheetml/2006/main" count="1409" uniqueCount="616">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</sst>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87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46" fillId="0" borderId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4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0" fontId="3" fillId="0" borderId="0"/>
    <xf numFmtId="173" fontId="44" fillId="0" borderId="0"/>
    <xf numFmtId="0" fontId="2" fillId="0" borderId="0"/>
    <xf numFmtId="0" fontId="2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2" fillId="0" borderId="0"/>
    <xf numFmtId="0" fontId="2" fillId="0" borderId="0"/>
    <xf numFmtId="0" fontId="44" fillId="0" borderId="0"/>
    <xf numFmtId="173" fontId="44" fillId="0" borderId="0"/>
    <xf numFmtId="0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4" fillId="0" borderId="0"/>
    <xf numFmtId="0" fontId="2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173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7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165" fontId="49" fillId="0" borderId="0" xfId="64" applyFont="1"/>
    <xf numFmtId="0" fontId="49" fillId="0" borderId="0" xfId="0" applyFont="1" applyAlignment="1">
      <alignment vertical="center"/>
    </xf>
    <xf numFmtId="165" fontId="49" fillId="0" borderId="0" xfId="64" applyFont="1" applyAlignment="1">
      <alignment vertical="center"/>
    </xf>
    <xf numFmtId="165" fontId="49" fillId="0" borderId="0" xfId="64" applyFont="1" applyAlignment="1" applyProtection="1">
      <alignment vertical="center"/>
      <protection locked="0"/>
    </xf>
    <xf numFmtId="165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165" fontId="49" fillId="30" borderId="0" xfId="64" applyFont="1" applyFill="1" applyAlignment="1">
      <alignment vertical="center"/>
    </xf>
    <xf numFmtId="165" fontId="49" fillId="30" borderId="0" xfId="0" applyNumberFormat="1" applyFont="1" applyFill="1" applyAlignment="1">
      <alignment vertical="center"/>
    </xf>
    <xf numFmtId="165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7" fontId="49" fillId="29" borderId="0" xfId="64" applyNumberFormat="1" applyFont="1" applyFill="1" applyAlignment="1">
      <alignment vertical="center"/>
    </xf>
    <xf numFmtId="167" fontId="49" fillId="29" borderId="0" xfId="0" applyNumberFormat="1" applyFont="1" applyFill="1" applyAlignment="1">
      <alignment vertical="center"/>
    </xf>
    <xf numFmtId="167" fontId="49" fillId="0" borderId="0" xfId="64" applyNumberFormat="1" applyFont="1" applyAlignment="1">
      <alignment vertical="center"/>
    </xf>
    <xf numFmtId="0" fontId="47" fillId="31" borderId="0" xfId="0" applyFont="1" applyFill="1"/>
    <xf numFmtId="165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7" fontId="49" fillId="29" borderId="0" xfId="0" applyNumberFormat="1" applyFont="1" applyFill="1"/>
    <xf numFmtId="167" fontId="49" fillId="29" borderId="0" xfId="64" applyNumberFormat="1" applyFont="1" applyFill="1"/>
    <xf numFmtId="9" fontId="49" fillId="32" borderId="0" xfId="0" applyNumberFormat="1" applyFont="1" applyFill="1"/>
    <xf numFmtId="165" fontId="49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4" fillId="0" borderId="0" xfId="64" applyFont="1" applyAlignment="1"/>
    <xf numFmtId="165" fontId="57" fillId="0" borderId="0" xfId="64" applyFont="1"/>
    <xf numFmtId="165" fontId="58" fillId="0" borderId="0" xfId="64" applyFont="1" applyAlignment="1"/>
    <xf numFmtId="165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165" fontId="49" fillId="0" borderId="0" xfId="64" applyFont="1" applyAlignment="1">
      <alignment horizontal="center" vertical="center"/>
    </xf>
    <xf numFmtId="165" fontId="49" fillId="32" borderId="0" xfId="64" applyFont="1" applyFill="1" applyAlignment="1" applyProtection="1">
      <alignment horizontal="left" vertical="center"/>
      <protection locked="0"/>
    </xf>
    <xf numFmtId="165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165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76" fillId="0" borderId="0" xfId="0" applyFont="1" applyAlignment="1">
      <alignment horizontal="center"/>
    </xf>
    <xf numFmtId="0" fontId="77" fillId="0" borderId="0" xfId="0" applyFont="1"/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8" fontId="81" fillId="0" borderId="0" xfId="303" applyNumberFormat="1" applyFont="1" applyAlignment="1" applyProtection="1">
      <alignment horizontal="center"/>
      <protection locked="0"/>
    </xf>
    <xf numFmtId="177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0" fontId="82" fillId="0" borderId="0" xfId="0" applyFont="1" applyAlignment="1">
      <alignment horizontal="left"/>
    </xf>
    <xf numFmtId="176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7" fontId="79" fillId="0" borderId="0" xfId="0" applyNumberFormat="1" applyFont="1" applyAlignment="1">
      <alignment horizontal="left"/>
    </xf>
    <xf numFmtId="165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43" fontId="77" fillId="0" borderId="0" xfId="65" applyFont="1"/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6" fontId="84" fillId="37" borderId="18" xfId="0" applyNumberFormat="1" applyFont="1" applyFill="1" applyBorder="1" applyAlignment="1">
      <alignment horizontal="center"/>
    </xf>
    <xf numFmtId="176" fontId="79" fillId="37" borderId="50" xfId="0" applyNumberFormat="1" applyFont="1" applyFill="1" applyBorder="1" applyAlignment="1">
      <alignment horizontal="center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37" borderId="0" xfId="0" applyFont="1" applyFill="1" applyBorder="1"/>
    <xf numFmtId="174" fontId="83" fillId="37" borderId="38" xfId="65" applyNumberFormat="1" applyFont="1" applyFill="1" applyBorder="1" applyAlignment="1"/>
    <xf numFmtId="174" fontId="77" fillId="37" borderId="39" xfId="65" applyNumberFormat="1" applyFont="1" applyFill="1" applyBorder="1" applyAlignment="1"/>
    <xf numFmtId="43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4" fontId="83" fillId="37" borderId="18" xfId="65" applyNumberFormat="1" applyFont="1" applyFill="1" applyBorder="1" applyAlignment="1"/>
    <xf numFmtId="174" fontId="77" fillId="37" borderId="49" xfId="65" applyNumberFormat="1" applyFont="1" applyFill="1" applyBorder="1" applyAlignment="1"/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82" fillId="0" borderId="0" xfId="0" applyFont="1" applyBorder="1" applyAlignment="1"/>
    <xf numFmtId="0" fontId="82" fillId="0" borderId="42" xfId="0" applyFont="1" applyBorder="1" applyAlignment="1"/>
    <xf numFmtId="174" fontId="83" fillId="0" borderId="38" xfId="65" applyNumberFormat="1" applyFont="1" applyFill="1" applyBorder="1" applyAlignment="1"/>
    <xf numFmtId="174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4" fontId="80" fillId="0" borderId="18" xfId="65" applyNumberFormat="1" applyFont="1" applyFill="1" applyBorder="1" applyAlignment="1"/>
    <xf numFmtId="174" fontId="77" fillId="0" borderId="49" xfId="65" applyNumberFormat="1" applyFont="1" applyFill="1" applyBorder="1" applyAlignment="1"/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32" xfId="0" applyFont="1" applyBorder="1" applyAlignment="1"/>
    <xf numFmtId="0" fontId="77" fillId="0" borderId="43" xfId="0" applyFont="1" applyBorder="1" applyAlignment="1"/>
    <xf numFmtId="174" fontId="80" fillId="0" borderId="19" xfId="65" applyNumberFormat="1" applyFont="1" applyFill="1" applyBorder="1" applyAlignment="1">
      <alignment horizontal="right"/>
    </xf>
    <xf numFmtId="174" fontId="77" fillId="0" borderId="66" xfId="65" applyNumberFormat="1" applyFont="1" applyFill="1" applyBorder="1" applyAlignment="1">
      <alignment horizontal="right"/>
    </xf>
    <xf numFmtId="174" fontId="77" fillId="0" borderId="0" xfId="0" applyNumberFormat="1" applyFont="1"/>
    <xf numFmtId="165" fontId="77" fillId="0" borderId="0" xfId="64" applyFont="1" applyBorder="1" applyAlignment="1">
      <alignment horizontal="right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43" fontId="80" fillId="0" borderId="19" xfId="65" applyNumberFormat="1" applyFont="1" applyFill="1" applyBorder="1" applyAlignment="1">
      <alignment horizontal="right"/>
    </xf>
    <xf numFmtId="43" fontId="77" fillId="0" borderId="50" xfId="65" applyNumberFormat="1" applyFont="1" applyFill="1" applyBorder="1" applyAlignment="1">
      <alignment horizontal="right"/>
    </xf>
    <xf numFmtId="174" fontId="83" fillId="0" borderId="16" xfId="65" applyNumberFormat="1" applyFont="1" applyFill="1" applyBorder="1" applyAlignment="1">
      <alignment horizontal="right"/>
    </xf>
    <xf numFmtId="174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4" fontId="80" fillId="0" borderId="18" xfId="65" applyNumberFormat="1" applyFont="1" applyFill="1" applyBorder="1" applyAlignment="1">
      <alignment horizontal="right"/>
    </xf>
    <xf numFmtId="174" fontId="77" fillId="0" borderId="50" xfId="65" applyNumberFormat="1" applyFont="1" applyFill="1" applyBorder="1" applyAlignment="1">
      <alignment horizontal="right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3" fontId="77" fillId="0" borderId="0" xfId="0" applyNumberFormat="1" applyFont="1"/>
    <xf numFmtId="43" fontId="77" fillId="0" borderId="0" xfId="65" quotePrefix="1" applyNumberFormat="1" applyFont="1"/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32" xfId="0" applyFont="1" applyBorder="1" applyAlignment="1"/>
    <xf numFmtId="4" fontId="77" fillId="0" borderId="0" xfId="0" applyNumberFormat="1" applyFont="1"/>
    <xf numFmtId="0" fontId="82" fillId="0" borderId="44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5" fontId="80" fillId="0" borderId="38" xfId="65" applyNumberFormat="1" applyFont="1" applyFill="1" applyBorder="1" applyAlignment="1">
      <alignment horizontal="right"/>
    </xf>
    <xf numFmtId="175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174" fontId="80" fillId="0" borderId="38" xfId="65" applyNumberFormat="1" applyFont="1" applyFill="1" applyBorder="1" applyAlignment="1">
      <alignment horizontal="right" vertical="top" wrapText="1"/>
    </xf>
    <xf numFmtId="174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165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4" fontId="83" fillId="0" borderId="38" xfId="65" applyNumberFormat="1" applyFont="1" applyFill="1" applyBorder="1" applyAlignment="1">
      <alignment horizontal="right" vertical="center" wrapText="1"/>
    </xf>
    <xf numFmtId="174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4" fontId="83" fillId="0" borderId="18" xfId="65" applyNumberFormat="1" applyFont="1" applyFill="1" applyBorder="1" applyAlignment="1">
      <alignment horizontal="right" vertical="center" wrapText="1"/>
    </xf>
    <xf numFmtId="174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4" fontId="80" fillId="0" borderId="19" xfId="65" applyNumberFormat="1" applyFont="1" applyFill="1" applyBorder="1" applyAlignment="1"/>
    <xf numFmtId="174" fontId="77" fillId="0" borderId="66" xfId="65" applyNumberFormat="1" applyFont="1" applyFill="1" applyBorder="1" applyAlignment="1"/>
    <xf numFmtId="0" fontId="77" fillId="0" borderId="30" xfId="0" applyFont="1" applyBorder="1" applyAlignment="1"/>
    <xf numFmtId="165" fontId="77" fillId="0" borderId="0" xfId="64" applyFont="1" applyFill="1"/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82" fillId="37" borderId="0" xfId="0" applyFont="1" applyFill="1" applyBorder="1" applyAlignment="1">
      <alignment vertical="center"/>
    </xf>
    <xf numFmtId="174" fontId="83" fillId="0" borderId="0" xfId="65" applyNumberFormat="1" applyFont="1" applyFill="1" applyBorder="1" applyAlignment="1">
      <alignment vertical="center" wrapText="1"/>
    </xf>
    <xf numFmtId="174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4" fontId="83" fillId="0" borderId="30" xfId="65" applyNumberFormat="1" applyFont="1" applyFill="1" applyBorder="1" applyAlignment="1">
      <alignment vertical="center" wrapText="1"/>
    </xf>
    <xf numFmtId="174" fontId="76" fillId="0" borderId="49" xfId="65" applyNumberFormat="1" applyFont="1" applyFill="1" applyBorder="1" applyAlignment="1">
      <alignment vertical="center" wrapText="1"/>
    </xf>
    <xf numFmtId="166" fontId="77" fillId="0" borderId="0" xfId="0" applyNumberFormat="1" applyFont="1"/>
    <xf numFmtId="0" fontId="77" fillId="0" borderId="42" xfId="0" applyFont="1" applyBorder="1" applyAlignment="1"/>
    <xf numFmtId="174" fontId="80" fillId="0" borderId="38" xfId="65" applyNumberFormat="1" applyFont="1" applyFill="1" applyBorder="1" applyAlignment="1"/>
    <xf numFmtId="174" fontId="77" fillId="0" borderId="28" xfId="65" applyNumberFormat="1" applyFont="1" applyFill="1" applyBorder="1" applyAlignment="1"/>
    <xf numFmtId="174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4" fontId="77" fillId="0" borderId="67" xfId="65" applyNumberFormat="1" applyFont="1" applyFill="1" applyBorder="1" applyAlignment="1"/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174" fontId="80" fillId="0" borderId="42" xfId="65" applyNumberFormat="1" applyFont="1" applyFill="1" applyBorder="1" applyAlignment="1"/>
    <xf numFmtId="174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4" fontId="80" fillId="0" borderId="38" xfId="65" applyNumberFormat="1" applyFont="1" applyFill="1" applyBorder="1" applyAlignment="1">
      <alignment vertical="center" wrapText="1"/>
    </xf>
    <xf numFmtId="174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4" fontId="80" fillId="0" borderId="18" xfId="65" applyNumberFormat="1" applyFont="1" applyFill="1" applyBorder="1" applyAlignment="1">
      <alignment vertical="center" wrapText="1"/>
    </xf>
    <xf numFmtId="174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48" xfId="0" applyFont="1" applyBorder="1" applyAlignment="1"/>
    <xf numFmtId="0" fontId="77" fillId="0" borderId="47" xfId="0" applyFont="1" applyBorder="1" applyAlignment="1"/>
    <xf numFmtId="174" fontId="80" fillId="0" borderId="17" xfId="65" applyNumberFormat="1" applyFont="1" applyFill="1" applyBorder="1" applyAlignment="1"/>
    <xf numFmtId="174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4" fontId="80" fillId="0" borderId="0" xfId="65" applyNumberFormat="1" applyFont="1" applyFill="1" applyBorder="1" applyAlignment="1"/>
    <xf numFmtId="174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7" fillId="0" borderId="0" xfId="0" applyFont="1" applyAlignment="1">
      <alignment horizontal="left" wrapText="1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0" fontId="82" fillId="0" borderId="0" xfId="0" applyFont="1" applyAlignment="1">
      <alignment horizontal="left"/>
    </xf>
    <xf numFmtId="0" fontId="85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3</xdr:col>
      <xdr:colOff>136072</xdr:colOff>
      <xdr:row>1</xdr:row>
      <xdr:rowOff>163386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3070679" cy="4514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161" t="s">
        <v>50</v>
      </c>
      <c r="B2" s="162"/>
      <c r="C2" s="162"/>
      <c r="D2" s="162"/>
      <c r="E2" s="162"/>
      <c r="F2" s="1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163" t="s">
        <v>51</v>
      </c>
      <c r="D3" s="163"/>
      <c r="E3" s="163"/>
      <c r="F3" s="163"/>
      <c r="G3" s="163"/>
      <c r="H3" s="163"/>
      <c r="I3" s="163"/>
      <c r="J3" s="163"/>
      <c r="K3" s="163"/>
      <c r="L3" s="163"/>
      <c r="M3" s="164" t="s">
        <v>23</v>
      </c>
      <c r="N3" s="171"/>
      <c r="O3" s="178" t="s">
        <v>24</v>
      </c>
      <c r="P3" s="179"/>
      <c r="Q3" s="164" t="s">
        <v>5</v>
      </c>
      <c r="R3" s="164"/>
      <c r="S3" s="171"/>
      <c r="T3" s="166"/>
      <c r="U3" s="173" t="s">
        <v>26</v>
      </c>
      <c r="V3" s="174"/>
      <c r="W3" s="175" t="s">
        <v>25</v>
      </c>
    </row>
    <row r="4" spans="1:23" ht="12.75" customHeight="1">
      <c r="A4" s="171" t="s">
        <v>27</v>
      </c>
      <c r="B4" s="164" t="s">
        <v>28</v>
      </c>
      <c r="C4" s="164" t="s">
        <v>29</v>
      </c>
      <c r="D4" s="164" t="s">
        <v>30</v>
      </c>
      <c r="E4" s="164" t="s">
        <v>31</v>
      </c>
      <c r="F4" s="164" t="s">
        <v>32</v>
      </c>
      <c r="G4" s="164" t="s">
        <v>33</v>
      </c>
      <c r="H4" s="167" t="s">
        <v>52</v>
      </c>
      <c r="I4" s="164" t="s">
        <v>34</v>
      </c>
      <c r="J4" s="166"/>
      <c r="K4" s="164" t="s">
        <v>35</v>
      </c>
      <c r="L4" s="164" t="s">
        <v>36</v>
      </c>
      <c r="M4" s="164" t="s">
        <v>35</v>
      </c>
      <c r="N4" s="164" t="s">
        <v>37</v>
      </c>
      <c r="O4" s="164" t="s">
        <v>35</v>
      </c>
      <c r="P4" s="164" t="s">
        <v>37</v>
      </c>
      <c r="Q4" s="164" t="s">
        <v>38</v>
      </c>
      <c r="R4" s="164" t="s">
        <v>39</v>
      </c>
      <c r="S4" s="164" t="s">
        <v>36</v>
      </c>
      <c r="T4" s="164" t="s">
        <v>39</v>
      </c>
      <c r="U4" s="167" t="s">
        <v>36</v>
      </c>
      <c r="V4" s="164" t="s">
        <v>39</v>
      </c>
      <c r="W4" s="176"/>
    </row>
    <row r="5" spans="1:23">
      <c r="A5" s="166"/>
      <c r="B5" s="166"/>
      <c r="C5" s="166"/>
      <c r="D5" s="166"/>
      <c r="E5" s="166"/>
      <c r="F5" s="166"/>
      <c r="G5" s="166"/>
      <c r="H5" s="168"/>
      <c r="I5" s="106" t="s">
        <v>40</v>
      </c>
      <c r="J5" s="106" t="s">
        <v>41</v>
      </c>
      <c r="K5" s="166"/>
      <c r="L5" s="166"/>
      <c r="M5" s="166"/>
      <c r="N5" s="166"/>
      <c r="O5" s="166"/>
      <c r="P5" s="166"/>
      <c r="Q5" s="165"/>
      <c r="R5" s="165"/>
      <c r="S5" s="166"/>
      <c r="T5" s="165"/>
      <c r="U5" s="168"/>
      <c r="V5" s="172"/>
      <c r="W5" s="17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169" t="s">
        <v>5</v>
      </c>
      <c r="B179" s="17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185" t="s">
        <v>210</v>
      </c>
      <c r="B1" s="185"/>
      <c r="C1" s="185"/>
      <c r="D1" s="185"/>
      <c r="E1" s="185"/>
      <c r="F1" s="185"/>
      <c r="G1" s="18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186" t="e">
        <f>#REF!</f>
        <v>#REF!</v>
      </c>
      <c r="C2" s="187"/>
      <c r="D2" s="18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184"/>
      <c r="C3" s="184"/>
      <c r="D3" s="18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180">
        <v>41948</v>
      </c>
      <c r="C4" s="180"/>
      <c r="D4" s="18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180">
        <v>41949</v>
      </c>
      <c r="C5" s="180"/>
      <c r="D5" s="18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184">
        <v>111000</v>
      </c>
      <c r="C6" s="184"/>
      <c r="D6" s="18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182">
        <f>+$B$6*$F$7/$C$7</f>
        <v>111000</v>
      </c>
      <c r="C8" s="182"/>
      <c r="D8" s="18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180" t="s">
        <v>226</v>
      </c>
      <c r="C9" s="180"/>
      <c r="D9" s="18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184" t="e">
        <f>VLOOKUP(I11,#REF!,4,0)*1000</f>
        <v>#REF!</v>
      </c>
      <c r="C11" s="184"/>
      <c r="D11" s="18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182" t="e">
        <f>+ ROUND((B11-B19)*F10/C10,0)</f>
        <v>#REF!</v>
      </c>
      <c r="C12" s="182"/>
      <c r="D12" s="18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183" t="s">
        <v>212</v>
      </c>
      <c r="C13" s="183"/>
      <c r="D13" s="18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182">
        <f>+IF($E$13=1,ROUNDDOWN($B$8*$F$10/$C$10,0),IF(MROUND($B$8*$F$10/$C$10,10)-($B$8*$F$10/$C$10)&gt;0,MROUND($B$8*$F$10/$C$10,10)-10,MROUND($B$8*$F$10/$C$10,10)))</f>
        <v>55500</v>
      </c>
      <c r="C14" s="182"/>
      <c r="D14" s="18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182">
        <f>ROUNDDOWN($B$8*$F$10/$C$10,0)-B14</f>
        <v>0</v>
      </c>
      <c r="C15" s="182"/>
      <c r="D15" s="18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183" t="s">
        <v>223</v>
      </c>
      <c r="C16" s="183"/>
      <c r="D16" s="18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184">
        <v>10000</v>
      </c>
      <c r="C17" s="184"/>
      <c r="D17" s="18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182">
        <f>+IF($E$16=1,B17*B15,0)</f>
        <v>0</v>
      </c>
      <c r="C18" s="182"/>
      <c r="D18" s="18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184">
        <v>10000</v>
      </c>
      <c r="C19" s="184"/>
      <c r="D19" s="18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182">
        <f>+B19*B14</f>
        <v>555000000</v>
      </c>
      <c r="C20" s="182"/>
      <c r="D20" s="18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180"/>
      <c r="C21" s="180"/>
      <c r="D21" s="18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181" t="s">
        <v>241</v>
      </c>
      <c r="F23" s="181"/>
      <c r="G23" s="18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189" t="s">
        <v>328</v>
      </c>
      <c r="F1" s="189"/>
      <c r="G1" s="190" t="s">
        <v>329</v>
      </c>
      <c r="H1" s="190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19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19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19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188" t="s">
        <v>398</v>
      </c>
      <c r="C62" s="188" t="s">
        <v>310</v>
      </c>
      <c r="D62" s="188" t="s">
        <v>403</v>
      </c>
      <c r="E62" s="192">
        <v>140130</v>
      </c>
      <c r="F62" s="192">
        <v>7</v>
      </c>
      <c r="G62" s="40">
        <v>215002</v>
      </c>
      <c r="H62" s="40">
        <v>0</v>
      </c>
    </row>
    <row r="63" spans="1:9" s="40" customFormat="1">
      <c r="B63" s="188"/>
      <c r="C63" s="188"/>
      <c r="D63" s="188"/>
      <c r="E63" s="192"/>
      <c r="F63" s="192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193" t="s">
        <v>20</v>
      </c>
      <c r="C32" s="193"/>
      <c r="D32" s="193"/>
      <c r="E32" s="193"/>
      <c r="F32" s="193"/>
      <c r="G32" s="19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193" t="s">
        <v>14</v>
      </c>
      <c r="C39" s="193"/>
      <c r="D39" s="193"/>
      <c r="E39" s="193"/>
      <c r="F39" s="193"/>
      <c r="G39" s="193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194"/>
      <c r="E43" s="195"/>
      <c r="F43" s="195"/>
      <c r="G43" s="19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56" zoomScale="70" zoomScaleNormal="70" zoomScaleSheetLayoutView="70" workbookViewId="0">
      <selection activeCell="H70" sqref="H70"/>
    </sheetView>
  </sheetViews>
  <sheetFormatPr defaultColWidth="9.125" defaultRowHeight="19.5"/>
  <cols>
    <col min="1" max="1" width="2.125" style="197" customWidth="1"/>
    <col min="2" max="2" width="6.375" style="197" customWidth="1"/>
    <col min="3" max="3" width="30.375" style="197" customWidth="1"/>
    <col min="4" max="4" width="44.25" style="197" customWidth="1"/>
    <col min="5" max="5" width="29.625" style="216" customWidth="1"/>
    <col min="6" max="6" width="29.375" style="197" customWidth="1"/>
    <col min="7" max="7" width="21.375" style="197" customWidth="1"/>
    <col min="8" max="8" width="17.625" style="197" bestFit="1" customWidth="1"/>
    <col min="9" max="9" width="14.25" style="197" bestFit="1" customWidth="1"/>
    <col min="10" max="10" width="11.875" style="197" bestFit="1" customWidth="1"/>
    <col min="11" max="11" width="19" style="197" bestFit="1" customWidth="1"/>
    <col min="12" max="16384" width="9.125" style="197"/>
  </cols>
  <sheetData>
    <row r="1" spans="1:9" ht="29.25" customHeight="1">
      <c r="A1" s="196" t="s">
        <v>586</v>
      </c>
      <c r="B1" s="196"/>
      <c r="C1" s="196"/>
      <c r="D1" s="196"/>
      <c r="E1" s="196"/>
      <c r="F1" s="196"/>
    </row>
    <row r="2" spans="1:9" ht="21.75" customHeight="1">
      <c r="A2" s="198" t="s">
        <v>587</v>
      </c>
      <c r="B2" s="198"/>
      <c r="C2" s="198"/>
      <c r="D2" s="198"/>
      <c r="E2" s="198"/>
      <c r="F2" s="198"/>
    </row>
    <row r="3" spans="1:9" ht="25.5" customHeight="1">
      <c r="A3" s="199" t="s">
        <v>588</v>
      </c>
      <c r="B3" s="199"/>
      <c r="C3" s="199"/>
      <c r="D3" s="199"/>
      <c r="E3" s="199"/>
      <c r="F3" s="199"/>
    </row>
    <row r="4" spans="1:9" ht="26.25" customHeight="1">
      <c r="A4" s="200" t="s">
        <v>589</v>
      </c>
      <c r="B4" s="200"/>
      <c r="C4" s="200"/>
      <c r="D4" s="200"/>
      <c r="E4" s="200"/>
      <c r="F4" s="200"/>
    </row>
    <row r="5" spans="1:9">
      <c r="A5" s="201"/>
      <c r="B5" s="201"/>
      <c r="C5" s="202" t="s">
        <v>580</v>
      </c>
      <c r="D5" s="203" t="s">
        <v>582</v>
      </c>
      <c r="E5" s="204"/>
      <c r="F5" s="201"/>
      <c r="G5" s="205"/>
      <c r="I5" s="206"/>
    </row>
    <row r="6" spans="1:9">
      <c r="A6" s="201"/>
      <c r="B6" s="201"/>
      <c r="C6" s="202"/>
      <c r="D6" s="203" t="s">
        <v>599</v>
      </c>
      <c r="E6" s="204"/>
      <c r="F6" s="201"/>
      <c r="G6" s="205"/>
      <c r="I6" s="206"/>
    </row>
    <row r="7" spans="1:9">
      <c r="A7" s="201"/>
      <c r="B7" s="201"/>
      <c r="C7" s="207" t="s">
        <v>581</v>
      </c>
      <c r="D7" s="208" t="s">
        <v>583</v>
      </c>
      <c r="E7" s="204"/>
      <c r="F7" s="201"/>
      <c r="G7" s="205"/>
      <c r="I7" s="206"/>
    </row>
    <row r="8" spans="1:9">
      <c r="A8" s="201"/>
      <c r="B8" s="201"/>
      <c r="C8" s="207"/>
      <c r="D8" s="208" t="s">
        <v>600</v>
      </c>
      <c r="E8" s="204"/>
      <c r="F8" s="201"/>
      <c r="G8" s="205"/>
      <c r="I8" s="206"/>
    </row>
    <row r="9" spans="1:9" ht="7.5" customHeight="1">
      <c r="A9" s="201"/>
      <c r="B9" s="201"/>
      <c r="C9" s="207"/>
      <c r="D9" s="208"/>
      <c r="E9" s="204"/>
      <c r="F9" s="201"/>
      <c r="G9" s="205"/>
      <c r="I9" s="206"/>
    </row>
    <row r="10" spans="1:9">
      <c r="A10" s="209" t="s">
        <v>532</v>
      </c>
      <c r="B10" s="209"/>
      <c r="C10" s="209"/>
      <c r="D10" s="209" t="s">
        <v>576</v>
      </c>
      <c r="E10" s="210"/>
      <c r="F10" s="211"/>
    </row>
    <row r="11" spans="1:9">
      <c r="A11" s="212"/>
      <c r="B11" s="212" t="s">
        <v>533</v>
      </c>
      <c r="C11" s="212"/>
      <c r="D11" s="212" t="s">
        <v>577</v>
      </c>
      <c r="E11" s="210"/>
      <c r="F11" s="211"/>
    </row>
    <row r="12" spans="1:9" s="214" customFormat="1">
      <c r="A12" s="209" t="s">
        <v>534</v>
      </c>
      <c r="B12" s="209"/>
      <c r="C12" s="209"/>
      <c r="D12" s="209" t="s">
        <v>535</v>
      </c>
      <c r="E12" s="213"/>
    </row>
    <row r="13" spans="1:9">
      <c r="A13" s="211"/>
      <c r="B13" s="212" t="s">
        <v>536</v>
      </c>
      <c r="C13" s="211"/>
      <c r="D13" s="212" t="s">
        <v>537</v>
      </c>
      <c r="E13" s="210"/>
    </row>
    <row r="14" spans="1:9" s="214" customFormat="1">
      <c r="A14" s="209" t="s">
        <v>538</v>
      </c>
      <c r="B14" s="209"/>
      <c r="C14" s="209"/>
      <c r="D14" s="209" t="s">
        <v>572</v>
      </c>
      <c r="E14" s="215"/>
    </row>
    <row r="15" spans="1:9">
      <c r="A15" s="211"/>
      <c r="B15" s="212" t="s">
        <v>539</v>
      </c>
      <c r="C15" s="211"/>
      <c r="D15" s="212" t="s">
        <v>573</v>
      </c>
    </row>
    <row r="16" spans="1:9">
      <c r="A16" s="217" t="s">
        <v>578</v>
      </c>
      <c r="B16" s="212"/>
      <c r="C16" s="211"/>
      <c r="D16" s="217" t="s">
        <v>579</v>
      </c>
    </row>
    <row r="17" spans="1:11">
      <c r="A17" s="218" t="s">
        <v>594</v>
      </c>
      <c r="B17" s="218"/>
      <c r="C17" s="218"/>
      <c r="D17" s="219" t="str">
        <f>"Từ ngày "&amp;TEXT(G17,"dd/mm/yyyy;@")&amp;" đến "&amp;TEXT(G18,"dd/mm/yyyy;@")</f>
        <v>Từ ngày 17/01/2024 đến 23/01/2024</v>
      </c>
      <c r="G17" s="205">
        <v>45308</v>
      </c>
    </row>
    <row r="18" spans="1:11">
      <c r="A18" s="220"/>
      <c r="B18" s="221" t="s">
        <v>591</v>
      </c>
      <c r="C18" s="220"/>
      <c r="D18" s="222" t="str">
        <f>"From "&amp;TEXT(G17,"dd/mm/yyyy;@")&amp;" to "&amp;TEXT(G18,"dd/mm/yyyy;@")</f>
        <v>From 17/01/2024 to 23/01/2024</v>
      </c>
      <c r="G18" s="205">
        <f>G17+6</f>
        <v>45314</v>
      </c>
      <c r="H18" s="223"/>
    </row>
    <row r="19" spans="1:11" s="214" customFormat="1">
      <c r="A19" s="218" t="s">
        <v>590</v>
      </c>
      <c r="B19" s="218"/>
      <c r="C19" s="218"/>
      <c r="D19" s="219">
        <f>G18+2</f>
        <v>45316</v>
      </c>
      <c r="E19" s="215"/>
      <c r="G19" s="224"/>
    </row>
    <row r="20" spans="1:11">
      <c r="A20" s="220"/>
      <c r="B20" s="221" t="s">
        <v>540</v>
      </c>
      <c r="C20" s="220"/>
      <c r="D20" s="222">
        <f>D19</f>
        <v>45316</v>
      </c>
      <c r="G20" s="225"/>
    </row>
    <row r="21" spans="1:11" ht="15.75" customHeight="1" thickBot="1">
      <c r="A21" s="226"/>
      <c r="B21" s="226"/>
      <c r="C21" s="226"/>
      <c r="D21" s="226"/>
      <c r="E21" s="227"/>
      <c r="F21" s="228" t="s">
        <v>541</v>
      </c>
    </row>
    <row r="22" spans="1:11">
      <c r="A22" s="229" t="s">
        <v>531</v>
      </c>
      <c r="B22" s="230"/>
      <c r="C22" s="231" t="s">
        <v>542</v>
      </c>
      <c r="D22" s="230"/>
      <c r="E22" s="232" t="s">
        <v>543</v>
      </c>
      <c r="F22" s="233" t="s">
        <v>575</v>
      </c>
      <c r="K22" s="234"/>
    </row>
    <row r="23" spans="1:11">
      <c r="A23" s="235" t="s">
        <v>27</v>
      </c>
      <c r="B23" s="236"/>
      <c r="C23" s="237" t="s">
        <v>330</v>
      </c>
      <c r="D23" s="238"/>
      <c r="E23" s="239" t="s">
        <v>544</v>
      </c>
      <c r="F23" s="240" t="s">
        <v>574</v>
      </c>
      <c r="K23" s="234"/>
    </row>
    <row r="24" spans="1:11">
      <c r="A24" s="241"/>
      <c r="B24" s="242"/>
      <c r="C24" s="243"/>
      <c r="D24" s="243"/>
      <c r="E24" s="244">
        <f>+G18</f>
        <v>45314</v>
      </c>
      <c r="F24" s="245">
        <v>45307</v>
      </c>
      <c r="G24" s="225"/>
      <c r="K24" s="234"/>
    </row>
    <row r="25" spans="1:11">
      <c r="A25" s="246" t="s">
        <v>595</v>
      </c>
      <c r="B25" s="247"/>
      <c r="C25" s="248" t="s">
        <v>545</v>
      </c>
      <c r="D25" s="248"/>
      <c r="E25" s="249"/>
      <c r="F25" s="250"/>
      <c r="K25" s="251"/>
    </row>
    <row r="26" spans="1:11" ht="20.25">
      <c r="A26" s="252"/>
      <c r="B26" s="253"/>
      <c r="C26" s="254" t="s">
        <v>546</v>
      </c>
      <c r="D26" s="255"/>
      <c r="E26" s="256"/>
      <c r="F26" s="257"/>
      <c r="H26" s="223"/>
      <c r="K26" s="251"/>
    </row>
    <row r="27" spans="1:11">
      <c r="A27" s="258">
        <v>1</v>
      </c>
      <c r="B27" s="259"/>
      <c r="C27" s="260" t="s">
        <v>547</v>
      </c>
      <c r="D27" s="261"/>
      <c r="E27" s="262"/>
      <c r="F27" s="263"/>
      <c r="H27" s="264"/>
      <c r="K27" s="251"/>
    </row>
    <row r="28" spans="1:11">
      <c r="A28" s="265"/>
      <c r="B28" s="266"/>
      <c r="C28" s="267" t="s">
        <v>548</v>
      </c>
      <c r="D28" s="268"/>
      <c r="E28" s="269"/>
      <c r="F28" s="270"/>
      <c r="H28" s="264"/>
      <c r="K28" s="251"/>
    </row>
    <row r="29" spans="1:11">
      <c r="A29" s="271">
        <v>1.1000000000000001</v>
      </c>
      <c r="B29" s="272"/>
      <c r="C29" s="273" t="s">
        <v>603</v>
      </c>
      <c r="D29" s="274"/>
      <c r="E29" s="275">
        <f>F33</f>
        <v>45528849096</v>
      </c>
      <c r="F29" s="276">
        <v>46568470697</v>
      </c>
      <c r="G29" s="277"/>
      <c r="H29" s="278"/>
      <c r="I29" s="277"/>
      <c r="K29" s="234"/>
    </row>
    <row r="30" spans="1:11">
      <c r="A30" s="279">
        <v>1.2</v>
      </c>
      <c r="B30" s="280"/>
      <c r="C30" s="281" t="s">
        <v>604</v>
      </c>
      <c r="D30" s="282"/>
      <c r="E30" s="283">
        <f>F34</f>
        <v>9105.76</v>
      </c>
      <c r="F30" s="284">
        <v>9313.69</v>
      </c>
      <c r="G30" s="277"/>
      <c r="H30" s="278"/>
      <c r="I30" s="277"/>
      <c r="K30" s="234"/>
    </row>
    <row r="31" spans="1:11">
      <c r="A31" s="258">
        <v>2</v>
      </c>
      <c r="B31" s="259"/>
      <c r="C31" s="260" t="s">
        <v>549</v>
      </c>
      <c r="D31" s="261"/>
      <c r="E31" s="285"/>
      <c r="F31" s="286"/>
      <c r="H31" s="278"/>
      <c r="I31" s="277"/>
      <c r="K31" s="234"/>
    </row>
    <row r="32" spans="1:11">
      <c r="A32" s="287"/>
      <c r="B32" s="288"/>
      <c r="C32" s="281" t="s">
        <v>550</v>
      </c>
      <c r="D32" s="268"/>
      <c r="E32" s="289"/>
      <c r="F32" s="290"/>
      <c r="H32" s="278"/>
      <c r="I32" s="277"/>
      <c r="K32" s="234"/>
    </row>
    <row r="33" spans="1:11">
      <c r="A33" s="291">
        <v>2.1</v>
      </c>
      <c r="B33" s="292"/>
      <c r="C33" s="273" t="s">
        <v>605</v>
      </c>
      <c r="D33" s="274"/>
      <c r="E33" s="275">
        <v>46059137881</v>
      </c>
      <c r="F33" s="276">
        <v>45528849096</v>
      </c>
      <c r="G33" s="293"/>
      <c r="H33" s="278"/>
      <c r="I33" s="277"/>
      <c r="K33" s="294"/>
    </row>
    <row r="34" spans="1:11">
      <c r="A34" s="295">
        <v>2.2000000000000002</v>
      </c>
      <c r="B34" s="296"/>
      <c r="C34" s="297" t="s">
        <v>606</v>
      </c>
      <c r="D34" s="268"/>
      <c r="E34" s="283">
        <v>9211.82</v>
      </c>
      <c r="F34" s="284">
        <v>9105.76</v>
      </c>
      <c r="G34" s="298"/>
      <c r="H34" s="278"/>
      <c r="I34" s="277"/>
    </row>
    <row r="35" spans="1:11">
      <c r="A35" s="299">
        <v>3</v>
      </c>
      <c r="B35" s="300"/>
      <c r="C35" s="301" t="s">
        <v>593</v>
      </c>
      <c r="D35" s="302"/>
      <c r="E35" s="303"/>
      <c r="F35" s="304"/>
      <c r="G35" s="277"/>
      <c r="H35" s="278"/>
      <c r="I35" s="277"/>
    </row>
    <row r="36" spans="1:11">
      <c r="A36" s="305"/>
      <c r="B36" s="306"/>
      <c r="C36" s="307" t="s">
        <v>592</v>
      </c>
      <c r="D36" s="308"/>
      <c r="E36" s="309">
        <f>E33-E29</f>
        <v>530288785</v>
      </c>
      <c r="F36" s="310">
        <v>-1039621601</v>
      </c>
      <c r="G36" s="311"/>
      <c r="H36" s="278"/>
      <c r="I36" s="277"/>
    </row>
    <row r="37" spans="1:11">
      <c r="A37" s="312">
        <v>3.1</v>
      </c>
      <c r="B37" s="313"/>
      <c r="C37" s="314" t="s">
        <v>551</v>
      </c>
      <c r="D37" s="315"/>
      <c r="E37" s="303"/>
      <c r="F37" s="304"/>
      <c r="H37" s="278"/>
      <c r="I37" s="277"/>
    </row>
    <row r="38" spans="1:11">
      <c r="A38" s="316"/>
      <c r="B38" s="317"/>
      <c r="C38" s="307" t="s">
        <v>552</v>
      </c>
      <c r="D38" s="318"/>
      <c r="E38" s="309">
        <f>E36</f>
        <v>530288785</v>
      </c>
      <c r="F38" s="310">
        <v>-1039621601</v>
      </c>
      <c r="G38" s="293"/>
      <c r="H38" s="278"/>
      <c r="I38" s="277"/>
    </row>
    <row r="39" spans="1:11">
      <c r="A39" s="319">
        <v>3.2</v>
      </c>
      <c r="B39" s="320"/>
      <c r="C39" s="314" t="s">
        <v>553</v>
      </c>
      <c r="D39" s="315"/>
      <c r="E39" s="321"/>
      <c r="F39" s="322"/>
      <c r="H39" s="278"/>
      <c r="I39" s="277"/>
    </row>
    <row r="40" spans="1:11">
      <c r="A40" s="316"/>
      <c r="B40" s="323"/>
      <c r="C40" s="324" t="s">
        <v>554</v>
      </c>
      <c r="D40" s="318"/>
      <c r="E40" s="309"/>
      <c r="F40" s="310"/>
      <c r="H40" s="278"/>
      <c r="I40" s="277"/>
    </row>
    <row r="41" spans="1:11">
      <c r="A41" s="299">
        <v>4</v>
      </c>
      <c r="B41" s="325"/>
      <c r="C41" s="326" t="s">
        <v>584</v>
      </c>
      <c r="D41" s="327"/>
      <c r="E41" s="328"/>
      <c r="F41" s="329"/>
      <c r="H41" s="278"/>
      <c r="I41" s="277"/>
    </row>
    <row r="42" spans="1:11">
      <c r="A42" s="316"/>
      <c r="B42" s="317"/>
      <c r="C42" s="324" t="s">
        <v>585</v>
      </c>
      <c r="D42" s="318"/>
      <c r="E42" s="330">
        <f>E34-E30</f>
        <v>106.05999999999949</v>
      </c>
      <c r="F42" s="331">
        <v>-207.93000000000029</v>
      </c>
      <c r="G42" s="332"/>
      <c r="H42" s="278"/>
      <c r="I42" s="277"/>
    </row>
    <row r="43" spans="1:11">
      <c r="A43" s="299">
        <v>5</v>
      </c>
      <c r="B43" s="325"/>
      <c r="C43" s="333" t="s">
        <v>555</v>
      </c>
      <c r="D43" s="334"/>
      <c r="E43" s="335"/>
      <c r="F43" s="336"/>
      <c r="H43" s="278"/>
      <c r="I43" s="277"/>
    </row>
    <row r="44" spans="1:11">
      <c r="A44" s="305"/>
      <c r="B44" s="306"/>
      <c r="C44" s="337" t="s">
        <v>556</v>
      </c>
      <c r="D44" s="338"/>
      <c r="E44" s="339"/>
      <c r="F44" s="340"/>
      <c r="H44" s="278"/>
      <c r="I44" s="277"/>
    </row>
    <row r="45" spans="1:11">
      <c r="A45" s="291">
        <v>5.0999999999999996</v>
      </c>
      <c r="B45" s="292"/>
      <c r="C45" s="341" t="s">
        <v>607</v>
      </c>
      <c r="D45" s="274"/>
      <c r="E45" s="342">
        <v>52081283454</v>
      </c>
      <c r="F45" s="343">
        <v>52081283454</v>
      </c>
      <c r="G45" s="278"/>
      <c r="H45" s="278"/>
      <c r="I45" s="277"/>
    </row>
    <row r="46" spans="1:11">
      <c r="A46" s="291">
        <v>5.2</v>
      </c>
      <c r="B46" s="292"/>
      <c r="C46" s="344" t="s">
        <v>608</v>
      </c>
      <c r="D46" s="268"/>
      <c r="E46" s="342">
        <v>41455047099</v>
      </c>
      <c r="F46" s="343">
        <v>41455047099</v>
      </c>
      <c r="G46" s="345"/>
      <c r="H46" s="278"/>
      <c r="I46" s="277"/>
    </row>
    <row r="47" spans="1:11">
      <c r="A47" s="346" t="s">
        <v>596</v>
      </c>
      <c r="B47" s="347"/>
      <c r="C47" s="348" t="s">
        <v>557</v>
      </c>
      <c r="D47" s="348"/>
      <c r="E47" s="349"/>
      <c r="F47" s="350"/>
      <c r="G47" s="277"/>
      <c r="H47" s="278"/>
      <c r="I47" s="277"/>
    </row>
    <row r="48" spans="1:11" ht="20.25">
      <c r="A48" s="351"/>
      <c r="B48" s="352"/>
      <c r="C48" s="353" t="s">
        <v>558</v>
      </c>
      <c r="D48" s="354"/>
      <c r="E48" s="355"/>
      <c r="F48" s="356"/>
      <c r="G48" s="357"/>
      <c r="H48" s="278"/>
      <c r="I48" s="277"/>
    </row>
    <row r="49" spans="1:9">
      <c r="A49" s="299">
        <v>1</v>
      </c>
      <c r="B49" s="300"/>
      <c r="C49" s="260" t="s">
        <v>559</v>
      </c>
      <c r="D49" s="358"/>
      <c r="E49" s="359">
        <f>F51</f>
        <v>7270</v>
      </c>
      <c r="F49" s="360">
        <v>7290</v>
      </c>
      <c r="G49" s="293"/>
      <c r="H49" s="278"/>
      <c r="I49" s="277"/>
    </row>
    <row r="50" spans="1:9">
      <c r="A50" s="316"/>
      <c r="B50" s="317"/>
      <c r="C50" s="267" t="s">
        <v>560</v>
      </c>
      <c r="D50" s="268"/>
      <c r="E50" s="269"/>
      <c r="F50" s="361"/>
      <c r="H50" s="278"/>
      <c r="I50" s="277"/>
    </row>
    <row r="51" spans="1:9">
      <c r="A51" s="299">
        <v>2</v>
      </c>
      <c r="B51" s="325"/>
      <c r="C51" s="362" t="s">
        <v>561</v>
      </c>
      <c r="D51" s="363"/>
      <c r="E51" s="359">
        <v>6950</v>
      </c>
      <c r="F51" s="364">
        <v>7270</v>
      </c>
      <c r="G51" s="293"/>
      <c r="H51" s="278"/>
      <c r="I51" s="277"/>
    </row>
    <row r="52" spans="1:9">
      <c r="A52" s="316"/>
      <c r="B52" s="317"/>
      <c r="C52" s="267" t="s">
        <v>562</v>
      </c>
      <c r="D52" s="268"/>
      <c r="E52" s="269"/>
      <c r="F52" s="361"/>
      <c r="H52" s="278"/>
      <c r="I52" s="277"/>
    </row>
    <row r="53" spans="1:9">
      <c r="A53" s="365">
        <v>3</v>
      </c>
      <c r="B53" s="366"/>
      <c r="C53" s="301" t="s">
        <v>563</v>
      </c>
      <c r="D53" s="315"/>
      <c r="E53" s="367">
        <f>(E51-E49)/E49</f>
        <v>-4.4016506189821183E-2</v>
      </c>
      <c r="F53" s="368">
        <v>-2.7434842249657062E-3</v>
      </c>
      <c r="G53" s="277"/>
      <c r="H53" s="278"/>
      <c r="I53" s="277"/>
    </row>
    <row r="54" spans="1:9">
      <c r="A54" s="316"/>
      <c r="B54" s="317"/>
      <c r="C54" s="307" t="s">
        <v>564</v>
      </c>
      <c r="D54" s="318"/>
      <c r="E54" s="269"/>
      <c r="F54" s="361"/>
      <c r="G54" s="369"/>
      <c r="H54" s="278"/>
      <c r="I54" s="277"/>
    </row>
    <row r="55" spans="1:9">
      <c r="A55" s="365">
        <v>4</v>
      </c>
      <c r="B55" s="366"/>
      <c r="C55" s="370" t="s">
        <v>609</v>
      </c>
      <c r="D55" s="371"/>
      <c r="E55" s="372"/>
      <c r="F55" s="373"/>
      <c r="H55" s="278"/>
      <c r="I55" s="277"/>
    </row>
    <row r="56" spans="1:9">
      <c r="A56" s="374"/>
      <c r="B56" s="375"/>
      <c r="C56" s="376"/>
      <c r="D56" s="377"/>
      <c r="E56" s="269"/>
      <c r="F56" s="361"/>
      <c r="H56" s="278"/>
      <c r="I56" s="277"/>
    </row>
    <row r="57" spans="1:9">
      <c r="A57" s="291">
        <v>4.0999999999999996</v>
      </c>
      <c r="B57" s="292"/>
      <c r="C57" s="378" t="s">
        <v>610</v>
      </c>
      <c r="D57" s="379"/>
      <c r="E57" s="330">
        <f>E51-E34</f>
        <v>-2261.8199999999997</v>
      </c>
      <c r="F57" s="331">
        <v>-1835.7600000000002</v>
      </c>
      <c r="G57" s="277"/>
      <c r="H57" s="278"/>
      <c r="I57" s="277"/>
    </row>
    <row r="58" spans="1:9">
      <c r="A58" s="319">
        <v>4.2</v>
      </c>
      <c r="B58" s="320"/>
      <c r="C58" s="314" t="s">
        <v>565</v>
      </c>
      <c r="D58" s="315"/>
      <c r="E58" s="380"/>
      <c r="F58" s="381"/>
      <c r="H58" s="278"/>
      <c r="I58" s="277"/>
    </row>
    <row r="59" spans="1:9">
      <c r="A59" s="374"/>
      <c r="B59" s="375"/>
      <c r="C59" s="337" t="s">
        <v>566</v>
      </c>
      <c r="D59" s="382"/>
      <c r="E59" s="383">
        <f>E57/E34</f>
        <v>-0.24553454149125795</v>
      </c>
      <c r="F59" s="384">
        <v>-0.20160425928203687</v>
      </c>
      <c r="G59" s="369"/>
      <c r="H59" s="278"/>
      <c r="I59" s="277"/>
    </row>
    <row r="60" spans="1:9">
      <c r="A60" s="365">
        <v>5</v>
      </c>
      <c r="B60" s="366"/>
      <c r="C60" s="385" t="s">
        <v>567</v>
      </c>
      <c r="D60" s="386"/>
      <c r="E60" s="387"/>
      <c r="F60" s="388"/>
      <c r="H60" s="278"/>
      <c r="I60" s="277"/>
    </row>
    <row r="61" spans="1:9">
      <c r="A61" s="374"/>
      <c r="B61" s="375"/>
      <c r="C61" s="389" t="s">
        <v>568</v>
      </c>
      <c r="D61" s="382"/>
      <c r="E61" s="390"/>
      <c r="F61" s="391"/>
      <c r="H61" s="278"/>
      <c r="I61" s="277"/>
    </row>
    <row r="62" spans="1:9">
      <c r="A62" s="291">
        <v>5.0999999999999996</v>
      </c>
      <c r="B62" s="292"/>
      <c r="C62" s="341" t="s">
        <v>611</v>
      </c>
      <c r="D62" s="392"/>
      <c r="E62" s="342">
        <v>8980</v>
      </c>
      <c r="F62" s="343">
        <v>8980</v>
      </c>
      <c r="G62" s="293"/>
      <c r="H62" s="278"/>
      <c r="I62" s="277"/>
    </row>
    <row r="63" spans="1:9" ht="20.25" thickBot="1">
      <c r="A63" s="393">
        <v>5.2</v>
      </c>
      <c r="B63" s="394"/>
      <c r="C63" s="395" t="s">
        <v>612</v>
      </c>
      <c r="D63" s="396"/>
      <c r="E63" s="397">
        <v>6150</v>
      </c>
      <c r="F63" s="398">
        <v>6150</v>
      </c>
      <c r="G63" s="293"/>
      <c r="H63" s="278"/>
      <c r="I63" s="277"/>
    </row>
    <row r="64" spans="1:9" ht="6" customHeight="1">
      <c r="A64" s="399"/>
      <c r="B64" s="399"/>
      <c r="C64" s="400"/>
      <c r="D64" s="400"/>
      <c r="E64" s="401"/>
      <c r="F64" s="402"/>
      <c r="G64" s="293"/>
      <c r="H64" s="278"/>
      <c r="I64" s="277"/>
    </row>
    <row r="65" spans="1:6" ht="41.25" customHeight="1">
      <c r="A65" s="403" t="s">
        <v>569</v>
      </c>
      <c r="B65" s="403"/>
      <c r="C65" s="404" t="s">
        <v>613</v>
      </c>
      <c r="D65" s="404"/>
      <c r="E65" s="404"/>
      <c r="F65" s="404"/>
    </row>
    <row r="66" spans="1:6">
      <c r="A66" s="211" t="s">
        <v>570</v>
      </c>
      <c r="B66" s="211"/>
      <c r="C66" s="211" t="s">
        <v>614</v>
      </c>
      <c r="D66" s="211"/>
      <c r="E66" s="210"/>
      <c r="F66" s="211"/>
    </row>
    <row r="67" spans="1:6" ht="15.75" customHeight="1">
      <c r="A67" s="405"/>
      <c r="B67" s="405"/>
      <c r="C67" s="405"/>
      <c r="D67" s="405"/>
      <c r="E67" s="406"/>
      <c r="F67" s="407"/>
    </row>
    <row r="68" spans="1:6">
      <c r="B68" s="226" t="s">
        <v>601</v>
      </c>
      <c r="D68" s="408"/>
      <c r="E68" s="409" t="s">
        <v>602</v>
      </c>
      <c r="F68" s="409"/>
    </row>
    <row r="69" spans="1:6">
      <c r="B69" s="410" t="s">
        <v>615</v>
      </c>
      <c r="D69" s="408"/>
      <c r="E69" s="411" t="s">
        <v>571</v>
      </c>
      <c r="F69" s="409"/>
    </row>
    <row r="70" spans="1:6" ht="14.25" customHeight="1">
      <c r="C70" s="412"/>
      <c r="D70" s="412"/>
      <c r="E70" s="413"/>
      <c r="F70" s="212"/>
    </row>
    <row r="71" spans="1:6" ht="14.25" customHeight="1">
      <c r="A71" s="414"/>
      <c r="B71" s="414"/>
    </row>
    <row r="72" spans="1:6" ht="14.25" customHeight="1">
      <c r="A72" s="414"/>
      <c r="B72" s="414"/>
    </row>
    <row r="73" spans="1:6" ht="14.25" customHeight="1">
      <c r="A73" s="414"/>
      <c r="B73" s="414"/>
    </row>
    <row r="74" spans="1:6" ht="14.25" customHeight="1">
      <c r="A74" s="414"/>
      <c r="B74" s="414"/>
    </row>
    <row r="75" spans="1:6" ht="14.25" customHeight="1">
      <c r="A75" s="414"/>
      <c r="B75" s="414"/>
      <c r="C75" s="415"/>
      <c r="E75" s="213"/>
      <c r="F75" s="209"/>
    </row>
    <row r="76" spans="1:6" ht="14.25" customHeight="1">
      <c r="A76" s="416"/>
      <c r="B76" s="416"/>
      <c r="C76" s="417"/>
      <c r="D76" s="211"/>
      <c r="E76" s="210"/>
      <c r="F76" s="211"/>
    </row>
    <row r="77" spans="1:6">
      <c r="A77" s="416"/>
      <c r="B77" s="416"/>
      <c r="C77" s="416"/>
      <c r="D77" s="416"/>
    </row>
    <row r="78" spans="1:6">
      <c r="A78" s="418"/>
      <c r="B78" s="418"/>
      <c r="C78" s="418"/>
      <c r="D78" s="418"/>
    </row>
    <row r="79" spans="1:6">
      <c r="A79" s="419"/>
      <c r="B79" s="419"/>
      <c r="C79" s="418"/>
      <c r="D79" s="418"/>
    </row>
    <row r="80" spans="1:6">
      <c r="A80" s="420"/>
      <c r="B80" s="421" t="s">
        <v>598</v>
      </c>
      <c r="C80" s="422"/>
      <c r="E80" s="423" t="s">
        <v>597</v>
      </c>
      <c r="F80" s="421"/>
    </row>
    <row r="81" spans="2:5">
      <c r="B81" s="197" t="s">
        <v>537</v>
      </c>
      <c r="E81" s="216" t="s">
        <v>577</v>
      </c>
    </row>
    <row r="82" spans="2:5" ht="16.5" customHeight="1">
      <c r="B82" s="420"/>
    </row>
    <row r="83" spans="2:5">
      <c r="E83" s="215"/>
    </row>
    <row r="84" spans="2:5" ht="6.6" customHeight="1"/>
    <row r="85" spans="2:5">
      <c r="B85" s="420"/>
      <c r="E85" s="215"/>
    </row>
    <row r="86" spans="2:5">
      <c r="B86" s="211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vom/dQlGaTFwqARX+Fqt6BKXrh8=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QewLK7O6g+9S32MXTaf6KSgfw9A=</DigestValue>
    </Reference>
  </SignedInfo>
  <SignatureValue>BBXa0qbNRzQsrzIghrwMuNzkLR6DtjD8H0ZsDBBizTvXRbv7zQaCZhLcUxP49gPU/GIDbKUURyxg
gmyWavyqSEjhebcEOZ2klv5+kgXk7D5HnhIO2XcxyFAKDLFXPnNvd+6ekMTEX1JEbHOrmpVmoXxl
iwRWLP0qkem7jLStc8E=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c80wveQaoraifVBUs7lM56w6SMs=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4adF0nsPAXDlQ+ci9fb+VWXbPg0=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QszzFHR6BK7e3qrtoka07G3Fv7w=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/Jr6aNZ3Q3/r+nhrK/AxgcETmq4=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xPBO4LGoE0WYiZSe0OFqGHN4QIo=</DigestValue>
      </Reference>
      <Reference URI="/xl/worksheets/sheet3.xml?ContentType=application/vnd.openxmlformats-officedocument.spreadsheetml.worksheet+xml">
        <DigestMethod Algorithm="http://www.w3.org/2000/09/xmldsig#sha1"/>
        <DigestValue>KdzOqBHU5xlENupy+i7LEtVQcgw=</DigestValue>
      </Reference>
      <Reference URI="/xl/worksheets/sheet4.xml?ContentType=application/vnd.openxmlformats-officedocument.spreadsheetml.worksheet+xml">
        <DigestMethod Algorithm="http://www.w3.org/2000/09/xmldsig#sha1"/>
        <DigestValue>+Hlux6heHWDJIzkyunCgUyxBzkY=</DigestValue>
      </Reference>
      <Reference URI="/xl/worksheets/sheet5.xml?ContentType=application/vnd.openxmlformats-officedocument.spreadsheetml.worksheet+xml">
        <DigestMethod Algorithm="http://www.w3.org/2000/09/xmldsig#sha1"/>
        <DigestValue>uA/tMCCTHy7oCj3LZsGTXwvZkXI=</DigestValue>
      </Reference>
      <Reference URI="/xl/worksheets/sheet6.xml?ContentType=application/vnd.openxmlformats-officedocument.spreadsheetml.worksheet+xml">
        <DigestMethod Algorithm="http://www.w3.org/2000/09/xmldsig#sha1"/>
        <DigestValue>V1H/MhJluMpY0iVYLa1aqgKVrv8=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2024-01-24T07:23:49Z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2024-01-24T07:23:49Z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X0jysu5tsaIBVoPcUHNbTiZExj0=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+Xd/K2Ud1ODAKlpvxA7916aYISU=</DigestValue>
    </Reference>
  </SignedInfo>
  <SignatureValue>BQrN5vUR6AMgi/Lnr4mSTCunHeAD9PcW75mdiGHDVi/4W6kyLARa3nNI8Px9ok6jjyHWzmcXhyZy
LUQsrHXp83ZkI3VwPwb3gSqcnkQhkQe4JXJiucFxps0j8k5EIwUHaH85jQNRBOvtLKArAoXEi4Uo
BNa2LWdo0KJCxvcjwnM=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c80wveQaoraifVBUs7lM56w6SMs=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4adF0nsPAXDlQ+ci9fb+VWXbPg0=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QszzFHR6BK7e3qrtoka07G3Fv7w=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/Jr6aNZ3Q3/r+nhrK/AxgcETmq4=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xPBO4LGoE0WYiZSe0OFqGHN4QIo=</DigestValue>
      </Reference>
      <Reference URI="/xl/worksheets/sheet3.xml?ContentType=application/vnd.openxmlformats-officedocument.spreadsheetml.worksheet+xml">
        <DigestMethod Algorithm="http://www.w3.org/2000/09/xmldsig#sha1"/>
        <DigestValue>KdzOqBHU5xlENupy+i7LEtVQcgw=</DigestValue>
      </Reference>
      <Reference URI="/xl/worksheets/sheet4.xml?ContentType=application/vnd.openxmlformats-officedocument.spreadsheetml.worksheet+xml">
        <DigestMethod Algorithm="http://www.w3.org/2000/09/xmldsig#sha1"/>
        <DigestValue>+Hlux6heHWDJIzkyunCgUyxBzkY=</DigestValue>
      </Reference>
      <Reference URI="/xl/worksheets/sheet5.xml?ContentType=application/vnd.openxmlformats-officedocument.spreadsheetml.worksheet+xml">
        <DigestMethod Algorithm="http://www.w3.org/2000/09/xmldsig#sha1"/>
        <DigestValue>uA/tMCCTHy7oCj3LZsGTXwvZkXI=</DigestValue>
      </Reference>
      <Reference URI="/xl/worksheets/sheet6.xml?ContentType=application/vnd.openxmlformats-officedocument.spreadsheetml.worksheet+xml">
        <DigestMethod Algorithm="http://www.w3.org/2000/09/xmldsig#sha1"/>
        <DigestValue>V1H/MhJluMpY0iVYLa1aqgKVrv8=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2024-01-24T11:00:09Z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2024-01-24T11:00:09Z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2024-01-24T07:20:54Z</cp:lastPrinted>
  <dcterms:created xsi:type="dcterms:W3CDTF">2014-09-25T08:23:57Z</dcterms:created>
  <dcterms:modified xsi:type="dcterms:W3CDTF">2024-01-24T07:22:16Z</dcterms:modified>
</cp:coreProperties>
</file>