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F45" i="27" l="1"/>
  <c r="F37" i="27"/>
  <c r="F39" i="27" s="1"/>
  <c r="F52" i="27" l="1"/>
  <c r="F53" i="27" s="1"/>
  <c r="E52" i="27"/>
  <c r="E53" i="27" s="1"/>
  <c r="E30" i="27" l="1"/>
  <c r="E37" i="27" s="1"/>
  <c r="E39" i="27" s="1"/>
  <c r="F25" i="27" l="1"/>
  <c r="E31" i="27" l="1"/>
  <c r="E45" i="27" s="1"/>
  <c r="G19" i="27"/>
  <c r="D20" i="27" s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<sst xmlns="http://schemas.openxmlformats.org/spreadsheetml/2006/main" count="1388" uniqueCount="597">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</sst>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70" fontId="173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9" t="s">
        <v>50</v>
      </c>
      <c r="B2" s="310"/>
      <c r="C2" s="310"/>
      <c r="D2" s="310"/>
      <c r="E2" s="310"/>
      <c r="F2" s="31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1" t="s">
        <v>51</v>
      </c>
      <c r="D3" s="311"/>
      <c r="E3" s="311"/>
      <c r="F3" s="311"/>
      <c r="G3" s="311"/>
      <c r="H3" s="311"/>
      <c r="I3" s="311"/>
      <c r="J3" s="311"/>
      <c r="K3" s="311"/>
      <c r="L3" s="311"/>
      <c r="M3" s="312" t="s">
        <v>23</v>
      </c>
      <c r="N3" s="319"/>
      <c r="O3" s="326" t="s">
        <v>24</v>
      </c>
      <c r="P3" s="327"/>
      <c r="Q3" s="312" t="s">
        <v>5</v>
      </c>
      <c r="R3" s="312"/>
      <c r="S3" s="319"/>
      <c r="T3" s="314"/>
      <c r="U3" s="321" t="s">
        <v>26</v>
      </c>
      <c r="V3" s="322"/>
      <c r="W3" s="323" t="s">
        <v>25</v>
      </c>
    </row>
    <row r="4" spans="1:23" ht="12.75" customHeight="1">
      <c r="A4" s="319" t="s">
        <v>27</v>
      </c>
      <c r="B4" s="312" t="s">
        <v>28</v>
      </c>
      <c r="C4" s="312" t="s">
        <v>29</v>
      </c>
      <c r="D4" s="312" t="s">
        <v>30</v>
      </c>
      <c r="E4" s="312" t="s">
        <v>31</v>
      </c>
      <c r="F4" s="312" t="s">
        <v>32</v>
      </c>
      <c r="G4" s="312" t="s">
        <v>33</v>
      </c>
      <c r="H4" s="315" t="s">
        <v>52</v>
      </c>
      <c r="I4" s="312" t="s">
        <v>34</v>
      </c>
      <c r="J4" s="314"/>
      <c r="K4" s="312" t="s">
        <v>35</v>
      </c>
      <c r="L4" s="312" t="s">
        <v>36</v>
      </c>
      <c r="M4" s="312" t="s">
        <v>35</v>
      </c>
      <c r="N4" s="312" t="s">
        <v>37</v>
      </c>
      <c r="O4" s="312" t="s">
        <v>35</v>
      </c>
      <c r="P4" s="312" t="s">
        <v>37</v>
      </c>
      <c r="Q4" s="312" t="s">
        <v>38</v>
      </c>
      <c r="R4" s="312" t="s">
        <v>39</v>
      </c>
      <c r="S4" s="312" t="s">
        <v>36</v>
      </c>
      <c r="T4" s="312" t="s">
        <v>39</v>
      </c>
      <c r="U4" s="315" t="s">
        <v>36</v>
      </c>
      <c r="V4" s="312" t="s">
        <v>39</v>
      </c>
      <c r="W4" s="324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3"/>
      <c r="R5" s="313"/>
      <c r="S5" s="314"/>
      <c r="T5" s="313"/>
      <c r="U5" s="316"/>
      <c r="V5" s="320"/>
      <c r="W5" s="32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3" t="s">
        <v>210</v>
      </c>
      <c r="B1" s="333"/>
      <c r="C1" s="333"/>
      <c r="D1" s="333"/>
      <c r="E1" s="333"/>
      <c r="F1" s="333"/>
      <c r="G1" s="33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4" t="e">
        <f>#REF!</f>
        <v>#REF!</v>
      </c>
      <c r="C2" s="335"/>
      <c r="D2" s="33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0">
        <f>+$B$6*$F$7/$C$7</f>
        <v>111000</v>
      </c>
      <c r="C8" s="330"/>
      <c r="D8" s="33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0" t="e">
        <f>+ ROUND((B11-B19)*F10/C10,0)</f>
        <v>#REF!</v>
      </c>
      <c r="C12" s="330"/>
      <c r="D12" s="33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1" t="s">
        <v>212</v>
      </c>
      <c r="C13" s="331"/>
      <c r="D13" s="33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0">
        <f>+IF($E$13=1,ROUNDDOWN($B$8*$F$10/$C$10,0),IF(MROUND($B$8*$F$10/$C$10,10)-($B$8*$F$10/$C$10)&gt;0,MROUND($B$8*$F$10/$C$10,10)-10,MROUND($B$8*$F$10/$C$10,10)))</f>
        <v>55500</v>
      </c>
      <c r="C14" s="330"/>
      <c r="D14" s="33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0">
        <f>ROUNDDOWN($B$8*$F$10/$C$10,0)-B14</f>
        <v>0</v>
      </c>
      <c r="C15" s="330"/>
      <c r="D15" s="33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1" t="s">
        <v>223</v>
      </c>
      <c r="C16" s="331"/>
      <c r="D16" s="33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0">
        <f>+IF($E$16=1,B17*B15,0)</f>
        <v>0</v>
      </c>
      <c r="C18" s="330"/>
      <c r="D18" s="33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0">
        <f>+B19*B14</f>
        <v>555000000</v>
      </c>
      <c r="C20" s="330"/>
      <c r="D20" s="33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7" t="s">
        <v>328</v>
      </c>
      <c r="F1" s="337"/>
      <c r="G1" s="338" t="s">
        <v>329</v>
      </c>
      <c r="H1" s="33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6" t="s">
        <v>398</v>
      </c>
      <c r="C62" s="336" t="s">
        <v>310</v>
      </c>
      <c r="D62" s="336" t="s">
        <v>403</v>
      </c>
      <c r="E62" s="340">
        <v>140130</v>
      </c>
      <c r="F62" s="340">
        <v>7</v>
      </c>
      <c r="G62" s="40">
        <v>215002</v>
      </c>
      <c r="H62" s="40">
        <v>0</v>
      </c>
    </row>
    <row r="63" spans="1:9" s="40" customFormat="1">
      <c r="B63" s="336"/>
      <c r="C63" s="336"/>
      <c r="D63" s="336"/>
      <c r="E63" s="340"/>
      <c r="F63" s="34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1" t="s">
        <v>20</v>
      </c>
      <c r="C32" s="341"/>
      <c r="D32" s="341"/>
      <c r="E32" s="341"/>
      <c r="F32" s="341"/>
      <c r="G32" s="34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1" t="s">
        <v>14</v>
      </c>
      <c r="C39" s="341"/>
      <c r="D39" s="341"/>
      <c r="E39" s="341"/>
      <c r="F39" s="341"/>
      <c r="G39" s="34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2"/>
      <c r="E43" s="343"/>
      <c r="F43" s="343"/>
      <c r="G43" s="34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4" zoomScale="75" zoomScaleNormal="75" workbookViewId="0">
      <selection activeCell="H45" sqref="H45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4" t="s">
        <v>563</v>
      </c>
      <c r="B1" s="344"/>
      <c r="C1" s="344"/>
      <c r="D1" s="344"/>
      <c r="E1" s="344"/>
      <c r="F1" s="344"/>
    </row>
    <row r="2" spans="1:6" ht="15.75" customHeight="1">
      <c r="A2" s="368" t="s">
        <v>564</v>
      </c>
      <c r="B2" s="368"/>
      <c r="C2" s="368"/>
      <c r="D2" s="368"/>
      <c r="E2" s="368"/>
      <c r="F2" s="368"/>
    </row>
    <row r="3" spans="1:6" ht="19.5" customHeight="1">
      <c r="A3" s="369" t="s">
        <v>584</v>
      </c>
      <c r="B3" s="369"/>
      <c r="C3" s="369"/>
      <c r="D3" s="369"/>
      <c r="E3" s="369"/>
      <c r="F3" s="369"/>
    </row>
    <row r="4" spans="1:6" ht="18" customHeight="1">
      <c r="A4" s="370" t="s">
        <v>565</v>
      </c>
      <c r="B4" s="370"/>
      <c r="C4" s="370"/>
      <c r="D4" s="370"/>
      <c r="E4" s="370"/>
      <c r="F4" s="370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4" t="s">
        <v>566</v>
      </c>
      <c r="B6" s="344"/>
      <c r="C6" s="344"/>
      <c r="D6" s="344"/>
      <c r="E6" s="344"/>
      <c r="F6" s="344"/>
    </row>
    <row r="7" spans="1:6" ht="15.75" customHeight="1">
      <c r="A7" s="344" t="s">
        <v>567</v>
      </c>
      <c r="B7" s="344"/>
      <c r="C7" s="344"/>
      <c r="D7" s="344"/>
      <c r="E7" s="344"/>
      <c r="F7" s="34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3" t="s">
        <v>572</v>
      </c>
      <c r="B18" s="363"/>
      <c r="C18" s="363"/>
      <c r="D18" s="161" t="str">
        <f>"Từ ngày "&amp;TEXT(G18,"dd/mm/yyyy")&amp;" đến "&amp;TEXT(G19,"dd/mm/yyyy")</f>
        <v>Từ ngày 18/12/2023 đến 24/12/2023</v>
      </c>
      <c r="G18" s="176">
        <v>45278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18/12/2023 to 24/12/2023</v>
      </c>
      <c r="G19" s="176">
        <f>+G18+6</f>
        <v>45284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45285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8">
        <f>D20</f>
        <v>45285</v>
      </c>
      <c r="E21" s="378"/>
      <c r="F21" s="378"/>
      <c r="G21" s="378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1" t="s">
        <v>531</v>
      </c>
      <c r="B23" s="372"/>
      <c r="C23" s="373" t="s">
        <v>541</v>
      </c>
      <c r="D23" s="372"/>
      <c r="E23" s="184" t="s">
        <v>542</v>
      </c>
      <c r="F23" s="272" t="s">
        <v>560</v>
      </c>
      <c r="H23" s="179"/>
      <c r="K23" s="185"/>
    </row>
    <row r="24" spans="1:11" ht="15.75" customHeight="1">
      <c r="A24" s="374" t="s">
        <v>27</v>
      </c>
      <c r="B24" s="375"/>
      <c r="C24" s="376" t="s">
        <v>330</v>
      </c>
      <c r="D24" s="37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45284</v>
      </c>
      <c r="F25" s="191">
        <f>+G18-1</f>
        <v>45277</v>
      </c>
      <c r="G25" s="192"/>
      <c r="H25" s="179"/>
      <c r="K25" s="185"/>
    </row>
    <row r="26" spans="1:11" ht="15.75" customHeight="1">
      <c r="A26" s="366" t="s">
        <v>574</v>
      </c>
      <c r="B26" s="367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5"/>
      <c r="F27" s="277"/>
      <c r="H27" s="200"/>
      <c r="K27" s="195"/>
    </row>
    <row r="28" spans="1:11" ht="15.75" customHeight="1">
      <c r="A28" s="359">
        <v>1</v>
      </c>
      <c r="B28" s="360"/>
      <c r="C28" s="201" t="s">
        <v>546</v>
      </c>
      <c r="D28" s="202"/>
      <c r="E28" s="296"/>
      <c r="F28" s="297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1">
        <v>1.1000000000000001</v>
      </c>
      <c r="B30" s="362"/>
      <c r="C30" s="208" t="s">
        <v>586</v>
      </c>
      <c r="D30" s="209"/>
      <c r="E30" s="163">
        <f>F34</f>
        <v>76219250691</v>
      </c>
      <c r="F30" s="282">
        <v>76853525813</v>
      </c>
      <c r="G30" s="210"/>
      <c r="H30" s="211"/>
      <c r="I30" s="210"/>
      <c r="J30" s="210"/>
      <c r="K30" s="185"/>
    </row>
    <row r="31" spans="1:11" ht="15.75" customHeight="1">
      <c r="A31" s="364">
        <v>1.2</v>
      </c>
      <c r="B31" s="365"/>
      <c r="C31" s="212" t="s">
        <v>587</v>
      </c>
      <c r="D31" s="213"/>
      <c r="E31" s="261">
        <f>F35</f>
        <v>11113.44</v>
      </c>
      <c r="F31" s="283">
        <v>11230.22</v>
      </c>
      <c r="G31" s="210"/>
      <c r="H31" s="211"/>
      <c r="I31" s="210"/>
      <c r="J31" s="210"/>
      <c r="K31" s="185"/>
    </row>
    <row r="32" spans="1:11" ht="15.75" customHeight="1">
      <c r="A32" s="359">
        <v>2</v>
      </c>
      <c r="B32" s="360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1">
        <v>2.1</v>
      </c>
      <c r="B34" s="362"/>
      <c r="C34" s="208" t="s">
        <v>588</v>
      </c>
      <c r="D34" s="209"/>
      <c r="E34" s="304">
        <v>77066483029</v>
      </c>
      <c r="F34" s="282">
        <v>76219250691</v>
      </c>
      <c r="G34" s="210"/>
      <c r="H34" s="211"/>
      <c r="I34" s="210"/>
      <c r="J34" s="210"/>
      <c r="K34" s="216"/>
    </row>
    <row r="35" spans="1:11" ht="15.75" customHeight="1">
      <c r="A35" s="364">
        <v>2.2000000000000002</v>
      </c>
      <c r="B35" s="365"/>
      <c r="C35" s="217" t="s">
        <v>589</v>
      </c>
      <c r="D35" s="207"/>
      <c r="E35" s="305">
        <v>11200.82</v>
      </c>
      <c r="F35" s="283">
        <v>11113.44</v>
      </c>
      <c r="G35" s="210"/>
      <c r="H35" s="211"/>
      <c r="I35" s="210"/>
      <c r="J35" s="210"/>
    </row>
    <row r="36" spans="1:11" ht="15.75" customHeight="1">
      <c r="A36" s="346">
        <v>3</v>
      </c>
      <c r="B36" s="347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847232338</v>
      </c>
      <c r="F37" s="275">
        <f>F34-F30</f>
        <v>-634275122</v>
      </c>
      <c r="G37" s="210"/>
      <c r="H37" s="211"/>
      <c r="I37" s="210"/>
      <c r="J37" s="210"/>
    </row>
    <row r="38" spans="1:11" ht="15.75" customHeight="1">
      <c r="A38" s="348">
        <v>3.1</v>
      </c>
      <c r="B38" s="349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599770458</v>
      </c>
      <c r="F39" s="265">
        <f>F37-F41</f>
        <v>-800520718</v>
      </c>
      <c r="G39" s="210"/>
      <c r="H39" s="211"/>
      <c r="I39" s="210"/>
      <c r="J39" s="210"/>
    </row>
    <row r="40" spans="1:11" ht="15.75" customHeight="1">
      <c r="A40" s="350">
        <v>3.2</v>
      </c>
      <c r="B40" s="351"/>
      <c r="C40" s="229" t="s">
        <v>585</v>
      </c>
      <c r="D40" s="230"/>
      <c r="E40" s="266"/>
      <c r="F40" s="288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6">
        <v>247461880</v>
      </c>
      <c r="F41" s="287">
        <v>166245596</v>
      </c>
      <c r="G41" s="210"/>
      <c r="H41" s="301"/>
      <c r="I41" s="210"/>
      <c r="J41" s="210"/>
    </row>
    <row r="42" spans="1:11" ht="15.75" customHeight="1">
      <c r="A42" s="350">
        <v>3.3</v>
      </c>
      <c r="B42" s="351"/>
      <c r="C42" s="224" t="s">
        <v>552</v>
      </c>
      <c r="D42" s="225"/>
      <c r="E42" s="267"/>
      <c r="F42" s="289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0"/>
      <c r="G43" s="210"/>
      <c r="H43" s="211"/>
      <c r="I43" s="210"/>
      <c r="J43" s="210"/>
    </row>
    <row r="44" spans="1:11" ht="15.75" customHeight="1">
      <c r="A44" s="346">
        <v>4</v>
      </c>
      <c r="B44" s="352">
        <v>4</v>
      </c>
      <c r="C44" s="234" t="s">
        <v>575</v>
      </c>
      <c r="D44" s="225"/>
      <c r="E44" s="302"/>
      <c r="F44" s="303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7.8625520090989109E-3</v>
      </c>
      <c r="F45" s="269">
        <f>F35/F31-1</f>
        <v>-1.0398727718602063E-2</v>
      </c>
      <c r="G45" s="200"/>
      <c r="H45" s="211"/>
      <c r="I45" s="210"/>
      <c r="J45" s="210"/>
    </row>
    <row r="46" spans="1:11" ht="15.75" customHeight="1">
      <c r="A46" s="346">
        <v>5</v>
      </c>
      <c r="B46" s="352"/>
      <c r="C46" s="237" t="s">
        <v>554</v>
      </c>
      <c r="D46" s="238"/>
      <c r="E46" s="270"/>
      <c r="F46" s="291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2"/>
      <c r="G47" s="210"/>
      <c r="H47" s="211"/>
      <c r="I47" s="210"/>
      <c r="J47" s="210"/>
    </row>
    <row r="48" spans="1:11" ht="15.75" customHeight="1">
      <c r="A48" s="357">
        <v>5.0999999999999996</v>
      </c>
      <c r="B48" s="358"/>
      <c r="C48" s="241" t="s">
        <v>590</v>
      </c>
      <c r="D48" s="209"/>
      <c r="E48" s="308">
        <v>12416.72</v>
      </c>
      <c r="F48" s="293">
        <v>12416.72</v>
      </c>
      <c r="G48" s="210"/>
      <c r="H48" s="211"/>
      <c r="I48" s="210"/>
      <c r="J48" s="210"/>
    </row>
    <row r="49" spans="1:10" ht="15.75" customHeight="1">
      <c r="A49" s="357">
        <v>5.2</v>
      </c>
      <c r="B49" s="358"/>
      <c r="C49" s="242" t="s">
        <v>591</v>
      </c>
      <c r="D49" s="243"/>
      <c r="E49" s="308">
        <v>9513.32</v>
      </c>
      <c r="F49" s="294">
        <v>9513.32</v>
      </c>
      <c r="G49" s="210"/>
      <c r="H49" s="211"/>
      <c r="I49" s="210"/>
      <c r="J49" s="210"/>
    </row>
    <row r="50" spans="1:10" ht="15.75" customHeight="1">
      <c r="A50" s="355">
        <v>6</v>
      </c>
      <c r="B50" s="356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7">
        <v>6.1</v>
      </c>
      <c r="B51" s="358">
        <v>6.1</v>
      </c>
      <c r="C51" s="246" t="s">
        <v>592</v>
      </c>
      <c r="D51" s="247"/>
      <c r="E51" s="307">
        <v>28739.75</v>
      </c>
      <c r="F51" s="300">
        <v>28739.75</v>
      </c>
      <c r="G51" s="299"/>
      <c r="H51" s="211"/>
      <c r="I51" s="210"/>
      <c r="J51" s="210"/>
    </row>
    <row r="52" spans="1:10" ht="15.75" customHeight="1">
      <c r="A52" s="357">
        <v>6.2</v>
      </c>
      <c r="B52" s="358"/>
      <c r="C52" s="208" t="s">
        <v>593</v>
      </c>
      <c r="D52" s="241"/>
      <c r="E52" s="280">
        <f>E51*E35</f>
        <v>321908766.59499997</v>
      </c>
      <c r="F52" s="280">
        <f>F51*F35</f>
        <v>319397487.24000001</v>
      </c>
      <c r="G52" s="298"/>
      <c r="H52" s="211"/>
      <c r="I52" s="210"/>
      <c r="J52" s="210"/>
    </row>
    <row r="53" spans="1:10" ht="15.75" customHeight="1" thickBot="1">
      <c r="A53" s="353">
        <v>6.2</v>
      </c>
      <c r="B53" s="354">
        <v>6.3</v>
      </c>
      <c r="C53" s="248" t="s">
        <v>581</v>
      </c>
      <c r="D53" s="248"/>
      <c r="E53" s="281">
        <f>E52/E34</f>
        <v>4.1770268207758513E-3</v>
      </c>
      <c r="F53" s="281">
        <f>F52/F34</f>
        <v>4.1905094099503474E-3</v>
      </c>
      <c r="G53" s="298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5" t="s">
        <v>557</v>
      </c>
      <c r="F55" s="345"/>
    </row>
    <row r="56" spans="1:10">
      <c r="B56" s="251"/>
      <c r="C56" s="253" t="s">
        <v>594</v>
      </c>
      <c r="D56" s="252"/>
      <c r="E56" s="379" t="s">
        <v>558</v>
      </c>
      <c r="F56" s="345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0"/>
      <c r="F63" s="380"/>
    </row>
    <row r="64" spans="1:10" ht="14.25" customHeight="1">
      <c r="A64" s="256"/>
      <c r="B64" s="256"/>
      <c r="C64" s="257"/>
      <c r="D64" s="173"/>
      <c r="E64" s="381"/>
      <c r="F64" s="381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UE355WWV6tHBRu26vhi3/jko02k=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npiSwByFSggca5CLhpoGAYlStw8=</DigestValue>
    </Reference>
  </SignedInfo>
  <SignatureValue>AmzV1aLfDWcxJP78U2GVOmQrYx4SBcDdIhMiL2qPbK4m4isaPz+E+0NaQj6SrfSHqAk4lCRPFhxK
uo/aDIzZnOsI/Ds49nYIfrZKXMpl7bp8FQdAi5veo6lgkl6tQm9/qiK3Z/9dwfNqDgdhxA2kEp6t
ZFULFLOCVSEhGpBHQAE=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MAi0QYOco0WO0I4naHIqdo2nBl0=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9dukWyjh8PkukAbDP0X+DLOxO8E=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e6hYuDI1JLqr4np8SAEqdpyYxDk=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XYO8lM5PYYKgslrqDKsIYKLAA6g=</DigestValue>
      </Reference>
      <Reference URI="/xl/worksheets/sheet3.xml?ContentType=application/vnd.openxmlformats-officedocument.spreadsheetml.worksheet+xml">
        <DigestMethod Algorithm="http://www.w3.org/2000/09/xmldsig#sha1"/>
        <DigestValue>pm8UrAjg/xDfFj75QZbdHA3aGtY=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uQ2GKZdPXx6Oc189a+26JeFx+o0=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2023-12-25T07:40:39Z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2023-12-25T07:40:39Z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9S2ajGzcFk3k2yGU/KcoissGn0s=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GENWMdUQQH5q/dWhyBk35UD9dFk=</DigestValue>
    </Reference>
  </SignedInfo>
  <SignatureValue>qT/2CYVeE9KDLG4QfEF166lK/7/u03DepBWMFRY9PbwoaGmc/1aeqizpQjJ3bAqCDvOp+rX/YmP4
zHJbhFX7jn3HIYX10H2/xDE8QQmi7xP6DSzI1Kl8J1bZauuM6xvv8r1RTzFYqG/uWmhq+Kuz+n1I
Vx74KT69XV/F/2wp4vQ=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MAi0QYOco0WO0I4naHIqdo2nBl0=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9dukWyjh8PkukAbDP0X+DLOxO8E=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e6hYuDI1JLqr4np8SAEqdpyYxDk=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XYO8lM5PYYKgslrqDKsIYKLAA6g=</DigestValue>
      </Reference>
      <Reference URI="/xl/worksheets/sheet3.xml?ContentType=application/vnd.openxmlformats-officedocument.spreadsheetml.worksheet+xml">
        <DigestMethod Algorithm="http://www.w3.org/2000/09/xmldsig#sha1"/>
        <DigestValue>pm8UrAjg/xDfFj75QZbdHA3aGtY=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uQ2GKZdPXx6Oc189a+26JeFx+o0=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2023-12-25T09:08:34Z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2023-12-25T09:08:34Z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2023-12-25T01:47:13Z</dcterms:modified>
</cp:coreProperties>
</file>