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7" l="1"/>
  <c r="D20" i="27" l="1"/>
  <c r="D18" i="27" l="1"/>
  <c r="E50" i="27" l="1"/>
  <c r="D21" i="27"/>
  <c r="D19" i="27"/>
  <c r="E58" i="27" l="1"/>
  <c r="E60" i="27" s="1"/>
  <c r="E54" i="27" l="1"/>
  <c r="E31" i="27"/>
  <c r="E43" i="27" s="1"/>
  <c r="E30" i="27"/>
  <c r="E37" i="27" s="1"/>
  <c r="E39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<sst xmlns="http://schemas.openxmlformats.org/spreadsheetml/2006/main" count="1409" uniqueCount="616">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</sst>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51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3" fillId="0" borderId="0"/>
    <xf numFmtId="172" fontId="49" fillId="0" borderId="0"/>
    <xf numFmtId="0" fontId="2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9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6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43" fontId="54" fillId="0" borderId="0" xfId="64" applyFont="1"/>
    <xf numFmtId="0" fontId="54" fillId="0" borderId="0" xfId="0" applyFont="1" applyAlignment="1">
      <alignment vertical="center"/>
    </xf>
    <xf numFmtId="43" fontId="54" fillId="0" borderId="0" xfId="64" applyFont="1" applyAlignment="1">
      <alignment vertical="center"/>
    </xf>
    <xf numFmtId="43" fontId="54" fillId="0" borderId="0" xfId="64" applyFont="1" applyAlignment="1" applyProtection="1">
      <alignment vertical="center"/>
      <protection locked="0"/>
    </xf>
    <xf numFmtId="43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43" fontId="54" fillId="30" borderId="0" xfId="64" applyFont="1" applyFill="1" applyAlignment="1">
      <alignment vertical="center"/>
    </xf>
    <xf numFmtId="43" fontId="54" fillId="30" borderId="0" xfId="0" applyNumberFormat="1" applyFont="1" applyFill="1" applyAlignment="1">
      <alignment vertical="center"/>
    </xf>
    <xf numFmtId="43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6" fontId="54" fillId="29" borderId="0" xfId="64" applyNumberFormat="1" applyFont="1" applyFill="1" applyAlignment="1">
      <alignment vertical="center"/>
    </xf>
    <xf numFmtId="166" fontId="54" fillId="29" borderId="0" xfId="0" applyNumberFormat="1" applyFont="1" applyFill="1" applyAlignment="1">
      <alignment vertical="center"/>
    </xf>
    <xf numFmtId="166" fontId="54" fillId="0" borderId="0" xfId="64" applyNumberFormat="1" applyFont="1" applyAlignment="1">
      <alignment vertical="center"/>
    </xf>
    <xf numFmtId="0" fontId="52" fillId="31" borderId="0" xfId="0" applyFont="1" applyFill="1"/>
    <xf numFmtId="43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6" fontId="54" fillId="29" borderId="0" xfId="0" applyNumberFormat="1" applyFont="1" applyFill="1"/>
    <xf numFmtId="166" fontId="54" fillId="29" borderId="0" xfId="64" applyNumberFormat="1" applyFont="1" applyFill="1"/>
    <xf numFmtId="9" fontId="54" fillId="32" borderId="0" xfId="0" applyNumberFormat="1" applyFont="1" applyFill="1"/>
    <xf numFmtId="43" fontId="54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9" fillId="0" borderId="0" xfId="64" applyFont="1" applyAlignment="1"/>
    <xf numFmtId="43" fontId="62" fillId="0" borderId="0" xfId="64" applyFont="1"/>
    <xf numFmtId="43" fontId="63" fillId="0" borderId="0" xfId="64" applyFont="1" applyAlignment="1"/>
    <xf numFmtId="43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5" fontId="44" fillId="0" borderId="0" xfId="0" applyNumberFormat="1" applyFont="1" applyAlignment="1">
      <alignment horizontal="left"/>
    </xf>
    <xf numFmtId="176" fontId="45" fillId="0" borderId="0" xfId="0" applyNumberFormat="1" applyFont="1" applyAlignment="1">
      <alignment horizontal="left"/>
    </xf>
    <xf numFmtId="173" fontId="7" fillId="37" borderId="39" xfId="65" applyNumberFormat="1" applyFont="1" applyFill="1" applyBorder="1" applyAlignment="1"/>
    <xf numFmtId="173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7" fontId="84" fillId="0" borderId="0" xfId="303" applyNumberFormat="1" applyFont="1" applyAlignment="1" applyProtection="1">
      <alignment horizontal="center"/>
      <protection locked="0"/>
    </xf>
    <xf numFmtId="176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43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3" fontId="47" fillId="0" borderId="0" xfId="0" applyNumberFormat="1" applyFont="1"/>
    <xf numFmtId="43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3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43" fontId="47" fillId="0" borderId="0" xfId="64" applyFont="1" applyFill="1"/>
    <xf numFmtId="175" fontId="45" fillId="37" borderId="50" xfId="0" applyNumberFormat="1" applyFont="1" applyFill="1" applyBorder="1" applyAlignment="1">
      <alignment horizontal="center"/>
    </xf>
    <xf numFmtId="165" fontId="47" fillId="0" borderId="0" xfId="0" applyNumberFormat="1" applyFont="1"/>
    <xf numFmtId="173" fontId="7" fillId="0" borderId="49" xfId="65" applyNumberFormat="1" applyFont="1" applyFill="1" applyBorder="1" applyAlignment="1"/>
    <xf numFmtId="173" fontId="6" fillId="0" borderId="39" xfId="65" applyNumberFormat="1" applyFont="1" applyFill="1" applyBorder="1" applyAlignment="1">
      <alignment vertical="center" wrapText="1"/>
    </xf>
    <xf numFmtId="173" fontId="6" fillId="0" borderId="49" xfId="65" applyNumberFormat="1" applyFont="1" applyFill="1" applyBorder="1" applyAlignment="1">
      <alignment vertical="center" wrapText="1"/>
    </xf>
    <xf numFmtId="173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3" fontId="46" fillId="0" borderId="28" xfId="65" applyNumberFormat="1" applyFont="1" applyFill="1" applyBorder="1" applyAlignment="1">
      <alignment horizontal="right"/>
    </xf>
    <xf numFmtId="173" fontId="10" fillId="0" borderId="50" xfId="65" applyNumberFormat="1" applyFont="1" applyFill="1" applyBorder="1" applyAlignment="1">
      <alignment horizontal="right"/>
    </xf>
    <xf numFmtId="174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3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3" fontId="48" fillId="0" borderId="67" xfId="65" applyNumberFormat="1" applyFont="1" applyFill="1" applyBorder="1" applyAlignment="1">
      <alignment horizontal="right" vertical="center" wrapText="1"/>
    </xf>
    <xf numFmtId="173" fontId="48" fillId="0" borderId="50" xfId="65" applyNumberFormat="1" applyFont="1" applyFill="1" applyBorder="1" applyAlignment="1">
      <alignment horizontal="right" vertical="center" wrapText="1"/>
    </xf>
    <xf numFmtId="173" fontId="10" fillId="0" borderId="66" xfId="65" applyNumberFormat="1" applyFont="1" applyFill="1" applyBorder="1" applyAlignment="1"/>
    <xf numFmtId="173" fontId="10" fillId="0" borderId="28" xfId="65" applyNumberFormat="1" applyFont="1" applyFill="1" applyBorder="1" applyAlignment="1"/>
    <xf numFmtId="173" fontId="10" fillId="0" borderId="50" xfId="65" applyNumberFormat="1" applyFont="1" applyFill="1" applyBorder="1" applyAlignment="1"/>
    <xf numFmtId="173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3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3" fontId="10" fillId="0" borderId="67" xfId="65" applyNumberFormat="1" applyFont="1" applyFill="1" applyBorder="1" applyAlignment="1">
      <alignment vertical="center" wrapText="1"/>
    </xf>
    <xf numFmtId="173" fontId="10" fillId="0" borderId="50" xfId="65" applyNumberFormat="1" applyFont="1" applyFill="1" applyBorder="1" applyAlignment="1">
      <alignment vertical="center" wrapText="1"/>
    </xf>
    <xf numFmtId="173" fontId="10" fillId="0" borderId="21" xfId="65" applyNumberFormat="1" applyFont="1" applyFill="1" applyBorder="1" applyAlignment="1"/>
    <xf numFmtId="43" fontId="47" fillId="0" borderId="0" xfId="0" applyNumberFormat="1" applyFont="1"/>
    <xf numFmtId="173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5" fontId="94" fillId="37" borderId="18" xfId="0" applyNumberFormat="1" applyFont="1" applyFill="1" applyBorder="1" applyAlignment="1">
      <alignment horizontal="center"/>
    </xf>
    <xf numFmtId="173" fontId="95" fillId="37" borderId="38" xfId="65" applyNumberFormat="1" applyFont="1" applyFill="1" applyBorder="1" applyAlignment="1"/>
    <xf numFmtId="173" fontId="95" fillId="37" borderId="18" xfId="65" applyNumberFormat="1" applyFont="1" applyFill="1" applyBorder="1" applyAlignment="1"/>
    <xf numFmtId="173" fontId="95" fillId="0" borderId="38" xfId="65" applyNumberFormat="1" applyFont="1" applyFill="1" applyBorder="1" applyAlignment="1"/>
    <xf numFmtId="173" fontId="96" fillId="0" borderId="18" xfId="65" applyNumberFormat="1" applyFont="1" applyFill="1" applyBorder="1" applyAlignment="1"/>
    <xf numFmtId="173" fontId="90" fillId="0" borderId="19" xfId="65" applyNumberFormat="1" applyFont="1" applyFill="1" applyBorder="1" applyAlignment="1">
      <alignment horizontal="right"/>
    </xf>
    <xf numFmtId="164" fontId="90" fillId="0" borderId="19" xfId="65" applyNumberFormat="1" applyFont="1" applyFill="1" applyBorder="1" applyAlignment="1">
      <alignment horizontal="right"/>
    </xf>
    <xf numFmtId="173" fontId="97" fillId="0" borderId="16" xfId="65" applyNumberFormat="1" applyFont="1" applyFill="1" applyBorder="1" applyAlignment="1">
      <alignment horizontal="right"/>
    </xf>
    <xf numFmtId="173" fontId="90" fillId="0" borderId="18" xfId="65" applyNumberFormat="1" applyFont="1" applyFill="1" applyBorder="1" applyAlignment="1">
      <alignment horizontal="right"/>
    </xf>
    <xf numFmtId="174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3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3" fontId="93" fillId="0" borderId="38" xfId="65" applyNumberFormat="1" applyFont="1" applyFill="1" applyBorder="1" applyAlignment="1">
      <alignment horizontal="right" vertical="center" wrapText="1"/>
    </xf>
    <xf numFmtId="173" fontId="93" fillId="0" borderId="18" xfId="65" applyNumberFormat="1" applyFont="1" applyFill="1" applyBorder="1" applyAlignment="1">
      <alignment horizontal="right" vertical="center" wrapText="1"/>
    </xf>
    <xf numFmtId="173" fontId="90" fillId="0" borderId="19" xfId="65" applyNumberFormat="1" applyFont="1" applyFill="1" applyBorder="1" applyAlignment="1"/>
    <xf numFmtId="173" fontId="95" fillId="0" borderId="0" xfId="65" applyNumberFormat="1" applyFont="1" applyFill="1" applyBorder="1" applyAlignment="1">
      <alignment vertical="center" wrapText="1"/>
    </xf>
    <xf numFmtId="173" fontId="95" fillId="0" borderId="30" xfId="65" applyNumberFormat="1" applyFont="1" applyFill="1" applyBorder="1" applyAlignment="1">
      <alignment vertical="center" wrapText="1"/>
    </xf>
    <xf numFmtId="173" fontId="90" fillId="0" borderId="38" xfId="65" applyNumberFormat="1" applyFont="1" applyFill="1" applyBorder="1" applyAlignment="1"/>
    <xf numFmtId="173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3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3" fontId="90" fillId="0" borderId="38" xfId="65" applyNumberFormat="1" applyFont="1" applyFill="1" applyBorder="1" applyAlignment="1">
      <alignment vertical="center" wrapText="1"/>
    </xf>
    <xf numFmtId="173" fontId="90" fillId="0" borderId="18" xfId="65" applyNumberFormat="1" applyFont="1" applyFill="1" applyBorder="1" applyAlignment="1">
      <alignment vertical="center" wrapText="1"/>
    </xf>
    <xf numFmtId="173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54" fillId="0" borderId="0" xfId="64" applyFont="1" applyAlignment="1">
      <alignment horizontal="center" vertical="center"/>
    </xf>
    <xf numFmtId="43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43" fontId="54" fillId="38" borderId="0" xfId="69" applyFont="1" applyFill="1" applyAlignment="1" applyProtection="1">
      <alignment horizontal="center"/>
      <protection locked="0"/>
    </xf>
    <xf numFmtId="43" fontId="54" fillId="32" borderId="0" xfId="64" applyFont="1" applyFill="1" applyAlignment="1" applyProtection="1">
      <alignment horizontal="center" vertical="center"/>
      <protection locked="0"/>
    </xf>
    <xf numFmtId="167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2" t="s">
        <v>50</v>
      </c>
      <c r="B2" s="363"/>
      <c r="C2" s="363"/>
      <c r="D2" s="363"/>
      <c r="E2" s="363"/>
      <c r="F2" s="36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4" t="s">
        <v>51</v>
      </c>
      <c r="D3" s="364"/>
      <c r="E3" s="364"/>
      <c r="F3" s="364"/>
      <c r="G3" s="364"/>
      <c r="H3" s="364"/>
      <c r="I3" s="364"/>
      <c r="J3" s="364"/>
      <c r="K3" s="364"/>
      <c r="L3" s="364"/>
      <c r="M3" s="346" t="s">
        <v>23</v>
      </c>
      <c r="N3" s="354"/>
      <c r="O3" s="355" t="s">
        <v>24</v>
      </c>
      <c r="P3" s="356"/>
      <c r="Q3" s="346" t="s">
        <v>5</v>
      </c>
      <c r="R3" s="346"/>
      <c r="S3" s="354"/>
      <c r="T3" s="357"/>
      <c r="U3" s="348" t="s">
        <v>26</v>
      </c>
      <c r="V3" s="349"/>
      <c r="W3" s="350" t="s">
        <v>25</v>
      </c>
    </row>
    <row r="4" spans="1:23" ht="12.75" customHeight="1">
      <c r="A4" s="354" t="s">
        <v>27</v>
      </c>
      <c r="B4" s="346" t="s">
        <v>28</v>
      </c>
      <c r="C4" s="346" t="s">
        <v>29</v>
      </c>
      <c r="D4" s="346" t="s">
        <v>30</v>
      </c>
      <c r="E4" s="346" t="s">
        <v>31</v>
      </c>
      <c r="F4" s="346" t="s">
        <v>32</v>
      </c>
      <c r="G4" s="346" t="s">
        <v>33</v>
      </c>
      <c r="H4" s="358" t="s">
        <v>52</v>
      </c>
      <c r="I4" s="346" t="s">
        <v>34</v>
      </c>
      <c r="J4" s="357"/>
      <c r="K4" s="346" t="s">
        <v>35</v>
      </c>
      <c r="L4" s="346" t="s">
        <v>36</v>
      </c>
      <c r="M4" s="346" t="s">
        <v>35</v>
      </c>
      <c r="N4" s="346" t="s">
        <v>37</v>
      </c>
      <c r="O4" s="346" t="s">
        <v>35</v>
      </c>
      <c r="P4" s="346" t="s">
        <v>37</v>
      </c>
      <c r="Q4" s="346" t="s">
        <v>38</v>
      </c>
      <c r="R4" s="346" t="s">
        <v>39</v>
      </c>
      <c r="S4" s="346" t="s">
        <v>36</v>
      </c>
      <c r="T4" s="346" t="s">
        <v>39</v>
      </c>
      <c r="U4" s="358" t="s">
        <v>36</v>
      </c>
      <c r="V4" s="346" t="s">
        <v>39</v>
      </c>
      <c r="W4" s="351"/>
    </row>
    <row r="5" spans="1:23">
      <c r="A5" s="357"/>
      <c r="B5" s="357"/>
      <c r="C5" s="357"/>
      <c r="D5" s="357"/>
      <c r="E5" s="357"/>
      <c r="F5" s="357"/>
      <c r="G5" s="357"/>
      <c r="H5" s="359"/>
      <c r="I5" s="106" t="s">
        <v>40</v>
      </c>
      <c r="J5" s="106" t="s">
        <v>41</v>
      </c>
      <c r="K5" s="357"/>
      <c r="L5" s="357"/>
      <c r="M5" s="357"/>
      <c r="N5" s="357"/>
      <c r="O5" s="357"/>
      <c r="P5" s="357"/>
      <c r="Q5" s="353"/>
      <c r="R5" s="353"/>
      <c r="S5" s="357"/>
      <c r="T5" s="353"/>
      <c r="U5" s="359"/>
      <c r="V5" s="347"/>
      <c r="W5" s="35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60" t="s">
        <v>5</v>
      </c>
      <c r="B179" s="36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7" t="s">
        <v>210</v>
      </c>
      <c r="B1" s="367"/>
      <c r="C1" s="367"/>
      <c r="D1" s="367"/>
      <c r="E1" s="367"/>
      <c r="F1" s="367"/>
      <c r="G1" s="36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8" t="e">
        <f>#REF!</f>
        <v>#REF!</v>
      </c>
      <c r="C2" s="369"/>
      <c r="D2" s="36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70"/>
      <c r="C3" s="370"/>
      <c r="D3" s="37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1">
        <v>41948</v>
      </c>
      <c r="C4" s="371"/>
      <c r="D4" s="37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1">
        <v>41949</v>
      </c>
      <c r="C5" s="371"/>
      <c r="D5" s="37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70">
        <v>111000</v>
      </c>
      <c r="C6" s="370"/>
      <c r="D6" s="37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5">
        <f>+$B$6*$F$7/$C$7</f>
        <v>111000</v>
      </c>
      <c r="C8" s="365"/>
      <c r="D8" s="36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1" t="s">
        <v>226</v>
      </c>
      <c r="C9" s="371"/>
      <c r="D9" s="37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70" t="e">
        <f>VLOOKUP(I11,#REF!,4,0)*1000</f>
        <v>#REF!</v>
      </c>
      <c r="C11" s="370"/>
      <c r="D11" s="37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5" t="e">
        <f>+ ROUND((B11-B19)*F10/C10,0)</f>
        <v>#REF!</v>
      </c>
      <c r="C12" s="365"/>
      <c r="D12" s="36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6" t="s">
        <v>212</v>
      </c>
      <c r="C13" s="366"/>
      <c r="D13" s="36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5">
        <f>+IF($E$13=1,ROUNDDOWN($B$8*$F$10/$C$10,0),IF(MROUND($B$8*$F$10/$C$10,10)-($B$8*$F$10/$C$10)&gt;0,MROUND($B$8*$F$10/$C$10,10)-10,MROUND($B$8*$F$10/$C$10,10)))</f>
        <v>55500</v>
      </c>
      <c r="C14" s="365"/>
      <c r="D14" s="36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5">
        <f>ROUNDDOWN($B$8*$F$10/$C$10,0)-B14</f>
        <v>0</v>
      </c>
      <c r="C15" s="365"/>
      <c r="D15" s="36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6" t="s">
        <v>223</v>
      </c>
      <c r="C16" s="366"/>
      <c r="D16" s="36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70">
        <v>10000</v>
      </c>
      <c r="C17" s="370"/>
      <c r="D17" s="37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5">
        <f>+IF($E$16=1,B17*B15,0)</f>
        <v>0</v>
      </c>
      <c r="C18" s="365"/>
      <c r="D18" s="36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70">
        <v>10000</v>
      </c>
      <c r="C19" s="370"/>
      <c r="D19" s="37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5">
        <f>+B19*B14</f>
        <v>555000000</v>
      </c>
      <c r="C20" s="365"/>
      <c r="D20" s="36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1"/>
      <c r="C21" s="371"/>
      <c r="D21" s="37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2" t="s">
        <v>241</v>
      </c>
      <c r="F23" s="372"/>
      <c r="G23" s="37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33" zoomScaleNormal="100" workbookViewId="0">
      <selection activeCell="G49" sqref="G49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5" width="24.5703125" style="311" customWidth="1"/>
    <col min="6" max="6" width="24.5703125" style="167" customWidth="1"/>
    <col min="7" max="7" width="21.42578125" style="167" customWidth="1"/>
    <col min="8" max="8" width="17.5703125" style="167" bestFit="1" customWidth="1"/>
    <col min="9" max="9" width="14.28515625" style="167" bestFit="1" customWidth="1"/>
    <col min="10" max="10" width="11.85546875" style="167" bestFit="1" customWidth="1"/>
    <col min="11" max="11" width="19" style="167" bestFit="1" customWidth="1"/>
    <col min="12" max="16384" width="9.140625" style="167"/>
  </cols>
  <sheetData>
    <row r="1" spans="1:9" ht="15.75" customHeight="1">
      <c r="A1" s="395" t="s">
        <v>586</v>
      </c>
      <c r="B1" s="395"/>
      <c r="C1" s="395"/>
      <c r="D1" s="395"/>
      <c r="E1" s="395"/>
      <c r="F1" s="395"/>
    </row>
    <row r="2" spans="1:9" ht="15.75" customHeight="1">
      <c r="A2" s="383" t="s">
        <v>587</v>
      </c>
      <c r="B2" s="383"/>
      <c r="C2" s="383"/>
      <c r="D2" s="383"/>
      <c r="E2" s="383"/>
      <c r="F2" s="383"/>
    </row>
    <row r="3" spans="1:9" ht="25.5" customHeight="1">
      <c r="A3" s="384" t="s">
        <v>588</v>
      </c>
      <c r="B3" s="384"/>
      <c r="C3" s="384"/>
      <c r="D3" s="384"/>
      <c r="E3" s="384"/>
      <c r="F3" s="384"/>
    </row>
    <row r="4" spans="1:9" ht="26.25" customHeight="1">
      <c r="A4" s="385" t="s">
        <v>589</v>
      </c>
      <c r="B4" s="385"/>
      <c r="C4" s="385"/>
      <c r="D4" s="385"/>
      <c r="E4" s="385"/>
      <c r="F4" s="38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386" t="s">
        <v>594</v>
      </c>
      <c r="B18" s="386"/>
      <c r="C18" s="386"/>
      <c r="D18" s="161" t="str">
        <f>"Từ ngày "&amp;TEXT(G18,"dd/mm/yyyy;@")&amp;" đến "&amp;TEXT(G19,"dd/mm/yyyy;@")</f>
        <v>Từ ngày 29/11/2023 đến 05/12/2023</v>
      </c>
      <c r="G18" s="169">
        <v>45259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29/11/2023 to 05/12/2023</v>
      </c>
      <c r="G19" s="169">
        <v>45265</v>
      </c>
      <c r="H19" s="197"/>
    </row>
    <row r="20" spans="1:11" s="177" customFormat="1" ht="15.75" customHeight="1">
      <c r="A20" s="386" t="s">
        <v>590</v>
      </c>
      <c r="B20" s="386"/>
      <c r="C20" s="386"/>
      <c r="D20" s="161">
        <f>G19+2</f>
        <v>45267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45267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13" t="s">
        <v>531</v>
      </c>
      <c r="B23" s="414"/>
      <c r="C23" s="415" t="s">
        <v>542</v>
      </c>
      <c r="D23" s="414"/>
      <c r="E23" s="313" t="s">
        <v>543</v>
      </c>
      <c r="F23" s="185" t="s">
        <v>575</v>
      </c>
      <c r="K23" s="186"/>
    </row>
    <row r="24" spans="1:11" ht="15.75" customHeight="1">
      <c r="A24" s="416" t="s">
        <v>27</v>
      </c>
      <c r="B24" s="417"/>
      <c r="C24" s="418" t="s">
        <v>330</v>
      </c>
      <c r="D24" s="419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45265</v>
      </c>
      <c r="F25" s="277">
        <v>45258</v>
      </c>
      <c r="G25" s="182"/>
      <c r="K25" s="186"/>
    </row>
    <row r="26" spans="1:11" ht="15.75" customHeight="1">
      <c r="A26" s="387" t="s">
        <v>595</v>
      </c>
      <c r="B26" s="388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389">
        <v>1</v>
      </c>
      <c r="B28" s="390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391">
        <v>1.1000000000000001</v>
      </c>
      <c r="B30" s="392"/>
      <c r="C30" s="205" t="s">
        <v>597</v>
      </c>
      <c r="D30" s="206"/>
      <c r="E30" s="320">
        <f>F34</f>
        <v>45185911482</v>
      </c>
      <c r="F30" s="282">
        <v>45911455067</v>
      </c>
      <c r="G30" s="207"/>
      <c r="H30" s="208"/>
      <c r="I30" s="207"/>
      <c r="K30" s="186"/>
    </row>
    <row r="31" spans="1:11" ht="15.75" customHeight="1">
      <c r="A31" s="393">
        <v>1.2</v>
      </c>
      <c r="B31" s="394"/>
      <c r="C31" s="209" t="s">
        <v>598</v>
      </c>
      <c r="D31" s="210"/>
      <c r="E31" s="321">
        <f>F35</f>
        <v>9037.18</v>
      </c>
      <c r="F31" s="283">
        <v>9182.2900000000009</v>
      </c>
      <c r="G31" s="207"/>
      <c r="H31" s="208"/>
      <c r="I31" s="207"/>
      <c r="K31" s="186"/>
    </row>
    <row r="32" spans="1:11" ht="15.75" customHeight="1">
      <c r="A32" s="389">
        <v>2</v>
      </c>
      <c r="B32" s="390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1">
        <v>2.1</v>
      </c>
      <c r="B34" s="382"/>
      <c r="C34" s="205" t="s">
        <v>599</v>
      </c>
      <c r="D34" s="206"/>
      <c r="E34" s="320">
        <v>46432410840</v>
      </c>
      <c r="F34" s="282">
        <v>45185911482</v>
      </c>
      <c r="G34" s="213"/>
      <c r="H34" s="208"/>
      <c r="I34" s="207"/>
      <c r="K34" s="214"/>
    </row>
    <row r="35" spans="1:11" ht="15.75" customHeight="1">
      <c r="A35" s="411">
        <v>2.2000000000000002</v>
      </c>
      <c r="B35" s="412"/>
      <c r="C35" s="215" t="s">
        <v>600</v>
      </c>
      <c r="D35" s="204"/>
      <c r="E35" s="321">
        <v>9286.48</v>
      </c>
      <c r="F35" s="283">
        <v>9037.18</v>
      </c>
      <c r="G35" s="275"/>
      <c r="H35" s="208"/>
      <c r="I35" s="207"/>
    </row>
    <row r="36" spans="1:11" ht="15.75" customHeight="1">
      <c r="A36" s="396">
        <v>3</v>
      </c>
      <c r="B36" s="404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1246499358</v>
      </c>
      <c r="F37" s="287">
        <v>-725543585</v>
      </c>
      <c r="G37" s="222"/>
      <c r="H37" s="208"/>
      <c r="I37" s="207"/>
    </row>
    <row r="38" spans="1:11" ht="15.75" customHeight="1">
      <c r="A38" s="405">
        <v>3.1</v>
      </c>
      <c r="B38" s="406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1246499358</v>
      </c>
      <c r="F39" s="287">
        <v>-725543585</v>
      </c>
      <c r="G39" s="213"/>
      <c r="H39" s="208"/>
      <c r="I39" s="207"/>
    </row>
    <row r="40" spans="1:11" ht="15.75" customHeight="1">
      <c r="A40" s="407">
        <v>3.2</v>
      </c>
      <c r="B40" s="408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96">
        <v>4</v>
      </c>
      <c r="B42" s="397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249.29999999999927</v>
      </c>
      <c r="F43" s="290">
        <v>-145.11000000000058</v>
      </c>
      <c r="G43" s="304"/>
      <c r="H43" s="208"/>
      <c r="I43" s="207"/>
    </row>
    <row r="44" spans="1:11" ht="15.75" customHeight="1">
      <c r="A44" s="396">
        <v>5</v>
      </c>
      <c r="B44" s="397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1">
        <v>5.0999999999999996</v>
      </c>
      <c r="B46" s="382"/>
      <c r="C46" s="236" t="s">
        <v>601</v>
      </c>
      <c r="D46" s="206"/>
      <c r="E46" s="331">
        <v>52081283454</v>
      </c>
      <c r="F46" s="293">
        <v>52081283454</v>
      </c>
      <c r="G46" s="208"/>
      <c r="H46" s="208"/>
      <c r="I46" s="207"/>
    </row>
    <row r="47" spans="1:11" ht="15.75" customHeight="1">
      <c r="A47" s="381">
        <v>5.2</v>
      </c>
      <c r="B47" s="382"/>
      <c r="C47" s="237" t="s">
        <v>602</v>
      </c>
      <c r="D47" s="204"/>
      <c r="E47" s="331">
        <v>41455047099</v>
      </c>
      <c r="F47" s="293">
        <v>41455047099</v>
      </c>
      <c r="G47" s="276"/>
      <c r="H47" s="208"/>
      <c r="I47" s="207"/>
    </row>
    <row r="48" spans="1:11" ht="15.75" customHeight="1">
      <c r="A48" s="409" t="s">
        <v>596</v>
      </c>
      <c r="B48" s="410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96">
        <v>1</v>
      </c>
      <c r="B50" s="404"/>
      <c r="C50" s="198" t="s">
        <v>559</v>
      </c>
      <c r="D50" s="243"/>
      <c r="E50" s="334">
        <f>F52</f>
        <v>7040</v>
      </c>
      <c r="F50" s="294">
        <v>6880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96">
        <v>2</v>
      </c>
      <c r="B52" s="397"/>
      <c r="C52" s="244" t="s">
        <v>561</v>
      </c>
      <c r="D52" s="245"/>
      <c r="E52" s="334">
        <v>7380</v>
      </c>
      <c r="F52" s="296">
        <v>7040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98">
        <v>3</v>
      </c>
      <c r="B54" s="399"/>
      <c r="C54" s="216" t="s">
        <v>563</v>
      </c>
      <c r="D54" s="224"/>
      <c r="E54" s="336">
        <f>(E52-E50)/E50</f>
        <v>4.8295454545454544E-2</v>
      </c>
      <c r="F54" s="297">
        <v>2.3255813953488372E-2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98">
        <v>4</v>
      </c>
      <c r="B56" s="399"/>
      <c r="C56" s="400" t="s">
        <v>603</v>
      </c>
      <c r="D56" s="401"/>
      <c r="E56" s="337"/>
      <c r="F56" s="298"/>
      <c r="H56" s="208"/>
      <c r="I56" s="207"/>
    </row>
    <row r="57" spans="1:9" ht="15.75" customHeight="1">
      <c r="A57" s="247"/>
      <c r="B57" s="248"/>
      <c r="C57" s="402"/>
      <c r="D57" s="403"/>
      <c r="E57" s="335"/>
      <c r="F57" s="295"/>
      <c r="H57" s="208"/>
      <c r="I57" s="207"/>
    </row>
    <row r="58" spans="1:9" ht="15.75" customHeight="1">
      <c r="A58" s="381">
        <v>4.0999999999999996</v>
      </c>
      <c r="B58" s="382"/>
      <c r="C58" s="249" t="s">
        <v>604</v>
      </c>
      <c r="D58" s="250"/>
      <c r="E58" s="328">
        <f>E52-E35</f>
        <v>-1906.4799999999996</v>
      </c>
      <c r="F58" s="290">
        <v>-1997.1800000000003</v>
      </c>
      <c r="G58" s="207"/>
      <c r="H58" s="208"/>
      <c r="I58" s="207"/>
    </row>
    <row r="59" spans="1:9" ht="15.75" customHeight="1">
      <c r="A59" s="407">
        <v>4.2</v>
      </c>
      <c r="B59" s="408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-0.2052963017203504</v>
      </c>
      <c r="F60" s="300">
        <v>-0.22099593014635099</v>
      </c>
      <c r="G60" s="246"/>
      <c r="H60" s="208"/>
      <c r="I60" s="207"/>
    </row>
    <row r="61" spans="1:9" ht="15.75" customHeight="1">
      <c r="A61" s="398">
        <v>5</v>
      </c>
      <c r="B61" s="399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1">
        <v>5.0999999999999996</v>
      </c>
      <c r="B63" s="382"/>
      <c r="C63" s="236" t="s">
        <v>605</v>
      </c>
      <c r="D63" s="255"/>
      <c r="E63" s="331">
        <v>8980</v>
      </c>
      <c r="F63" s="293">
        <v>8980</v>
      </c>
      <c r="G63" s="213"/>
      <c r="H63" s="208"/>
      <c r="I63" s="207"/>
    </row>
    <row r="64" spans="1:9" ht="15.75" customHeight="1" thickBot="1">
      <c r="A64" s="422">
        <v>5.2</v>
      </c>
      <c r="B64" s="423"/>
      <c r="C64" s="256" t="s">
        <v>606</v>
      </c>
      <c r="D64" s="257"/>
      <c r="E64" s="342">
        <v>6110</v>
      </c>
      <c r="F64" s="303">
        <v>6110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421" t="s">
        <v>615</v>
      </c>
      <c r="F69" s="421"/>
    </row>
    <row r="70" spans="1:8">
      <c r="B70" s="270" t="s">
        <v>609</v>
      </c>
      <c r="D70" s="261"/>
      <c r="E70" s="420" t="s">
        <v>571</v>
      </c>
      <c r="F70" s="421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9s0OwqyIWb6xSxhQ8xnUBz9/FQw=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cRv+S0MkcweAP9OUz1Kg0g84zfI=</DigestValue>
    </Reference>
  </SignedInfo>
  <SignatureValue>XVNPnJCRFURRYO1mS3zv7xihYxXAG6XVje118KLfPY1IC/nYBfQ86qQsxxti42HQP6hbD6N3PwVG
c59cqJts3MpUGw/U9QTZt7lpeFTvCk3MLcCJixikZaL54zlCVmH6Srkc7TXZomaLMTpuslO4WOpo
WgaJ//1sxD2fImit6LY=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pDqnPF/e0Ks48MG+SiLvWT4aCJ8=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qQ5/SENWUse0GPB51RGX2WgF/EQ=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ty4Tk7prJZKg7hCQcvRrrV/BsiI=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KrXoWdnurK3WDkjzSPMWipLWuMg=</DigestValue>
      </Reference>
      <Reference URI="/xl/worksheets/sheet3.xml?ContentType=application/vnd.openxmlformats-officedocument.spreadsheetml.worksheet+xml">
        <DigestMethod Algorithm="http://www.w3.org/2000/09/xmldsig#sha1"/>
        <DigestValue>VJ7HUMHUx7ZkeiAfHqV3udIRarg=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M1SYdx1zIVEmKTxFjtsAHBLvnX4=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2023-12-06T04:10:46Z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2023-12-06T04:10:46Z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MFjyakYgPtHGw/ATgxrwYXmkVBI=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ibnGe5v+pmwYJRcsnBvwrfhvXBQ=</DigestValue>
    </Reference>
  </SignedInfo>
  <SignatureValue>T0OKrESdq3xkrDQudiTNZdckuqF6L2EgCLhrMatIQH0nhtCHRlH9Liuk+VYZh2jEW29oj6vg3FJS
S07Lexfe/pXSobmuaHKak4TydsuOZ23q8PLgxjmGMVUqLzGmSZDI9HTixX1eaJDsIDJq/VmEQs+m
tL/WN/VUk+oFq+Tn+ew=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pDqnPF/e0Ks48MG+SiLvWT4aCJ8=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qQ5/SENWUse0GPB51RGX2WgF/EQ=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ty4Tk7prJZKg7hCQcvRrrV/BsiI=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KrXoWdnurK3WDkjzSPMWipLWuMg=</DigestValue>
      </Reference>
      <Reference URI="/xl/worksheets/sheet3.xml?ContentType=application/vnd.openxmlformats-officedocument.spreadsheetml.worksheet+xml">
        <DigestMethod Algorithm="http://www.w3.org/2000/09/xmldsig#sha1"/>
        <DigestValue>VJ7HUMHUx7ZkeiAfHqV3udIRarg=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M1SYdx1zIVEmKTxFjtsAHBLvnX4=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2023-12-06T11:14:53Z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2023-12-06T11:14:53Z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2023-09-27T06:41:54Z</cp:lastPrinted>
  <dcterms:created xsi:type="dcterms:W3CDTF">2014-09-25T08:23:57Z</dcterms:created>
  <dcterms:modified xsi:type="dcterms:W3CDTF">2023-12-06T03:53:05Z</dcterms:modified>
</cp:coreProperties>
</file>