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"/>
    </mc:Choice>
  </mc:AlternateContent>
  <bookViews>
    <workbookView xWindow="0" yWindow="0" windowWidth="19200" windowHeight="99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F45" i="27" l="1"/>
  <c r="F52" i="27" l="1"/>
  <c r="F53" i="27" s="1"/>
  <c r="F25" i="27" l="1"/>
  <c r="F37" i="27"/>
  <c r="F39" i="27"/>
  <c r="E52" i="27" l="1"/>
  <c r="E30" i="27" l="1"/>
  <c r="E37" i="27" l="1"/>
  <c r="E39" i="27" s="1"/>
  <c r="E53" i="27"/>
  <c r="E31" i="27"/>
  <c r="E45" i="27" l="1"/>
  <c r="E25" i="27" l="1"/>
  <c r="D18" i="27" l="1"/>
  <c r="D19" i="27" l="1"/>
  <c r="D20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E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<sst xmlns="http://schemas.openxmlformats.org/spreadsheetml/2006/main" count="1388" uniqueCount="597">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</sst>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  <numFmt numFmtId="224" formatCode="_-* #,##0\ _₫_-;\-* #,##0\ _₫_-;_-* &quot;-&quot;??\ _₫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54" applyNumberFormat="0" applyAlignment="0" applyProtection="0"/>
    <xf numFmtId="0" fontId="104" fillId="44" borderId="57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51" applyNumberFormat="0" applyFill="0" applyAlignment="0" applyProtection="0"/>
    <xf numFmtId="0" fontId="95" fillId="0" borderId="52" applyNumberFormat="0" applyFill="0" applyAlignment="0" applyProtection="0"/>
    <xf numFmtId="0" fontId="96" fillId="0" borderId="53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54" applyNumberFormat="0" applyAlignment="0" applyProtection="0"/>
    <xf numFmtId="0" fontId="103" fillId="0" borderId="56" applyNumberFormat="0" applyFill="0" applyAlignment="0" applyProtection="0"/>
    <xf numFmtId="0" fontId="99" fillId="41" borderId="0" applyNumberFormat="0" applyBorder="0" applyAlignment="0" applyProtection="0"/>
    <xf numFmtId="0" fontId="101" fillId="43" borderId="55" applyNumberFormat="0" applyAlignment="0" applyProtection="0"/>
    <xf numFmtId="0" fontId="93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5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64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65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66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66"/>
    <xf numFmtId="204" fontId="132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68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69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7">
      <alignment horizontal="left" vertical="top"/>
    </xf>
    <xf numFmtId="0" fontId="145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54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54" applyNumberFormat="0" applyAlignment="0" applyProtection="0"/>
    <xf numFmtId="0" fontId="166" fillId="44" borderId="57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51" applyNumberFormat="0" applyFill="0" applyAlignment="0" applyProtection="0"/>
    <xf numFmtId="0" fontId="157" fillId="0" borderId="52" applyNumberFormat="0" applyFill="0" applyAlignment="0" applyProtection="0"/>
    <xf numFmtId="0" fontId="158" fillId="0" borderId="53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54" applyNumberFormat="0" applyAlignment="0" applyProtection="0"/>
    <xf numFmtId="0" fontId="165" fillId="0" borderId="56" applyNumberFormat="0" applyFill="0" applyAlignment="0" applyProtection="0"/>
    <xf numFmtId="0" fontId="161" fillId="41" borderId="0" applyNumberFormat="0" applyBorder="0" applyAlignment="0" applyProtection="0"/>
    <xf numFmtId="0" fontId="1" fillId="45" borderId="58" applyNumberFormat="0" applyFont="0" applyAlignment="0" applyProtection="0"/>
    <xf numFmtId="0" fontId="163" fillId="43" borderId="55" applyNumberFormat="0" applyAlignment="0" applyProtection="0"/>
    <xf numFmtId="0" fontId="155" fillId="0" borderId="0" applyNumberFormat="0" applyFill="0" applyBorder="0" applyAlignment="0" applyProtection="0"/>
    <xf numFmtId="0" fontId="169" fillId="0" borderId="59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54" applyNumberFormat="0" applyAlignment="0" applyProtection="0"/>
  </cellStyleXfs>
  <cellXfs count="379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>
      <alignment horizontal="right"/>
    </xf>
    <xf numFmtId="178" fontId="89" fillId="0" borderId="37" xfId="65" applyNumberFormat="1" applyFont="1" applyFill="1" applyBorder="1" applyAlignment="1"/>
    <xf numFmtId="169" fontId="48" fillId="0" borderId="0" xfId="64" applyFont="1" applyFill="1"/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80" fontId="46" fillId="37" borderId="63" xfId="0" applyNumberFormat="1" applyFont="1" applyFill="1" applyBorder="1" applyAlignment="1">
      <alignment horizontal="center"/>
    </xf>
    <xf numFmtId="178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170" fontId="11" fillId="0" borderId="70" xfId="0" applyNumberFormat="1" applyFont="1" applyBorder="1" applyAlignment="1">
      <alignment horizontal="right"/>
    </xf>
    <xf numFmtId="170" fontId="11" fillId="0" borderId="70" xfId="499" applyFont="1" applyBorder="1" applyAlignment="1">
      <alignment horizontal="right"/>
    </xf>
    <xf numFmtId="10" fontId="48" fillId="0" borderId="0" xfId="311" applyNumberFormat="1" applyFont="1"/>
    <xf numFmtId="178" fontId="172" fillId="0" borderId="18" xfId="65" applyNumberFormat="1" applyFont="1" applyFill="1" applyBorder="1" applyAlignment="1">
      <alignment horizontal="right"/>
    </xf>
    <xf numFmtId="43" fontId="172" fillId="0" borderId="18" xfId="65" applyNumberFormat="1" applyFont="1" applyFill="1" applyBorder="1" applyAlignment="1">
      <alignment horizontal="right"/>
    </xf>
    <xf numFmtId="170" fontId="172" fillId="0" borderId="70" xfId="499" applyFont="1" applyBorder="1" applyAlignment="1">
      <alignment horizontal="right"/>
    </xf>
    <xf numFmtId="171" fontId="11" fillId="0" borderId="60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24" fontId="172" fillId="0" borderId="71" xfId="499" applyNumberFormat="1" applyFont="1" applyBorder="1" applyAlignment="1">
      <alignment horizontal="right"/>
    </xf>
    <xf numFmtId="37" fontId="172" fillId="0" borderId="19" xfId="64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3" t="s">
        <v>50</v>
      </c>
      <c r="B2" s="324"/>
      <c r="C2" s="324"/>
      <c r="D2" s="324"/>
      <c r="E2" s="324"/>
      <c r="F2" s="32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5" t="s">
        <v>51</v>
      </c>
      <c r="D3" s="325"/>
      <c r="E3" s="325"/>
      <c r="F3" s="325"/>
      <c r="G3" s="325"/>
      <c r="H3" s="325"/>
      <c r="I3" s="325"/>
      <c r="J3" s="325"/>
      <c r="K3" s="325"/>
      <c r="L3" s="325"/>
      <c r="M3" s="307" t="s">
        <v>23</v>
      </c>
      <c r="N3" s="315"/>
      <c r="O3" s="316" t="s">
        <v>24</v>
      </c>
      <c r="P3" s="317"/>
      <c r="Q3" s="307" t="s">
        <v>5</v>
      </c>
      <c r="R3" s="307"/>
      <c r="S3" s="315"/>
      <c r="T3" s="318"/>
      <c r="U3" s="309" t="s">
        <v>26</v>
      </c>
      <c r="V3" s="310"/>
      <c r="W3" s="311" t="s">
        <v>25</v>
      </c>
    </row>
    <row r="4" spans="1:23" ht="12.75" customHeight="1">
      <c r="A4" s="315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9" t="s">
        <v>52</v>
      </c>
      <c r="I4" s="307" t="s">
        <v>34</v>
      </c>
      <c r="J4" s="318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9" t="s">
        <v>36</v>
      </c>
      <c r="V4" s="307" t="s">
        <v>39</v>
      </c>
      <c r="W4" s="312"/>
    </row>
    <row r="5" spans="1:23">
      <c r="A5" s="318"/>
      <c r="B5" s="318"/>
      <c r="C5" s="318"/>
      <c r="D5" s="318"/>
      <c r="E5" s="318"/>
      <c r="F5" s="318"/>
      <c r="G5" s="318"/>
      <c r="H5" s="320"/>
      <c r="I5" s="106" t="s">
        <v>40</v>
      </c>
      <c r="J5" s="106" t="s">
        <v>41</v>
      </c>
      <c r="K5" s="318"/>
      <c r="L5" s="318"/>
      <c r="M5" s="318"/>
      <c r="N5" s="318"/>
      <c r="O5" s="318"/>
      <c r="P5" s="318"/>
      <c r="Q5" s="314"/>
      <c r="R5" s="314"/>
      <c r="S5" s="318"/>
      <c r="T5" s="314"/>
      <c r="U5" s="320"/>
      <c r="V5" s="308"/>
      <c r="W5" s="31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1" t="s">
        <v>5</v>
      </c>
      <c r="B179" s="32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2">
        <v>41948</v>
      </c>
      <c r="C4" s="332"/>
      <c r="D4" s="33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2">
        <v>41949</v>
      </c>
      <c r="C5" s="332"/>
      <c r="D5" s="33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6">
        <f>+$B$6*$F$7/$C$7</f>
        <v>111000</v>
      </c>
      <c r="C8" s="326"/>
      <c r="D8" s="32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2" t="s">
        <v>226</v>
      </c>
      <c r="C9" s="332"/>
      <c r="D9" s="33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6" t="e">
        <f>+ ROUND((B11-B19)*F10/C10,0)</f>
        <v>#REF!</v>
      </c>
      <c r="C12" s="326"/>
      <c r="D12" s="32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7" t="s">
        <v>212</v>
      </c>
      <c r="C13" s="327"/>
      <c r="D13" s="32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6">
        <f>+IF($E$13=1,ROUNDDOWN($B$8*$F$10/$C$10,0),IF(MROUND($B$8*$F$10/$C$10,10)-($B$8*$F$10/$C$10)&gt;0,MROUND($B$8*$F$10/$C$10,10)-10,MROUND($B$8*$F$10/$C$10,10)))</f>
        <v>55500</v>
      </c>
      <c r="C14" s="326"/>
      <c r="D14" s="32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6">
        <f>ROUNDDOWN($B$8*$F$10/$C$10,0)-B14</f>
        <v>0</v>
      </c>
      <c r="C15" s="326"/>
      <c r="D15" s="32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7" t="s">
        <v>223</v>
      </c>
      <c r="C16" s="327"/>
      <c r="D16" s="32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6">
        <f>+IF($E$16=1,B17*B15,0)</f>
        <v>0</v>
      </c>
      <c r="C18" s="326"/>
      <c r="D18" s="32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6">
        <f>+B19*B14</f>
        <v>555000000</v>
      </c>
      <c r="C20" s="326"/>
      <c r="D20" s="32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2"/>
      <c r="C21" s="332"/>
      <c r="D21" s="33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3" t="s">
        <v>241</v>
      </c>
      <c r="F23" s="333"/>
      <c r="G23" s="33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25" zoomScaleNormal="100" workbookViewId="0">
      <selection activeCell="H41" sqref="H41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2.7109375" style="167" customWidth="1"/>
    <col min="5" max="6" width="24.5703125" style="167" customWidth="1"/>
    <col min="7" max="7" width="21.42578125" style="167" customWidth="1"/>
    <col min="8" max="8" width="9.140625" style="167"/>
    <col min="9" max="9" width="14.85546875" style="167" bestFit="1" customWidth="1"/>
    <col min="10" max="10" width="12.28515625" style="167" bestFit="1" customWidth="1"/>
    <col min="11" max="11" width="13.85546875" style="167" bestFit="1" customWidth="1"/>
    <col min="12" max="16384" width="9.140625" style="167"/>
  </cols>
  <sheetData>
    <row r="1" spans="1:6" ht="24" customHeight="1">
      <c r="A1" s="363" t="s">
        <v>563</v>
      </c>
      <c r="B1" s="363"/>
      <c r="C1" s="363"/>
      <c r="D1" s="363"/>
      <c r="E1" s="363"/>
      <c r="F1" s="363"/>
    </row>
    <row r="2" spans="1:6" ht="15.75" customHeight="1">
      <c r="A2" s="360" t="s">
        <v>564</v>
      </c>
      <c r="B2" s="360"/>
      <c r="C2" s="360"/>
      <c r="D2" s="360"/>
      <c r="E2" s="360"/>
      <c r="F2" s="360"/>
    </row>
    <row r="3" spans="1:6" ht="19.5" customHeight="1">
      <c r="A3" s="361" t="s">
        <v>584</v>
      </c>
      <c r="B3" s="361"/>
      <c r="C3" s="361"/>
      <c r="D3" s="361"/>
      <c r="E3" s="361"/>
      <c r="F3" s="361"/>
    </row>
    <row r="4" spans="1:6" ht="18" customHeight="1">
      <c r="A4" s="362" t="s">
        <v>565</v>
      </c>
      <c r="B4" s="362"/>
      <c r="C4" s="362"/>
      <c r="D4" s="362"/>
      <c r="E4" s="362"/>
      <c r="F4" s="362"/>
    </row>
    <row r="5" spans="1:6" ht="15.75" customHeight="1">
      <c r="A5" s="168"/>
      <c r="B5" s="168"/>
      <c r="C5" s="168"/>
      <c r="D5" s="168"/>
      <c r="E5" s="168"/>
      <c r="F5" s="168"/>
    </row>
    <row r="6" spans="1:6" ht="15.75" customHeight="1">
      <c r="A6" s="363" t="s">
        <v>566</v>
      </c>
      <c r="B6" s="363"/>
      <c r="C6" s="363"/>
      <c r="D6" s="363"/>
      <c r="E6" s="363"/>
      <c r="F6" s="363"/>
    </row>
    <row r="7" spans="1:6" ht="15.75" customHeight="1">
      <c r="A7" s="363" t="s">
        <v>567</v>
      </c>
      <c r="B7" s="363"/>
      <c r="C7" s="363"/>
      <c r="D7" s="363"/>
      <c r="E7" s="363"/>
      <c r="F7" s="363"/>
    </row>
    <row r="8" spans="1:6" ht="15.75" customHeight="1">
      <c r="A8" s="169"/>
      <c r="B8" s="169"/>
      <c r="C8" s="169"/>
      <c r="D8" s="169"/>
      <c r="E8" s="169"/>
      <c r="F8" s="169"/>
    </row>
    <row r="9" spans="1:6" ht="15.75" customHeight="1">
      <c r="A9" s="169"/>
      <c r="B9" s="169"/>
      <c r="C9" s="165" t="s">
        <v>568</v>
      </c>
      <c r="D9" s="163" t="s">
        <v>569</v>
      </c>
      <c r="E9" s="169"/>
      <c r="F9" s="169"/>
    </row>
    <row r="10" spans="1:6" ht="15.75" customHeight="1">
      <c r="A10" s="169"/>
      <c r="B10" s="169"/>
      <c r="C10" s="170" t="s">
        <v>570</v>
      </c>
      <c r="D10" s="164" t="s">
        <v>571</v>
      </c>
      <c r="E10" s="169"/>
      <c r="F10" s="169"/>
    </row>
    <row r="11" spans="1:6" ht="15.75" customHeight="1">
      <c r="A11" s="169"/>
      <c r="B11" s="169"/>
      <c r="C11" s="169"/>
      <c r="D11" s="169"/>
      <c r="E11" s="169"/>
      <c r="F11" s="169"/>
    </row>
    <row r="12" spans="1:6" ht="15.75" customHeight="1">
      <c r="A12" s="171" t="s">
        <v>532</v>
      </c>
      <c r="B12" s="171"/>
      <c r="C12" s="171"/>
      <c r="D12" s="171" t="s">
        <v>561</v>
      </c>
      <c r="E12" s="172"/>
      <c r="F12" s="172"/>
    </row>
    <row r="13" spans="1:6" ht="15.75" customHeight="1">
      <c r="A13" s="173"/>
      <c r="B13" s="173" t="s">
        <v>533</v>
      </c>
      <c r="C13" s="173"/>
      <c r="D13" s="173" t="s">
        <v>562</v>
      </c>
      <c r="E13" s="172"/>
      <c r="F13" s="172"/>
    </row>
    <row r="14" spans="1:6" s="174" customFormat="1" ht="15.75" customHeight="1">
      <c r="A14" s="171" t="s">
        <v>534</v>
      </c>
      <c r="B14" s="171"/>
      <c r="C14" s="171"/>
      <c r="D14" s="171" t="s">
        <v>535</v>
      </c>
      <c r="E14" s="171"/>
    </row>
    <row r="15" spans="1:6" ht="15.75" customHeight="1">
      <c r="A15" s="172"/>
      <c r="B15" s="173" t="s">
        <v>536</v>
      </c>
      <c r="C15" s="172"/>
      <c r="D15" s="173" t="s">
        <v>537</v>
      </c>
      <c r="E15" s="172"/>
    </row>
    <row r="16" spans="1:6" s="174" customFormat="1" ht="15.75" customHeight="1">
      <c r="A16" s="171" t="s">
        <v>538</v>
      </c>
      <c r="B16" s="171"/>
      <c r="C16" s="171"/>
      <c r="D16" s="171" t="s">
        <v>595</v>
      </c>
    </row>
    <row r="17" spans="1:11" ht="15.75" customHeight="1">
      <c r="A17" s="172"/>
      <c r="B17" s="173" t="s">
        <v>539</v>
      </c>
      <c r="C17" s="172"/>
      <c r="D17" s="173" t="s">
        <v>596</v>
      </c>
    </row>
    <row r="18" spans="1:11" s="174" customFormat="1" ht="15.75" customHeight="1">
      <c r="A18" s="376" t="s">
        <v>572</v>
      </c>
      <c r="B18" s="376"/>
      <c r="C18" s="376"/>
      <c r="D18" s="161" t="str">
        <f>"Từ ngày "&amp;TEXT(G18,"dd/mm/yyyy")&amp;" đến "&amp;TEXT(G19,"dd/mm/yyyy")</f>
        <v>Từ ngày 30/10/2023 đến 05/11/2023</v>
      </c>
      <c r="G18" s="175">
        <v>45229</v>
      </c>
    </row>
    <row r="19" spans="1:11" ht="15.75" customHeight="1">
      <c r="A19" s="176"/>
      <c r="B19" s="177" t="s">
        <v>573</v>
      </c>
      <c r="C19" s="176"/>
      <c r="D19" s="162" t="str">
        <f>"From "&amp;TEXT(G18,"dd/mm/yyyy")&amp;" to "&amp;TEXT(G19,"dd/mm/yyyy")</f>
        <v>From 30/10/2023 to 05/11/2023</v>
      </c>
      <c r="G19" s="175">
        <v>45235</v>
      </c>
    </row>
    <row r="20" spans="1:11" ht="15.75" customHeight="1">
      <c r="A20" s="178">
        <v>5</v>
      </c>
      <c r="B20" s="178" t="s">
        <v>582</v>
      </c>
      <c r="C20" s="178"/>
      <c r="D20" s="179">
        <f>E25+1</f>
        <v>45236</v>
      </c>
      <c r="E20" s="180"/>
      <c r="F20" s="180"/>
      <c r="G20" s="175"/>
    </row>
    <row r="21" spans="1:11" ht="15.75" customHeight="1">
      <c r="A21" s="176"/>
      <c r="B21" s="177" t="s">
        <v>583</v>
      </c>
      <c r="C21" s="176"/>
      <c r="D21" s="342">
        <f>D20</f>
        <v>45236</v>
      </c>
      <c r="E21" s="342"/>
      <c r="F21" s="342"/>
      <c r="G21" s="342"/>
    </row>
    <row r="22" spans="1:11" ht="15.75" customHeight="1" thickBot="1">
      <c r="A22" s="178"/>
      <c r="B22" s="178"/>
      <c r="C22" s="178"/>
      <c r="D22" s="178"/>
      <c r="E22" s="178"/>
      <c r="F22" s="181" t="s">
        <v>540</v>
      </c>
    </row>
    <row r="23" spans="1:11" ht="15.75" customHeight="1">
      <c r="A23" s="351" t="s">
        <v>531</v>
      </c>
      <c r="B23" s="352"/>
      <c r="C23" s="353" t="s">
        <v>541</v>
      </c>
      <c r="D23" s="352"/>
      <c r="E23" s="182" t="s">
        <v>542</v>
      </c>
      <c r="F23" s="261" t="s">
        <v>560</v>
      </c>
    </row>
    <row r="24" spans="1:11" ht="15.75" customHeight="1">
      <c r="A24" s="354" t="s">
        <v>27</v>
      </c>
      <c r="B24" s="355"/>
      <c r="C24" s="356" t="s">
        <v>330</v>
      </c>
      <c r="D24" s="357"/>
      <c r="E24" s="183" t="s">
        <v>543</v>
      </c>
      <c r="F24" s="262" t="s">
        <v>559</v>
      </c>
    </row>
    <row r="25" spans="1:11" ht="15.75" customHeight="1">
      <c r="A25" s="184"/>
      <c r="B25" s="185"/>
      <c r="C25" s="186"/>
      <c r="D25" s="186"/>
      <c r="E25" s="187">
        <f>G19</f>
        <v>45235</v>
      </c>
      <c r="F25" s="289">
        <f>G18-1</f>
        <v>45228</v>
      </c>
      <c r="G25" s="188"/>
    </row>
    <row r="26" spans="1:11" ht="15.75" customHeight="1">
      <c r="A26" s="377" t="s">
        <v>574</v>
      </c>
      <c r="B26" s="378"/>
      <c r="C26" s="189" t="s">
        <v>544</v>
      </c>
      <c r="D26" s="189"/>
      <c r="E26" s="287"/>
      <c r="F26" s="286"/>
    </row>
    <row r="27" spans="1:11" ht="15.75" customHeight="1">
      <c r="A27" s="190"/>
      <c r="B27" s="191"/>
      <c r="C27" s="192" t="s">
        <v>545</v>
      </c>
      <c r="D27" s="193"/>
      <c r="E27" s="288"/>
      <c r="F27" s="285"/>
    </row>
    <row r="28" spans="1:11" ht="15.75" customHeight="1">
      <c r="A28" s="374">
        <v>1</v>
      </c>
      <c r="B28" s="375"/>
      <c r="C28" s="194" t="s">
        <v>546</v>
      </c>
      <c r="D28" s="195"/>
      <c r="E28" s="281"/>
      <c r="F28" s="290"/>
    </row>
    <row r="29" spans="1:11" ht="15.75" customHeight="1">
      <c r="A29" s="196"/>
      <c r="B29" s="197"/>
      <c r="C29" s="198" t="s">
        <v>547</v>
      </c>
      <c r="D29" s="199"/>
      <c r="E29" s="263"/>
      <c r="F29" s="264"/>
    </row>
    <row r="30" spans="1:11" ht="15.75" customHeight="1">
      <c r="A30" s="358">
        <v>1.1000000000000001</v>
      </c>
      <c r="B30" s="359"/>
      <c r="C30" s="200" t="s">
        <v>586</v>
      </c>
      <c r="D30" s="201"/>
      <c r="E30" s="269">
        <f>F34</f>
        <v>60037784387</v>
      </c>
      <c r="F30" s="269">
        <v>61097673176</v>
      </c>
      <c r="G30" s="202"/>
      <c r="I30" s="202"/>
      <c r="J30" s="202"/>
      <c r="K30" s="202"/>
    </row>
    <row r="31" spans="1:11" ht="15.75" customHeight="1">
      <c r="A31" s="349">
        <v>1.2</v>
      </c>
      <c r="B31" s="350"/>
      <c r="C31" s="203" t="s">
        <v>587</v>
      </c>
      <c r="D31" s="204"/>
      <c r="E31" s="297">
        <f>F35</f>
        <v>9967.31</v>
      </c>
      <c r="F31" s="298">
        <v>10157.82</v>
      </c>
      <c r="G31" s="202"/>
      <c r="I31" s="202"/>
      <c r="J31" s="202"/>
      <c r="K31" s="202"/>
    </row>
    <row r="32" spans="1:11" ht="15.75" customHeight="1">
      <c r="A32" s="374">
        <v>2</v>
      </c>
      <c r="B32" s="375"/>
      <c r="C32" s="194" t="s">
        <v>548</v>
      </c>
      <c r="D32" s="195"/>
      <c r="E32" s="251"/>
      <c r="F32" s="271"/>
      <c r="G32" s="202"/>
      <c r="I32" s="202"/>
      <c r="J32" s="202"/>
      <c r="K32" s="202"/>
    </row>
    <row r="33" spans="1:11" ht="15.75" customHeight="1">
      <c r="A33" s="205"/>
      <c r="B33" s="206"/>
      <c r="C33" s="203" t="s">
        <v>549</v>
      </c>
      <c r="D33" s="199"/>
      <c r="E33" s="252"/>
      <c r="F33" s="272"/>
      <c r="G33" s="202"/>
      <c r="I33" s="202"/>
      <c r="J33" s="202"/>
      <c r="K33" s="202"/>
    </row>
    <row r="34" spans="1:11" ht="15.75" customHeight="1">
      <c r="A34" s="358">
        <v>2.1</v>
      </c>
      <c r="B34" s="359"/>
      <c r="C34" s="200" t="s">
        <v>588</v>
      </c>
      <c r="D34" s="201"/>
      <c r="E34" s="300">
        <v>59751591072</v>
      </c>
      <c r="F34" s="269">
        <v>60037784387</v>
      </c>
      <c r="G34" s="202"/>
      <c r="I34" s="202"/>
      <c r="J34" s="202"/>
      <c r="K34" s="202"/>
    </row>
    <row r="35" spans="1:11" ht="15.75" customHeight="1">
      <c r="A35" s="349">
        <v>2.2000000000000002</v>
      </c>
      <c r="B35" s="350"/>
      <c r="C35" s="207" t="s">
        <v>589</v>
      </c>
      <c r="D35" s="199"/>
      <c r="E35" s="301">
        <v>9881.75</v>
      </c>
      <c r="F35" s="270">
        <v>9967.31</v>
      </c>
      <c r="G35" s="202"/>
      <c r="I35" s="202"/>
      <c r="J35" s="202"/>
      <c r="K35" s="202"/>
    </row>
    <row r="36" spans="1:11" ht="15.75" customHeight="1">
      <c r="A36" s="364">
        <v>3</v>
      </c>
      <c r="B36" s="365"/>
      <c r="C36" s="208" t="s">
        <v>577</v>
      </c>
      <c r="D36" s="209"/>
      <c r="E36" s="253"/>
      <c r="F36" s="273"/>
      <c r="G36" s="202"/>
      <c r="I36" s="202"/>
      <c r="J36" s="202"/>
      <c r="K36" s="202"/>
    </row>
    <row r="37" spans="1:11" ht="15.75" customHeight="1">
      <c r="A37" s="210"/>
      <c r="B37" s="211"/>
      <c r="C37" s="212" t="s">
        <v>578</v>
      </c>
      <c r="D37" s="213"/>
      <c r="E37" s="303">
        <f>E34-E30</f>
        <v>-286193315</v>
      </c>
      <c r="F37" s="303">
        <f>F34-F30</f>
        <v>-1059888789</v>
      </c>
      <c r="G37" s="202"/>
      <c r="I37" s="202"/>
      <c r="J37" s="202"/>
      <c r="K37" s="202"/>
    </row>
    <row r="38" spans="1:11" ht="15.75" customHeight="1">
      <c r="A38" s="366">
        <v>3.1</v>
      </c>
      <c r="B38" s="367"/>
      <c r="C38" s="214" t="s">
        <v>550</v>
      </c>
      <c r="D38" s="215"/>
      <c r="E38" s="304"/>
      <c r="F38" s="273"/>
      <c r="G38" s="202"/>
      <c r="I38" s="202"/>
      <c r="J38" s="202"/>
      <c r="K38" s="202"/>
    </row>
    <row r="39" spans="1:11" ht="15.75" customHeight="1">
      <c r="A39" s="216"/>
      <c r="B39" s="217"/>
      <c r="C39" s="212" t="s">
        <v>551</v>
      </c>
      <c r="D39" s="218"/>
      <c r="E39" s="303">
        <f>E37-E41</f>
        <v>-514487283</v>
      </c>
      <c r="F39" s="303">
        <f>F37-F41</f>
        <v>-1146573547</v>
      </c>
      <c r="G39" s="202"/>
      <c r="I39" s="202"/>
      <c r="J39" s="202"/>
      <c r="K39" s="202"/>
    </row>
    <row r="40" spans="1:11" ht="15.75" customHeight="1">
      <c r="A40" s="347">
        <v>3.2</v>
      </c>
      <c r="B40" s="348"/>
      <c r="C40" s="219" t="s">
        <v>585</v>
      </c>
      <c r="D40" s="220"/>
      <c r="E40" s="254"/>
      <c r="F40" s="274"/>
      <c r="G40" s="202"/>
      <c r="I40" s="202"/>
      <c r="J40" s="202"/>
      <c r="K40" s="202"/>
    </row>
    <row r="41" spans="1:11" ht="15.75" customHeight="1">
      <c r="A41" s="221"/>
      <c r="B41" s="222"/>
      <c r="C41" s="166" t="s">
        <v>580</v>
      </c>
      <c r="D41" s="218"/>
      <c r="E41" s="305">
        <v>228293968</v>
      </c>
      <c r="F41" s="306">
        <v>86684758</v>
      </c>
      <c r="G41" s="202"/>
      <c r="I41" s="202"/>
      <c r="J41" s="202"/>
      <c r="K41" s="202"/>
    </row>
    <row r="42" spans="1:11" ht="15.75" customHeight="1">
      <c r="A42" s="347">
        <v>3.3</v>
      </c>
      <c r="B42" s="348"/>
      <c r="C42" s="214" t="s">
        <v>552</v>
      </c>
      <c r="D42" s="215"/>
      <c r="E42" s="255"/>
      <c r="F42" s="275"/>
      <c r="G42" s="202"/>
      <c r="I42" s="202"/>
      <c r="J42" s="202"/>
      <c r="K42" s="202"/>
    </row>
    <row r="43" spans="1:11" ht="15.75" customHeight="1">
      <c r="A43" s="216"/>
      <c r="B43" s="223"/>
      <c r="C43" s="166" t="s">
        <v>553</v>
      </c>
      <c r="D43" s="218"/>
      <c r="E43" s="256"/>
      <c r="F43" s="276"/>
      <c r="G43" s="202"/>
      <c r="I43" s="202"/>
      <c r="J43" s="202"/>
      <c r="K43" s="202"/>
    </row>
    <row r="44" spans="1:11" ht="15.75" customHeight="1">
      <c r="A44" s="291">
        <v>4</v>
      </c>
      <c r="B44" s="292">
        <v>4</v>
      </c>
      <c r="C44" s="224" t="s">
        <v>575</v>
      </c>
      <c r="D44" s="215"/>
      <c r="E44" s="257"/>
      <c r="F44" s="277"/>
      <c r="G44" s="202"/>
      <c r="I44" s="202"/>
      <c r="J44" s="202"/>
      <c r="K44" s="202"/>
    </row>
    <row r="45" spans="1:11" ht="15.75" customHeight="1">
      <c r="A45" s="225"/>
      <c r="B45" s="226"/>
      <c r="C45" s="166" t="s">
        <v>579</v>
      </c>
      <c r="D45" s="218"/>
      <c r="E45" s="258">
        <f>E35/E31-1</f>
        <v>-8.5840612963777874E-3</v>
      </c>
      <c r="F45" s="258">
        <f>F35/F31-1</f>
        <v>-1.875500845653888E-2</v>
      </c>
      <c r="G45" s="299"/>
      <c r="I45" s="202"/>
      <c r="J45" s="202"/>
      <c r="K45" s="202"/>
    </row>
    <row r="46" spans="1:11" ht="15.75" customHeight="1">
      <c r="A46" s="368">
        <v>5</v>
      </c>
      <c r="B46" s="369"/>
      <c r="C46" s="227" t="s">
        <v>554</v>
      </c>
      <c r="D46" s="228"/>
      <c r="E46" s="259"/>
      <c r="F46" s="278"/>
      <c r="G46" s="202"/>
      <c r="I46" s="202"/>
      <c r="J46" s="202"/>
      <c r="K46" s="202"/>
    </row>
    <row r="47" spans="1:11" ht="15.75" customHeight="1">
      <c r="A47" s="210"/>
      <c r="B47" s="211"/>
      <c r="C47" s="229" t="s">
        <v>555</v>
      </c>
      <c r="D47" s="230"/>
      <c r="E47" s="260"/>
      <c r="F47" s="279"/>
      <c r="G47" s="202"/>
      <c r="I47" s="202"/>
      <c r="J47" s="202"/>
      <c r="K47" s="202"/>
    </row>
    <row r="48" spans="1:11" ht="15.75" customHeight="1">
      <c r="A48" s="372">
        <v>5.0999999999999996</v>
      </c>
      <c r="B48" s="373"/>
      <c r="C48" s="231" t="s">
        <v>590</v>
      </c>
      <c r="D48" s="201"/>
      <c r="E48" s="302">
        <v>11660.59</v>
      </c>
      <c r="F48" s="280">
        <v>11660.59</v>
      </c>
      <c r="G48" s="202"/>
      <c r="I48" s="202"/>
      <c r="J48" s="202"/>
      <c r="K48" s="202"/>
    </row>
    <row r="49" spans="1:11" ht="15.75" customHeight="1">
      <c r="A49" s="372">
        <v>5.2</v>
      </c>
      <c r="B49" s="373"/>
      <c r="C49" s="232" t="s">
        <v>591</v>
      </c>
      <c r="D49" s="233"/>
      <c r="E49" s="302">
        <v>9261.1200000000008</v>
      </c>
      <c r="F49" s="280">
        <v>9261.1200000000008</v>
      </c>
      <c r="G49" s="202"/>
      <c r="I49" s="202"/>
      <c r="J49" s="202"/>
      <c r="K49" s="202"/>
    </row>
    <row r="50" spans="1:11" ht="15.75" customHeight="1">
      <c r="A50" s="370">
        <v>6</v>
      </c>
      <c r="B50" s="371"/>
      <c r="C50" s="234" t="s">
        <v>576</v>
      </c>
      <c r="D50" s="235"/>
      <c r="E50" s="265"/>
      <c r="F50" s="266"/>
      <c r="G50" s="202"/>
      <c r="I50" s="202"/>
      <c r="J50" s="202"/>
      <c r="K50" s="202"/>
    </row>
    <row r="51" spans="1:11" ht="15.75" customHeight="1">
      <c r="A51" s="295">
        <v>6.1</v>
      </c>
      <c r="B51" s="296">
        <v>6.1</v>
      </c>
      <c r="C51" s="236" t="s">
        <v>592</v>
      </c>
      <c r="D51" s="237"/>
      <c r="E51" s="267">
        <v>1846.44</v>
      </c>
      <c r="F51" s="267">
        <v>1846.44</v>
      </c>
      <c r="G51" s="283"/>
      <c r="I51" s="202"/>
      <c r="J51" s="202"/>
      <c r="K51" s="202"/>
    </row>
    <row r="52" spans="1:11" ht="15.75" customHeight="1">
      <c r="A52" s="372">
        <v>6.2</v>
      </c>
      <c r="B52" s="373"/>
      <c r="C52" s="200" t="s">
        <v>593</v>
      </c>
      <c r="D52" s="231"/>
      <c r="E52" s="284">
        <f>E51*E35</f>
        <v>18246058.469999999</v>
      </c>
      <c r="F52" s="284">
        <f>F51*F35</f>
        <v>18404039.876400001</v>
      </c>
      <c r="G52" s="282"/>
      <c r="I52" s="202"/>
      <c r="J52" s="202"/>
      <c r="K52" s="202"/>
    </row>
    <row r="53" spans="1:11" ht="15.75" customHeight="1" thickBot="1">
      <c r="A53" s="293">
        <v>6.2</v>
      </c>
      <c r="B53" s="294">
        <v>6.3</v>
      </c>
      <c r="C53" s="238" t="s">
        <v>581</v>
      </c>
      <c r="D53" s="238"/>
      <c r="E53" s="268">
        <f>E52/E34</f>
        <v>3.0536523199882162E-4</v>
      </c>
      <c r="F53" s="268">
        <f>F52/F34</f>
        <v>3.0654095690421635E-4</v>
      </c>
      <c r="G53" s="282"/>
      <c r="H53" s="299"/>
      <c r="I53" s="202"/>
      <c r="J53" s="202"/>
      <c r="K53" s="202"/>
    </row>
    <row r="54" spans="1:11" ht="15.75" customHeight="1">
      <c r="A54" s="239"/>
      <c r="B54" s="239"/>
      <c r="C54" s="239"/>
      <c r="D54" s="239"/>
      <c r="E54" s="240"/>
      <c r="F54" s="240"/>
      <c r="I54" s="202"/>
    </row>
    <row r="55" spans="1:11">
      <c r="B55" s="241"/>
      <c r="C55" s="242" t="s">
        <v>556</v>
      </c>
      <c r="D55" s="242"/>
      <c r="E55" s="344" t="s">
        <v>557</v>
      </c>
      <c r="F55" s="344"/>
      <c r="I55" s="202"/>
    </row>
    <row r="56" spans="1:11">
      <c r="B56" s="241"/>
      <c r="C56" s="243" t="s">
        <v>594</v>
      </c>
      <c r="D56" s="242"/>
      <c r="E56" s="343" t="s">
        <v>558</v>
      </c>
      <c r="F56" s="344"/>
      <c r="I56" s="202"/>
    </row>
    <row r="57" spans="1:11" ht="14.25" customHeight="1">
      <c r="C57" s="244"/>
      <c r="D57" s="244"/>
      <c r="E57" s="173"/>
      <c r="F57" s="173"/>
    </row>
    <row r="58" spans="1:11" ht="14.25" customHeight="1">
      <c r="A58" s="245"/>
      <c r="B58" s="245"/>
    </row>
    <row r="59" spans="1:11" ht="14.25" customHeight="1">
      <c r="A59" s="245"/>
      <c r="B59" s="245"/>
    </row>
    <row r="60" spans="1:11" ht="14.25" customHeight="1">
      <c r="A60" s="245"/>
      <c r="B60" s="245"/>
    </row>
    <row r="61" spans="1:11" ht="14.25" customHeight="1">
      <c r="A61" s="245"/>
      <c r="B61" s="245"/>
    </row>
    <row r="62" spans="1:11" ht="14.25" customHeight="1">
      <c r="A62" s="245"/>
      <c r="B62" s="245"/>
    </row>
    <row r="63" spans="1:11" ht="14.25" customHeight="1">
      <c r="A63" s="245"/>
      <c r="B63" s="245"/>
      <c r="C63" s="243"/>
      <c r="E63" s="345"/>
      <c r="F63" s="345"/>
    </row>
    <row r="64" spans="1:11" ht="14.25" customHeight="1">
      <c r="A64" s="246"/>
      <c r="B64" s="246"/>
      <c r="C64" s="247"/>
      <c r="D64" s="172"/>
      <c r="E64" s="346"/>
      <c r="F64" s="346"/>
    </row>
    <row r="65" spans="1:4" ht="16.5">
      <c r="A65" s="246"/>
      <c r="B65" s="246"/>
      <c r="C65" s="246"/>
      <c r="D65" s="246"/>
    </row>
    <row r="66" spans="1:4" ht="16.5">
      <c r="A66" s="248"/>
      <c r="B66" s="248"/>
      <c r="C66" s="248"/>
      <c r="D66" s="248"/>
    </row>
    <row r="67" spans="1:4" ht="16.5">
      <c r="A67" s="249"/>
      <c r="B67" s="249"/>
      <c r="C67" s="248"/>
      <c r="D67" s="248"/>
    </row>
    <row r="68" spans="1:4" ht="15.75">
      <c r="A68" s="250"/>
      <c r="B68" s="250"/>
    </row>
  </sheetData>
  <mergeCells count="32"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oe78SqSZkXEMGxOEkfuawipiWNA=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Mtyg10xfckEyOQHv3RJ+72ceUQw=</DigestValue>
    </Reference>
  </SignedInfo>
  <SignatureValue>0TcFjw5Tshi4OrrBUoSH5sgS5/xk6lB9mGPLpbREa7VSvTlaym0Ih4myUq+xFcVCZJDB2cGVPapX
qT3VVK4phOrvQHL4zRRKmdfsxMj5GL6VLx+Zqq6ay4kdMhVbnqEj8c1UhQ4Yy22qBJkWf5SDKUi1
y3Z9GQFFeT6Svs9aNx4=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WvUvj9k0f4onsRX8SdN4ISoqi+s=</DigestValue>
      </Reference>
      <Reference URI="/xl/comments1.xml?ContentType=application/vnd.openxmlformats-officedocument.spreadsheetml.comments+xml">
        <DigestMethod Algorithm="http://www.w3.org/2000/09/xmldsig#sha1"/>
        <DigestValue>QeDIsPKOdPxml4lEEg+01hGSwCw=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+gkLuK+3Z3ELV6vr81Bp/RC/p8E=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To1Vf/bKnHU2wxFimMyQcEdvbZM=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8D1fnykwlBzufTpvvx1+rA1d19E=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PW5DbGz3SaR3DCBq6V03C/p4uP0=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IYRJIq6AChGxLz4EPFDkxtm19g0=</DigestValue>
      </Reference>
      <Reference URI="/xl/worksheets/sheet3.xml?ContentType=application/vnd.openxmlformats-officedocument.spreadsheetml.worksheet+xml">
        <DigestMethod Algorithm="http://www.w3.org/2000/09/xmldsig#sha1"/>
        <DigestValue>2hS+9SSfFrwiwBFpKrl40fHVUTM=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74vTXqOxLTa6yzZ5AzlKX5BOv7Q=</DigestValue>
      </Reference>
      <Reference URI="/xl/worksheets/sheet6.xml?ContentType=application/vnd.openxmlformats-officedocument.spreadsheetml.worksheet+xml">
        <DigestMethod Algorithm="http://www.w3.org/2000/09/xmldsig#sha1"/>
        <DigestValue>WjVshlDDzGfNcsaAb3VgQxzO5Wk=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2023-11-06T05:04:52Z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2023-11-06T05:04:52Z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4O3RUCh3uHJGOOKYqU+CXbqUMNc=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pAnDLCm/WVr3z6Y2/Sql+oABPWA=</DigestValue>
    </Reference>
  </SignedInfo>
  <SignatureValue>SuTwufAOXTFPpmmD/N5DtUwEf8XW+xMs5arbtYgdXlcvXkCiLqbQ4S8vHBc+k+mJnKYBv5Gn6xEv
UsjZqefjRRX7Ci3ikSmrSgNx4EUeoLEMBinRWRvZIjruP8KQt4QHWL+s7okV5gXCTg8XRO7TGogS
H8RCgezuHTiObotdO5Q=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WvUvj9k0f4onsRX8SdN4ISoqi+s=</DigestValue>
      </Reference>
      <Reference URI="/xl/comments1.xml?ContentType=application/vnd.openxmlformats-officedocument.spreadsheetml.comments+xml">
        <DigestMethod Algorithm="http://www.w3.org/2000/09/xmldsig#sha1"/>
        <DigestValue>QeDIsPKOdPxml4lEEg+01hGSwCw=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+gkLuK+3Z3ELV6vr81Bp/RC/p8E=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To1Vf/bKnHU2wxFimMyQcEdvbZM=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8D1fnykwlBzufTpvvx1+rA1d19E=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PW5DbGz3SaR3DCBq6V03C/p4uP0=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IYRJIq6AChGxLz4EPFDkxtm19g0=</DigestValue>
      </Reference>
      <Reference URI="/xl/worksheets/sheet3.xml?ContentType=application/vnd.openxmlformats-officedocument.spreadsheetml.worksheet+xml">
        <DigestMethod Algorithm="http://www.w3.org/2000/09/xmldsig#sha1"/>
        <DigestValue>2hS+9SSfFrwiwBFpKrl40fHVUTM=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74vTXqOxLTa6yzZ5AzlKX5BOv7Q=</DigestValue>
      </Reference>
      <Reference URI="/xl/worksheets/sheet6.xml?ContentType=application/vnd.openxmlformats-officedocument.spreadsheetml.worksheet+xml">
        <DigestMethod Algorithm="http://www.w3.org/2000/09/xmldsig#sha1"/>
        <DigestValue>WjVshlDDzGfNcsaAb3VgQxzO5Wk=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2023-11-06T09:45:02Z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2023-11-06T09:45:02Z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2023-03-22T02:50:55Z</cp:lastPrinted>
  <dcterms:created xsi:type="dcterms:W3CDTF">2014-09-25T08:23:57Z</dcterms:created>
  <dcterms:modified xsi:type="dcterms:W3CDTF">2023-11-06T02:08:43Z</dcterms:modified>
</cp:coreProperties>
</file>