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<sst xmlns="http://schemas.openxmlformats.org/spreadsheetml/2006/main" count="1388" uniqueCount="597">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</sst>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9" t="s">
        <v>50</v>
      </c>
      <c r="B2" s="310"/>
      <c r="C2" s="310"/>
      <c r="D2" s="310"/>
      <c r="E2" s="310"/>
      <c r="F2" s="31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1" t="s">
        <v>51</v>
      </c>
      <c r="D3" s="311"/>
      <c r="E3" s="311"/>
      <c r="F3" s="311"/>
      <c r="G3" s="311"/>
      <c r="H3" s="311"/>
      <c r="I3" s="311"/>
      <c r="J3" s="311"/>
      <c r="K3" s="311"/>
      <c r="L3" s="311"/>
      <c r="M3" s="312" t="s">
        <v>23</v>
      </c>
      <c r="N3" s="319"/>
      <c r="O3" s="326" t="s">
        <v>24</v>
      </c>
      <c r="P3" s="327"/>
      <c r="Q3" s="312" t="s">
        <v>5</v>
      </c>
      <c r="R3" s="312"/>
      <c r="S3" s="319"/>
      <c r="T3" s="314"/>
      <c r="U3" s="321" t="s">
        <v>26</v>
      </c>
      <c r="V3" s="322"/>
      <c r="W3" s="323" t="s">
        <v>25</v>
      </c>
    </row>
    <row r="4" spans="1:23" ht="12.75" customHeight="1">
      <c r="A4" s="319" t="s">
        <v>27</v>
      </c>
      <c r="B4" s="312" t="s">
        <v>28</v>
      </c>
      <c r="C4" s="312" t="s">
        <v>29</v>
      </c>
      <c r="D4" s="312" t="s">
        <v>30</v>
      </c>
      <c r="E4" s="312" t="s">
        <v>31</v>
      </c>
      <c r="F4" s="312" t="s">
        <v>32</v>
      </c>
      <c r="G4" s="312" t="s">
        <v>33</v>
      </c>
      <c r="H4" s="315" t="s">
        <v>52</v>
      </c>
      <c r="I4" s="312" t="s">
        <v>34</v>
      </c>
      <c r="J4" s="314"/>
      <c r="K4" s="312" t="s">
        <v>35</v>
      </c>
      <c r="L4" s="312" t="s">
        <v>36</v>
      </c>
      <c r="M4" s="312" t="s">
        <v>35</v>
      </c>
      <c r="N4" s="312" t="s">
        <v>37</v>
      </c>
      <c r="O4" s="312" t="s">
        <v>35</v>
      </c>
      <c r="P4" s="312" t="s">
        <v>37</v>
      </c>
      <c r="Q4" s="312" t="s">
        <v>38</v>
      </c>
      <c r="R4" s="312" t="s">
        <v>39</v>
      </c>
      <c r="S4" s="312" t="s">
        <v>36</v>
      </c>
      <c r="T4" s="312" t="s">
        <v>39</v>
      </c>
      <c r="U4" s="315" t="s">
        <v>36</v>
      </c>
      <c r="V4" s="312" t="s">
        <v>39</v>
      </c>
      <c r="W4" s="324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3"/>
      <c r="R5" s="313"/>
      <c r="S5" s="314"/>
      <c r="T5" s="313"/>
      <c r="U5" s="316"/>
      <c r="V5" s="320"/>
      <c r="W5" s="32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3" t="s">
        <v>210</v>
      </c>
      <c r="B1" s="333"/>
      <c r="C1" s="333"/>
      <c r="D1" s="333"/>
      <c r="E1" s="333"/>
      <c r="F1" s="333"/>
      <c r="G1" s="33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4" t="e">
        <f>#REF!</f>
        <v>#REF!</v>
      </c>
      <c r="C2" s="335"/>
      <c r="D2" s="33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0">
        <f>+$B$6*$F$7/$C$7</f>
        <v>111000</v>
      </c>
      <c r="C8" s="330"/>
      <c r="D8" s="33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0" t="e">
        <f>+ ROUND((B11-B19)*F10/C10,0)</f>
        <v>#REF!</v>
      </c>
      <c r="C12" s="330"/>
      <c r="D12" s="33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1" t="s">
        <v>212</v>
      </c>
      <c r="C13" s="331"/>
      <c r="D13" s="33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0">
        <f>+IF($E$13=1,ROUNDDOWN($B$8*$F$10/$C$10,0),IF(MROUND($B$8*$F$10/$C$10,10)-($B$8*$F$10/$C$10)&gt;0,MROUND($B$8*$F$10/$C$10,10)-10,MROUND($B$8*$F$10/$C$10,10)))</f>
        <v>55500</v>
      </c>
      <c r="C14" s="330"/>
      <c r="D14" s="33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0">
        <f>ROUNDDOWN($B$8*$F$10/$C$10,0)-B14</f>
        <v>0</v>
      </c>
      <c r="C15" s="330"/>
      <c r="D15" s="33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1" t="s">
        <v>223</v>
      </c>
      <c r="C16" s="331"/>
      <c r="D16" s="33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0">
        <f>+IF($E$16=1,B17*B15,0)</f>
        <v>0</v>
      </c>
      <c r="C18" s="330"/>
      <c r="D18" s="33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0">
        <f>+B19*B14</f>
        <v>555000000</v>
      </c>
      <c r="C20" s="330"/>
      <c r="D20" s="33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6" zoomScale="75" zoomScaleNormal="75" workbookViewId="0">
      <selection activeCell="E45" sqref="E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4" t="s">
        <v>563</v>
      </c>
      <c r="B1" s="344"/>
      <c r="C1" s="344"/>
      <c r="D1" s="344"/>
      <c r="E1" s="344"/>
      <c r="F1" s="344"/>
    </row>
    <row r="2" spans="1:6" ht="15.75" customHeight="1">
      <c r="A2" s="368" t="s">
        <v>564</v>
      </c>
      <c r="B2" s="368"/>
      <c r="C2" s="368"/>
      <c r="D2" s="368"/>
      <c r="E2" s="368"/>
      <c r="F2" s="368"/>
    </row>
    <row r="3" spans="1:6" ht="19.5" customHeight="1">
      <c r="A3" s="369" t="s">
        <v>584</v>
      </c>
      <c r="B3" s="369"/>
      <c r="C3" s="369"/>
      <c r="D3" s="369"/>
      <c r="E3" s="369"/>
      <c r="F3" s="369"/>
    </row>
    <row r="4" spans="1:6" ht="18" customHeight="1">
      <c r="A4" s="370" t="s">
        <v>565</v>
      </c>
      <c r="B4" s="370"/>
      <c r="C4" s="370"/>
      <c r="D4" s="370"/>
      <c r="E4" s="370"/>
      <c r="F4" s="37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4" t="s">
        <v>566</v>
      </c>
      <c r="B6" s="344"/>
      <c r="C6" s="344"/>
      <c r="D6" s="344"/>
      <c r="E6" s="344"/>
      <c r="F6" s="344"/>
    </row>
    <row r="7" spans="1:6" ht="15.75" customHeight="1">
      <c r="A7" s="344" t="s">
        <v>567</v>
      </c>
      <c r="B7" s="344"/>
      <c r="C7" s="344"/>
      <c r="D7" s="344"/>
      <c r="E7" s="344"/>
      <c r="F7" s="34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3" t="s">
        <v>572</v>
      </c>
      <c r="B18" s="363"/>
      <c r="C18" s="363"/>
      <c r="D18" s="161" t="str">
        <f>"Từ ngày "&amp;TEXT(G18,"dd/mm/yyyy")&amp;" đến "&amp;TEXT(G19,"dd/mm/yyyy")</f>
        <v>Từ ngày 13/11/2023 đến 19/11/2023</v>
      </c>
      <c r="G18" s="176">
        <v>45243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13/11/2023 to 19/11/2023</v>
      </c>
      <c r="G19" s="176">
        <f>+G18+6</f>
        <v>45249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45250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8">
        <f>D20</f>
        <v>45250</v>
      </c>
      <c r="E21" s="378"/>
      <c r="F21" s="378"/>
      <c r="G21" s="37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1" t="s">
        <v>531</v>
      </c>
      <c r="B23" s="372"/>
      <c r="C23" s="373" t="s">
        <v>541</v>
      </c>
      <c r="D23" s="372"/>
      <c r="E23" s="184" t="s">
        <v>542</v>
      </c>
      <c r="F23" s="272" t="s">
        <v>560</v>
      </c>
      <c r="H23" s="179"/>
      <c r="K23" s="185"/>
    </row>
    <row r="24" spans="1:11" ht="15.75" customHeight="1">
      <c r="A24" s="374" t="s">
        <v>27</v>
      </c>
      <c r="B24" s="375"/>
      <c r="C24" s="376" t="s">
        <v>330</v>
      </c>
      <c r="D24" s="37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45249</v>
      </c>
      <c r="F25" s="191">
        <f>+G18-1</f>
        <v>45242</v>
      </c>
      <c r="G25" s="192"/>
      <c r="H25" s="179"/>
      <c r="K25" s="185"/>
    </row>
    <row r="26" spans="1:11" ht="15.75" customHeight="1">
      <c r="A26" s="366" t="s">
        <v>574</v>
      </c>
      <c r="B26" s="367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9">
        <v>1</v>
      </c>
      <c r="B28" s="360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1">
        <v>1.1000000000000001</v>
      </c>
      <c r="B30" s="362"/>
      <c r="C30" s="208" t="s">
        <v>586</v>
      </c>
      <c r="D30" s="209"/>
      <c r="E30" s="163">
        <f>F34</f>
        <v>76615581315</v>
      </c>
      <c r="F30" s="282">
        <v>75350104436</v>
      </c>
      <c r="G30" s="210"/>
      <c r="H30" s="211"/>
      <c r="I30" s="210"/>
      <c r="J30" s="210"/>
      <c r="K30" s="185"/>
    </row>
    <row r="31" spans="1:11" ht="15.75" customHeight="1">
      <c r="A31" s="364">
        <v>1.2</v>
      </c>
      <c r="B31" s="365"/>
      <c r="C31" s="212" t="s">
        <v>587</v>
      </c>
      <c r="D31" s="213"/>
      <c r="E31" s="261">
        <f>F35</f>
        <v>11066.55</v>
      </c>
      <c r="F31" s="283">
        <v>10923.59</v>
      </c>
      <c r="G31" s="210"/>
      <c r="H31" s="211"/>
      <c r="I31" s="210"/>
      <c r="J31" s="210"/>
      <c r="K31" s="185"/>
    </row>
    <row r="32" spans="1:11" ht="15.75" customHeight="1">
      <c r="A32" s="359">
        <v>2</v>
      </c>
      <c r="B32" s="360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1">
        <v>2.1</v>
      </c>
      <c r="B34" s="362"/>
      <c r="C34" s="208" t="s">
        <v>588</v>
      </c>
      <c r="D34" s="209"/>
      <c r="E34" s="304">
        <v>77076605749</v>
      </c>
      <c r="F34" s="282">
        <v>76615581315</v>
      </c>
      <c r="G34" s="210"/>
      <c r="H34" s="211"/>
      <c r="I34" s="210"/>
      <c r="J34" s="210"/>
      <c r="K34" s="216"/>
    </row>
    <row r="35" spans="1:11" ht="15.75" customHeight="1">
      <c r="A35" s="364">
        <v>2.2000000000000002</v>
      </c>
      <c r="B35" s="365"/>
      <c r="C35" s="217" t="s">
        <v>589</v>
      </c>
      <c r="D35" s="207"/>
      <c r="E35" s="305">
        <v>11076.98</v>
      </c>
      <c r="F35" s="283">
        <v>11066.55</v>
      </c>
      <c r="G35" s="210"/>
      <c r="H35" s="211"/>
      <c r="I35" s="210"/>
      <c r="J35" s="210"/>
    </row>
    <row r="36" spans="1:11" ht="15.75" customHeight="1">
      <c r="A36" s="346">
        <v>3</v>
      </c>
      <c r="B36" s="347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461024434</v>
      </c>
      <c r="F37" s="275">
        <f>F34-F30</f>
        <v>1265476879</v>
      </c>
      <c r="G37" s="210"/>
      <c r="H37" s="211"/>
      <c r="I37" s="210"/>
      <c r="J37" s="210"/>
    </row>
    <row r="38" spans="1:11" ht="15.75" customHeight="1">
      <c r="A38" s="348">
        <v>3.1</v>
      </c>
      <c r="B38" s="349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68253311</v>
      </c>
      <c r="F39" s="265">
        <f>F37-F41</f>
        <v>988121323</v>
      </c>
      <c r="G39" s="210"/>
      <c r="H39" s="211"/>
      <c r="I39" s="210"/>
      <c r="J39" s="210"/>
    </row>
    <row r="40" spans="1:11" ht="15.75" customHeight="1">
      <c r="A40" s="350">
        <v>3.2</v>
      </c>
      <c r="B40" s="351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392771123</v>
      </c>
      <c r="F41" s="287">
        <v>277355556</v>
      </c>
      <c r="G41" s="210"/>
      <c r="H41" s="301"/>
      <c r="I41" s="210"/>
      <c r="J41" s="210"/>
    </row>
    <row r="42" spans="1:11" ht="15.75" customHeight="1">
      <c r="A42" s="350">
        <v>3.3</v>
      </c>
      <c r="B42" s="351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46">
        <v>4</v>
      </c>
      <c r="B44" s="352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9.4247981529926861E-4</v>
      </c>
      <c r="F45" s="269">
        <f>F35/F31-1</f>
        <v>1.3087272590787347E-2</v>
      </c>
      <c r="G45" s="200"/>
      <c r="H45" s="211"/>
      <c r="I45" s="210"/>
      <c r="J45" s="210"/>
    </row>
    <row r="46" spans="1:11" ht="15.75" customHeight="1">
      <c r="A46" s="346">
        <v>5</v>
      </c>
      <c r="B46" s="352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57">
        <v>5.0999999999999996</v>
      </c>
      <c r="B48" s="358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57">
        <v>5.2</v>
      </c>
      <c r="B49" s="358"/>
      <c r="C49" s="242" t="s">
        <v>591</v>
      </c>
      <c r="D49" s="243"/>
      <c r="E49" s="308">
        <v>9211</v>
      </c>
      <c r="F49" s="294">
        <v>9071.6299999999992</v>
      </c>
      <c r="G49" s="210"/>
      <c r="H49" s="211"/>
      <c r="I49" s="210"/>
      <c r="J49" s="210"/>
    </row>
    <row r="50" spans="1:10" ht="15.75" customHeight="1">
      <c r="A50" s="355">
        <v>6</v>
      </c>
      <c r="B50" s="356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7">
        <v>6.1</v>
      </c>
      <c r="B51" s="358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57">
        <v>6.2</v>
      </c>
      <c r="B52" s="358"/>
      <c r="C52" s="208" t="s">
        <v>593</v>
      </c>
      <c r="D52" s="241"/>
      <c r="E52" s="280">
        <f>E51*E35</f>
        <v>318349635.95499998</v>
      </c>
      <c r="F52" s="280">
        <f>F51*F35</f>
        <v>318049880.36249995</v>
      </c>
      <c r="G52" s="298"/>
      <c r="H52" s="211"/>
      <c r="I52" s="210"/>
      <c r="J52" s="210"/>
    </row>
    <row r="53" spans="1:10" ht="15.75" customHeight="1" thickBot="1">
      <c r="A53" s="353">
        <v>6.2</v>
      </c>
      <c r="B53" s="354">
        <v>6.3</v>
      </c>
      <c r="C53" s="248" t="s">
        <v>581</v>
      </c>
      <c r="D53" s="248"/>
      <c r="E53" s="281">
        <f>E52/E34</f>
        <v>4.130301702590611E-3</v>
      </c>
      <c r="F53" s="281">
        <f>F52/F34</f>
        <v>4.151242800793464E-3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79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0"/>
      <c r="F63" s="380"/>
    </row>
    <row r="64" spans="1:10" ht="14.25" customHeight="1">
      <c r="A64" s="256"/>
      <c r="B64" s="256"/>
      <c r="C64" s="257"/>
      <c r="D64" s="173"/>
      <c r="E64" s="381"/>
      <c r="F64" s="381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R2xpf+6qxJQhG5abjYBEfgnLhPY=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v1RFFHXKHmK0xmF9eOqWpMpgvxo=</DigestValue>
    </Reference>
  </SignedInfo>
  <SignatureValue>gsrINBKW2brd6oQ09jbTE1y5aylDOXD3sCiTQbct0t/Qbuzm5QF3nLZd1EqCU4/l64b99KcuAfmk
7pKgoVZEvpU/1wON+OvQecgnyAtLyWGyXfEdqNbCfjf4sVio5h9g1yn6i5cYwaYuYJWlUddz4YOQ
WtYPLApgBNpsPmI1TgY=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G7qwcKtQ+vGlOjIgQWVkv63NbZY=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SGboE2bH3zrV7Ho5Cen2hk5KPCM=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2023-11-20T06:55:06Z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2023-11-20T06:55:06Z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LV4E8bSmWqpIFNoRV4h4NPGngzI=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hBUBVNbNhASBqdcLszflqpTj3sU=</DigestValue>
    </Reference>
  </SignedInfo>
  <SignatureValue>erf2VlSom8lBy6W9UF5IHmlNixe5HvSU9kXBw9FKQjYbuZY6RqnCBQxCHAG3b5p69xQPKWAOB0/q
aF1Umyr3dWvkDpiJIaNffbzBsWV2L2UFWiWxu+630Zp+c4WY/t2FIoZG5rC1Yio6g8hn0kp1sWGz
0VV8EH87E6cYTcKbzAs=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G7qwcKtQ+vGlOjIgQWVkv63NbZY=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SGboE2bH3zrV7Ho5Cen2hk5KPCM=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2023-11-20T10:32:28Z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2023-11-20T10:32:28Z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2023-11-17T11:04:31Z</dcterms:modified>
</cp:coreProperties>
</file>