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9" authorId="0">
      <text>
        <r>
          <rPr>
            <sz val="10"/>
            <rFont val="Arial"/>
            <family val="0"/>
          </rPr>
          <t>Ô chỉ tiêu có định dạng số. Đơn vị tính x 1 (hoặc %)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A12" authorId="0">
      <text>
        <r>
          <rPr>
            <sz val="10"/>
            <rFont val="Arial"/>
            <family val="0"/>
          </rPr>
          <t>Ô chỉ tiêu có định dạng số. Đơn vị tính x 1 (hoặc %)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G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G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ký tự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ký tự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A35" authorId="0">
      <text>
        <r>
          <rPr>
            <sz val="10"/>
            <rFont val="Arial"/>
            <family val="0"/>
          </rPr>
          <t>Ô chỉ tiêu có định dạng ký tự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ký tự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G35"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<sst xmlns="http://schemas.openxmlformats.org/spreadsheetml/2006/main" count="1390" uniqueCount="352">
  <si>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</si>
  <si>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</si>
  <si>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</si>
  <si>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</si>
  <si>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</si>
  <si>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</si>
  <si>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</si>
  <si>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</si>
  <si>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</si>
  <si>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</si>
  <si>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</si>
  <si>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</si>
  <si>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</si>
  <si>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</si>
  <si>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</si>
  <si>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</si>
  <si>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</si>
  <si>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</si>
  <si>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</si>
  <si>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</si>
  <si>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</si>
  <si>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</si>
  <si>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</si>
  <si>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</si>
  <si>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</si>
  <si>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</si>
  <si>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</si>
  <si>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</si>
  <si>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</si>
  <si>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</si>
  <si>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</si>
  <si>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</si>
  <si>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</si>
  <si>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</si>
  <si>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</si>
  <si>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</si>
  <si>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</si>
  <si>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</si>
  <si>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</si>
  <si>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</si>
  <si>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</si>
  <si>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</si>
  <si>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</si>
  <si>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</si>
  <si>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</si>
  <si>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</si>
  <si>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</si>
  <si>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</si>
  <si>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</si>
  <si>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</si>
  <si>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</si>
  <si>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</si>
  <si>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</si>
  <si>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</si>
  <si>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</si>
  <si>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</si>
  <si>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</si>
  <si>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</si>
  <si>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</si>
  <si>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</si>
  <si>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</si>
  <si>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</si>
  <si>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</si>
  <si>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</si>
  <si>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</si>
  <si>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</si>
  <si>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</si>
  <si>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</si>
  <si>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</si>
  <si>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</si>
  <si>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</si>
  <si>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</si>
  <si>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</si>
  <si>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</si>
  <si>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</si>
  <si>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</si>
  <si>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</si>
  <si>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</si>
  <si>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</si>
  <si>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</si>
  <si>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</si>
  <si>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</si>
  <si>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</si>
  <si>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</si>
  <si>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</si>
  <si>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</si>
  <si>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</si>
  <si>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</si>
  <si>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</si>
  <si>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</si>
  <si>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</si>
  <si>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</si>
  <si>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</si>
  <si>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</si>
  <si>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</si>
  <si>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</si>
  <si>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</si>
  <si>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</si>
  <si>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</si>
  <si>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</si>
  <si>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</si>
  <si>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</si>
  <si>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</si>
  <si>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</si>
  <si>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</si>
  <si>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</si>
  <si>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</si>
  <si>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</si>
  <si>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</si>
  <si>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</si>
  <si>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</si>
  <si>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</si>
  <si>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</si>
  <si>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</si>
  <si>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</si>
  <si>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</si>
  <si>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</si>
  <si>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</si>
  <si>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</si>
  <si>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</si>
  <si>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</si>
  <si>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</si>
  <si>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</si>
  <si>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</si>
  <si>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</si>
  <si>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</si>
  <si>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</si>
  <si>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</si>
  <si>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</si>
  <si>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</si>
  <si>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</si>
  <si>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</si>
  <si>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</si>
  <si>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</si>
  <si>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</si>
  <si>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</si>
  <si>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</si>
  <si>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</si>
  <si>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</si>
  <si>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</si>
  <si>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</si>
  <si>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</si>
  <si>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</si>
  <si>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</si>
  <si>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</si>
  <si>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</si>
  <si>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</si>
  <si>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</si>
  <si>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</si>
  <si>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</si>
  <si>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</si>
  <si>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</si>
  <si>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</si>
  <si>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</si>
  <si>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</si>
  <si>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</si>
  <si>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</si>
  <si>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</si>
  <si>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</si>
  <si>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</si>
  <si>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</si>
  <si>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</si>
  <si>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</si>
  <si>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</si>
  <si>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</si>
  <si>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</si>
  <si>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</si>
  <si>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</si>
  <si>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</si>
  <si>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</si>
  <si>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</si>
  <si>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</si>
  <si>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</si>
  <si>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</si>
  <si>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</si>
  <si>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</si>
  <si>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</si>
  <si>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</si>
  <si>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</si>
  <si>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</si>
  <si>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</si>
  <si>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</si>
  <si>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</si>
  <si>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</si>
  <si>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</si>
  <si>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</si>
  <si>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</si>
  <si>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</si>
  <si>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</si>
  <si>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</si>
  <si>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</si>
  <si>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</si>
  <si>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</si>
  <si>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</si>
  <si>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</si>
  <si>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</si>
  <si>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</si>
  <si>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</si>
  <si>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</si>
  <si>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</si>
  <si>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</si>
  <si>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</si>
  <si>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</si>
  <si>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</si>
  <si>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</si>
  <si>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</si>
  <si>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</si>
  <si>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</si>
  <si>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</si>
  <si>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</si>
  <si>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</si>
  <si>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</si>
  <si>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</si>
  <si>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</si>
  <si>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</si>
  <si>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</si>
  <si>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</si>
  <si>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</si>
  <si>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</si>
  <si>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</si>
  <si>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</si>
  <si>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</si>
  <si>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</si>
  <si>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</si>
  <si>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</si>
  <si>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</si>
  <si>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</si>
  <si>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</si>
  <si>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</si>
  <si>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</si>
  <si>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</si>
  <si>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</si>
  <si>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</si>
  <si>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</si>
  <si>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</si>
  <si>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</si>
  <si>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</si>
  <si>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</si>
  <si>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</si>
  <si>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</si>
  <si>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</si>
  <si>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</si>
  <si>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</si>
  <si>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</si>
  <si>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</si>
  <si>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</si>
  <si>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</si>
  <si>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</si>
  <si>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</si>
  <si>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</si>
  <si>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</si>
  <si>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</si>
  <si>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</si>
  <si>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</si>
  <si>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</si>
  <si>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</si>
  <si>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</si>
  <si>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</si>
  <si>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</si>
  <si>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</si>
  <si>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</si>
  <si>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</si>
  <si>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</si>
  <si>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</si>
  <si>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</si>
  <si>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</si>
  <si>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</si>
  <si>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</si>
  <si>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</si>
  <si>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</si>
  <si>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</si>
  <si>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</si>
  <si>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</si>
  <si>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</si>
  <si>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</si>
  <si>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</si>
  <si>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</si>
  <si>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</si>
  <si>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</si>
  <si>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</si>
  <si>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</si>
  <si>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</si>
  <si>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</si>
  <si>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</si>
  <si>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</si>
  <si>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</si>
  <si>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</si>
  <si>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</si>
  <si>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</si>
  <si>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</si>
  <si>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</si>
  <si>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</si>
  <si>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</si>
  <si>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</si>
  <si>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</si>
  <si>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</si>
  <si>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</si>
  <si>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</si>
  <si>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</si>
  <si>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</si>
  <si>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</si>
  <si>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</si>
  <si>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</si>
  <si>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</si>
  <si>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</si>
  <si>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</si>
  <si>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</si>
  <si>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</si>
  <si>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</si>
  <si>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</si>
  <si>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</si>
  <si>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</si>
  <si>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</si>
  <si>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</si>
  <si>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</si>
  <si>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</si>
  <si>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</si>
  <si>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</si>
  <si>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</si>
  <si>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</si>
  <si>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</si>
  <si>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</si>
  <si>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</si>
  <si>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</si>
  <si>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</si>
  <si>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</si>
  <si>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</si>
  <si>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</si>
  <si>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</si>
  <si>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</si>
  <si>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</si>
  <si>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</si>
  <si>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</si>
  <si>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</si>
  <si>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</si>
  <si>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</si>
  <si>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</si>
  <si>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</si>
  <si>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</si>
  <si>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Tiền gửi có kỳ hạn dưới 3 tháng</t>
  </si>
  <si>
    <t>2261</t>
  </si>
  <si>
    <t>4. Ngày lập báo cáo: 06/11/2023</t>
  </si>
  <si>
    <t xml:space="preserve">     BMS             </t>
  </si>
  <si>
    <t xml:space="preserve">     HPG             </t>
  </si>
  <si>
    <t xml:space="preserve">     CII120018       </t>
  </si>
  <si>
    <t xml:space="preserve">     GEG121022       </t>
  </si>
  <si>
    <t xml:space="preserve">     MML121021       </t>
  </si>
  <si>
    <t xml:space="preserve">     VHM121024       </t>
  </si>
  <si>
    <t xml:space="preserve">     VIC121004       </t>
  </si>
  <si>
    <t xml:space="preserve">     VIC121005       </t>
  </si>
  <si>
    <t xml:space="preserve">     VNG122002       </t>
  </si>
  <si>
    <t>3. Tên Quỹ: Quỹ Đầu tư Cân bằng Linh hoạt Techcom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</si>
</sst>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 _₫_-;\-* #,##0\ _₫_-;_-* &quot;-&quot;\ _₫_-;_-@_-"/>
    <numFmt numFmtId="185" formatCode="_-* #,##0.00\ _₫_-;\-* #,##0.00\ _₫_-;_-* &quot;-&quot;??\ _₫_-;_-@_-"/>
    <numFmt numFmtId="186" formatCode="_(* #,##0.0_);_(* \(#,##0.0\);_(* &quot;-&quot;??_);_(@_)"/>
    <numFmt numFmtId="187" formatCode="_(* #,##0_);_(* \(#,##0\);_(* &quot;-&quot;??_);_(@_)"/>
    <numFmt numFmtId="188" formatCode="0.0%"/>
    <numFmt numFmtId="189" formatCode="[$-809]dd\ mmmm\ yyyy"/>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2" applyNumberFormat="1" applyFont="1" applyFill="1" applyBorder="1" applyAlignment="1">
      <alignment horizontal="center" vertical="justify"/>
    </xf>
    <xf numFmtId="187" fontId="3" fillId="0" borderId="10" xfId="42" applyNumberFormat="1" applyFont="1" applyBorder="1" applyAlignment="1">
      <alignment horizontal="left"/>
    </xf>
    <xf numFmtId="187" fontId="1" fillId="0" borderId="10" xfId="42" applyNumberFormat="1" applyFont="1" applyBorder="1" applyAlignment="1">
      <alignment horizontal="left"/>
    </xf>
    <xf numFmtId="187" fontId="1" fillId="33" borderId="10" xfId="42" applyNumberFormat="1" applyFont="1" applyFill="1" applyBorder="1" applyAlignment="1">
      <alignment horizontal="left"/>
    </xf>
    <xf numFmtId="187" fontId="0" fillId="0" borderId="0" xfId="42"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43" fontId="1" fillId="0" borderId="10" xfId="42" applyNumberFormat="1" applyFont="1" applyBorder="1" applyAlignment="1">
      <alignment horizontal="left"/>
    </xf>
    <xf numFmtId="187" fontId="1" fillId="0" borderId="10" xfId="42"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43" fontId="1" fillId="0" borderId="10" xfId="42" applyFont="1" applyBorder="1" applyAlignment="1">
      <alignment horizontal="right"/>
    </xf>
    <xf numFmtId="187" fontId="1" fillId="0" borderId="10" xfId="42"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187" fontId="1" fillId="0" borderId="12" xfId="42" applyNumberFormat="1" applyFont="1" applyBorder="1" applyAlignment="1">
      <alignment horizontal="left"/>
    </xf>
    <xf numFmtId="187" fontId="1" fillId="0" borderId="13" xfId="42" applyNumberFormat="1" applyFont="1" applyBorder="1" applyAlignment="1">
      <alignment horizontal="left"/>
    </xf>
    <xf numFmtId="43" fontId="1" fillId="0" borderId="14" xfId="42" applyNumberFormat="1" applyFont="1" applyBorder="1" applyAlignment="1">
      <alignment horizontal="left"/>
    </xf>
    <xf numFmtId="169" fontId="1" fillId="34" borderId="13"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2" applyNumberFormat="1" applyFont="1" applyFill="1" applyBorder="1" applyAlignment="1">
      <alignment horizontal="left"/>
    </xf>
    <xf numFmtId="187" fontId="1" fillId="0" borderId="10" xfId="42"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2"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2"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2"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43" fontId="1" fillId="0" borderId="10" xfId="42" applyNumberFormat="1" applyFont="1" applyBorder="1" applyAlignment="1">
      <alignment horizontal="left"/>
    </xf>
    <xf numFmtId="0" fontId="1" fillId="33" borderId="10" xfId="0" applyFont="1" applyFill="1" applyBorder="1" applyAlignment="1">
      <alignment horizontal="left"/>
    </xf>
    <xf numFmtId="187" fontId="1" fillId="33" borderId="10" xfId="42"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5" xfId="0" applyFont="1" applyBorder="1" applyAlignment="1">
      <alignment horizontal="left"/>
    </xf>
    <xf numFmtId="43" fontId="0" fillId="0" borderId="0" xfId="42" applyFont="1" applyAlignment="1">
      <alignment/>
    </xf>
    <xf numFmtId="187" fontId="1" fillId="34" borderId="10" xfId="42" applyNumberFormat="1" applyFont="1" applyFill="1" applyBorder="1" applyAlignment="1">
      <alignment horizontal="left"/>
    </xf>
    <xf numFmtId="0" fontId="1" fillId="0" borderId="12" xfId="0" applyFont="1" applyBorder="1" applyAlignment="1">
      <alignment horizontal="left"/>
    </xf>
    <xf numFmtId="0" fontId="1" fillId="0" borderId="13" xfId="0" applyFont="1" applyBorder="1" applyAlignment="1" quotePrefix="1">
      <alignment horizontal="left"/>
    </xf>
    <xf numFmtId="187" fontId="1" fillId="0" borderId="14" xfId="42" applyNumberFormat="1" applyFont="1" applyBorder="1" applyAlignment="1">
      <alignment horizontal="left"/>
    </xf>
    <xf numFmtId="0" fontId="1" fillId="0" borderId="10" xfId="0" applyFont="1" applyBorder="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D28" sqref="D28"/>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6" t="s">
        <v>0</v>
      </c>
      <c r="B1" s="66"/>
      <c r="C1" s="66"/>
      <c r="D1" s="66"/>
    </row>
    <row r="2" spans="1:4" ht="9" customHeight="1">
      <c r="A2" s="66"/>
      <c r="B2" s="66"/>
      <c r="C2" s="66"/>
      <c r="D2" s="66"/>
    </row>
    <row r="3" spans="1:4" ht="15" customHeight="1">
      <c r="A3" s="1" t="s">
        <v>1</v>
      </c>
      <c r="B3" s="1" t="s">
        <v>1</v>
      </c>
      <c r="C3" s="2" t="s">
        <v>2</v>
      </c>
      <c r="D3" s="10" t="s">
        <v>335</v>
      </c>
    </row>
    <row r="4" spans="1:4" ht="15" customHeight="1">
      <c r="A4" s="1" t="s">
        <v>1</v>
      </c>
      <c r="B4" s="1" t="s">
        <v>1</v>
      </c>
      <c r="C4" s="11" t="s">
        <v>336</v>
      </c>
      <c r="D4" s="1">
        <v>10</v>
      </c>
    </row>
    <row r="5" spans="1:4" ht="15" customHeight="1">
      <c r="A5" s="1" t="s">
        <v>1</v>
      </c>
      <c r="B5" s="1" t="s">
        <v>1</v>
      </c>
      <c r="C5" s="2" t="s">
        <v>3</v>
      </c>
      <c r="D5" s="1">
        <v>2023</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351</v>
      </c>
      <c r="B9" s="32"/>
      <c r="C9" s="1"/>
      <c r="D9" s="1" t="s">
        <v>1</v>
      </c>
    </row>
    <row r="10" spans="1:4" ht="15" customHeight="1">
      <c r="A10" s="67" t="s">
        <v>341</v>
      </c>
      <c r="B10" s="6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5" t="s">
        <v>51</v>
      </c>
      <c r="B33" s="65"/>
      <c r="C33" s="65" t="s">
        <v>52</v>
      </c>
      <c r="D33" s="65"/>
    </row>
    <row r="34" spans="1:4" ht="15" customHeight="1">
      <c r="A34" s="64" t="s">
        <v>53</v>
      </c>
      <c r="B34" s="64"/>
      <c r="C34" s="64" t="s">
        <v>53</v>
      </c>
      <c r="D34" s="64"/>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0" t="s">
        <v>5</v>
      </c>
      <c r="B1" s="70" t="s">
        <v>117</v>
      </c>
      <c r="C1" s="70" t="s">
        <v>235</v>
      </c>
      <c r="D1" s="70"/>
      <c r="E1" s="70" t="s">
        <v>236</v>
      </c>
      <c r="F1" s="70"/>
      <c r="G1" s="70" t="s">
        <v>316</v>
      </c>
    </row>
    <row r="2" spans="1:7" ht="15" customHeight="1">
      <c r="A2" s="70"/>
      <c r="B2" s="70"/>
      <c r="C2" s="7" t="s">
        <v>307</v>
      </c>
      <c r="D2" s="7" t="s">
        <v>313</v>
      </c>
      <c r="E2" s="7" t="s">
        <v>307</v>
      </c>
      <c r="F2" s="7" t="s">
        <v>313</v>
      </c>
      <c r="G2" s="7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0" t="s">
        <v>5</v>
      </c>
      <c r="B1" s="70" t="s">
        <v>325</v>
      </c>
      <c r="C1" s="70" t="s">
        <v>178</v>
      </c>
      <c r="D1" s="70" t="s">
        <v>179</v>
      </c>
      <c r="E1" s="70"/>
      <c r="F1" s="70" t="s">
        <v>180</v>
      </c>
      <c r="G1" s="70"/>
      <c r="H1" s="70" t="s">
        <v>326</v>
      </c>
    </row>
    <row r="2" spans="1:8" ht="15" customHeight="1">
      <c r="A2" s="70"/>
      <c r="B2" s="70"/>
      <c r="C2" s="70"/>
      <c r="D2" s="7" t="s">
        <v>307</v>
      </c>
      <c r="E2" s="7" t="s">
        <v>313</v>
      </c>
      <c r="F2" s="7" t="s">
        <v>307</v>
      </c>
      <c r="G2" s="7" t="s">
        <v>313</v>
      </c>
      <c r="H2" s="7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{'SheetId':'0e67e680-b807-4d33-99c0-7b78881f5ae3','UId':'9cbd5645-d1cc-4c66-9f84-d2f549c40baa','Col':4,'Row':3,'Format':'numberic','Value':'40629990005','TargetCode':''}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{'SheetId':'0e67e680-b807-4d33-99c0-7b78881f5ae3','UId':'99e568e1-5c2c-4711-855d-7b59f3d1cab6','Col':5,'Row':3,'Format':'numberic','Value':'13040985742','TargetCode':''}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{'SheetId':'0e67e680-b807-4d33-99c0-7b78881f5ae3','UId':'c69da7a3-02da-4c71-9ebc-1684c54f1afc','Col':6,'Row':3,'Format':'numberic','Value':'1.65931092577388','TargetCode':''}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{'SheetId':'0e67e680-b807-4d33-99c0-7b78881f5ae3','UId':'6d8a8286-837d-4b56-8e74-bffdec60ea94','Col':5,'Row':4,'Format':'numberic','Value':'10000000000','TargetCode':''}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{'SheetId':'0e67e680-b807-4d33-99c0-7b78881f5ae3','UId':'ffa81c56-9ecf-4052-9678-78afb3d3ebc8','Col':6,'Row':4,'Format':'numberic','Value':'0.5','TargetCode':''}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{'SheetId':'0e67e680-b807-4d33-99c0-7b78881f5ae3','UId':'ff256832-31a8-4b18-a932-43bc9d1665b9','Col':4,'Row':6,'ColDynamic':4,'RowDynamic':5,'Format':'numberic','Value':'35629990005','TargetCode':''}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{'SheetId':'0e67e680-b807-4d33-99c0-7b78881f5ae3','UId':'a91ef888-5216-4368-893d-4bf54555e048','Col':5,'Row':6,'ColDynamic':5,'RowDynamic':5,'Format':'numberic','Value':'3040985742','TargetCode':''}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{'SheetId':'0e67e680-b807-4d33-99c0-7b78881f5ae3','UId':'0872eb3d-591d-41ae-88b3-07cc186bb076','Col':6,'Row':6,'ColDynamic':6,'RowDynamic':5,'Format':'numberic','Value':'2.45960498461295','TargetCode':''}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{'SheetId':'0e67e680-b807-4d33-99c0-7b78881f5ae3','UId':'c59bc369-ef6c-4ae7-8932-3d3cd7b0f999','Col':4,'Row':8,'ColDynamic':4,'RowDynamic':9,'Format':'numberic','Value':'41604108544','TargetCode':''}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{'SheetId':'0e67e680-b807-4d33-99c0-7b78881f5ae3','UId':'71da1168-8366-41b4-a97a-ac130f3a71ab','Col':5,'Row':8,'ColDynamic':5,'RowDynamic':9,'Format':'numberic','Value':'66665897898','TargetCode':''}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{'SheetId':'0e67e680-b807-4d33-99c0-7b78881f5ae3','UId':'3c022ada-eb27-4aed-bf94-d517130be29a','Col':6,'Row':8,'ColDynamic':6,'RowDynamic':9,'Format':'numberic','Value':'0.927686759315176','TargetCode':''}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{'SheetId':'0e67e680-b807-4d33-99c0-7b78881f5ae3','UId':'aaa47aee-de9e-4a72-aaac-e89970beaace','Col':4,'Row':13,'ColDynamic':4,'RowDynamic':12,'Format':'numberic','Value':'399659210','TargetCode':''}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{'SheetId':'0e67e680-b807-4d33-99c0-7b78881f5ae3','UId':'c31cdabe-83ce-456c-8300-7b06d46f81cc','Col':5,'Row':13,'ColDynamic':5,'RowDynamic':12,'Format':'numberic','Value':'1339492492','TargetCode':''}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{'SheetId':'0e67e680-b807-4d33-99c0-7b78881f5ae3','UId':'df064eb2-539c-42cd-9667-ecd8effb04f7','Col':6,'Row':13,'ColDynamic':6,'RowDynamic':12,'Format':'numberic','Value':'0.537442477515153','TargetCode':''}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{'SheetId':'0e67e680-b807-4d33-99c0-7b78881f5ae3','UId':'4db3253d-9c46-4d6e-918f-a429377ea210','Col':4,'Row':16,'Format':'numberic','Value':'5178082','TargetCode':''}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{'SheetId':'0e67e680-b807-4d33-99c0-7b78881f5ae3','UId':'1b5619ce-07bd-4f38-b89d-ff10d4440cfc','Col':5,'Row':16,'Format':'numberic','Value':'16917808','TargetCode':''}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{'SheetId':'0e67e680-b807-4d33-99c0-7b78881f5ae3','UId':'e662b89a-1c2d-4d21-94c4-5d786440cb11','Col':6,'Row':16,'Format':'numberic','Value':'0.314999991483333','TargetCode':''}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{'SheetId':'0e67e680-b807-4d33-99c0-7b78881f5ae3','UId':'fd93a4a0-c67a-4490-8678-85ab28c59627','Col':4,'Row':21,'ColDynamic':4,'RowDynamic':20,'Format':'numberic','Value':'600322200','TargetCode':''}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{'SheetId':'0e67e680-b807-4d33-99c0-7b78881f5ae3','UId':'9165401c-9eab-437b-81ae-d4feb80e4e2f','Col':4,'Row':30,'Format':'numberic','Value':'83239258041','TargetCode':''}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{'SheetId':'0e67e680-b807-4d33-99c0-7b78881f5ae3','UId':'a439d206-4c67-47d4-afcd-d4f8e627acf1','Col':5,'Row':30,'Format':'numberic','Value':'81063293940','TargetCode':''}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{'SheetId':'0e67e680-b807-4d33-99c0-7b78881f5ae3','UId':'8906c8be-ac8d-4de9-aebb-1de6b88d0a22','Col':6,'Row':30,'Format':'numberic','Value':'1.18754970806976','TargetCode':''}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{'SheetId':'0e67e680-b807-4d33-99c0-7b78881f5ae3','UId':'c0a5eee6-84a8-4294-82d8-68a2433fd220','Col':4,'Row':34,'ColDynamic':4,'RowDynamic':33,'Format':'numberic','Value':'1623290000','TargetCode':''}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{'SheetId':'0e67e680-b807-4d33-99c0-7b78881f5ae3','UId':'6823b56c-6355-4646-a028-45bac846780f','Col':4,'Row':37,'Format':'numberic','Value':'311121724','TargetCode':''}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{'SheetId':'0e67e680-b807-4d33-99c0-7b78881f5ae3','UId':'3318279c-387a-4099-bb92-e31c1fe449fe','Col':5,'Row':37,'Format':'numberic','Value':'603911365','TargetCode':''}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{'SheetId':'0e67e680-b807-4d33-99c0-7b78881f5ae3','UId':'4e4bdcf0-80c6-4aab-a280-ce14045479a2','Col':6,'Row':37,'Format':'numberic','Value':'0.533465575090673','TargetCode':''}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{'SheetId':'0e67e680-b807-4d33-99c0-7b78881f5ae3','UId':'3c70b8a9-b1ec-43c2-876f-82404e71a395','Col':4,'Row':40,'Format':'numberic','Value':'1934411724','TargetCode':''}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{'SheetId':'0e67e680-b807-4d33-99c0-7b78881f5ae3','UId':'12d35449-1610-445d-a82a-ca6aa3c24666','Col':5,'Row':40,'Format':'numberic','Value':'603911365','TargetCode':''}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{'SheetId':'0e67e680-b807-4d33-99c0-7b78881f5ae3','UId':'12315a60-eed3-4b10-a10c-2f67a18ee638','Col':6,'Row':40,'Format':'numberic','Value':'3.3168434834393','TargetCode':''}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{'SheetId':'0e67e680-b807-4d33-99c0-7b78881f5ae3','UId':'47fa62ea-4432-4646-9d4f-ee5aab71af85','Col':4,'Row':41,'Format':'numberic','Value':'81304846317','TargetCode':''}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{'SheetId':'0e67e680-b807-4d33-99c0-7b78881f5ae3','UId':'3afb4556-da28-46fc-a2b2-36ba72752042','Col':5,'Row':41,'Format':'numberic','Value':'80459382575','TargetCode':''}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{'SheetId':'0e67e680-b807-4d33-99c0-7b78881f5ae3','UId':'76b3aaa6-980e-4c01-b289-c500e2a6bc24','Col':6,'Row':41,'Format':'numberic','Value':'1.16968434826673','TargetCode':''}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{'SheetId':'0e67e680-b807-4d33-99c0-7b78881f5ae3','UId':'7104513d-d6f9-4449-8a07-2e2ffcb96545','Col':4,'Row':42,'Format':'numberic','Value':'6216041.28','TargetCode':''}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{'SheetId':'0e67e680-b807-4d33-99c0-7b78881f5ae3','UId':'3e6dbc06-a87f-42e5-8f05-e55e94914d01','Col':5,'Row':42,'Format':'numberic','Value':'6168696.73','TargetCode':''}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{'SheetId':'0e67e680-b807-4d33-99c0-7b78881f5ae3','UId':'f428fa58-01e3-47d4-8c5d-1c46168be529','Col':6,'Row':42,'Format':'numberic','Value':'1.1084957059371','TargetCode':''}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{'SheetId':'0e67e680-b807-4d33-99c0-7b78881f5ae3','UId':'4e4f6161-da0f-463f-8dd1-39772b1d4eda','Col':4,'Row':43,'Format':'numberic','Value':'13079.84','TargetCode':''}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{'SheetId':'0e67e680-b807-4d33-99c0-7b78881f5ae3','UId':'4a847a8c-942e-443a-8eae-7a36b88630ea','Col':5,'Row':43,'Format':'numberic','Value':'13043.17','TargetCode':''}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{'SheetId':'0e67e680-b807-4d33-99c0-7b78881f5ae3','UId':'b1a27640-3dfd-4efe-90b1-884e8ae97752','Col':6,'Row':43,'Format':'numberic','Value':'1.05520023234051','TargetCode':''}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{'SheetId':'9e57442d-faa2-4732-bfe8-6082c7f4cc3b','UId':'1ab6082b-49bd-46b5-a368-d8740fb12834','Col':4,'Row':2,'Format':'numberic','Value':'609924518','TargetCode':''}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{'SheetId':'9e57442d-faa2-4732-bfe8-6082c7f4cc3b','UId':'220cbdc8-4631-4f07-a522-f901ab9a56b6','Col':5,'Row':2,'Format':'numberic','Value':'719340020','TargetCode':''}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{'SheetId':'9e57442d-faa2-4732-bfe8-6082c7f4cc3b','UId':'44591e3f-5579-49aa-bc70-68808b3d1875','Col':6,'Row':2,'Format':'numberic','Value':'5653146097','TargetCode':''}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{'SheetId':'9e57442d-faa2-4732-bfe8-6082c7f4cc3b','UId':'469f6a2b-25ef-4e27-93c5-0caee9db4d81','Col':4,'Row':5,'ColDynamic':4,'RowDynamic':4,'Format':'numberic','Value':'579424528','TargetCode':''}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{'SheetId':'9e57442d-faa2-4732-bfe8-6082c7f4cc3b','UId':'7b8d3f89-6827-40c2-b297-cf7a42237b42','Col':5,'Row':5,'ColDynamic':5,'RowDynamic':4,'Format':'numberic','Value':'682286293','TargetCode':''}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{'SheetId':'9e57442d-faa2-4732-bfe8-6082c7f4cc3b','UId':'4ae5c9f2-f277-4de6-a00c-b59eae1b7410','Col':6,'Row':5,'ColDynamic':6,'RowDynamic':4,'Format':'numberic','Value':'5213450192','TargetCode':''}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{'SheetId':'9e57442d-faa2-4732-bfe8-6082c7f4cc3b','UId':'5cf117a3-96d2-4aaf-916d-02b16ba83420','Col':4,'Row':7,'ColDynamic':4,'RowDynamic':4,'Format':'numberic','Value':'30499990','TargetCode':''}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{'SheetId':'9e57442d-faa2-4732-bfe8-6082c7f4cc3b','UId':'89c23fea-c054-41d5-9d1e-0958d45c7a95','Col':5,'Row':7,'ColDynamic':5,'RowDynamic':4,'Format':'numberic','Value':'37053727','TargetCode':''}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{'SheetId':'9e57442d-faa2-4732-bfe8-6082c7f4cc3b','UId':'d5829e20-95a8-4535-904c-7e09f2cdc9f2','Col':6,'Row':7,'ColDynamic':6,'RowDynamic':4,'Format':'numberic','Value':'439695905','TargetCode':''}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{'SheetId':'9e57442d-faa2-4732-bfe8-6082c7f4cc3b','UId':'21f3c77c-886e-43f3-9ba5-fdc740bf45a7','Col':4,'Row':11,'ColDynamic':4,'RowDynamic':8,'Format':'numberic','Value':'187463961','TargetCode':''}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{'SheetId':'9e57442d-faa2-4732-bfe8-6082c7f4cc3b','UId':'fff53ed1-05e1-4ac8-8249-2f48edf9fa14','Col':5,'Row':11,'ColDynamic':5,'RowDynamic':8,'Format':'numberic','Value':'156448698','TargetCode':''}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{'SheetId':'9e57442d-faa2-4732-bfe8-6082c7f4cc3b','UId':'c1a4252e-e2cb-4233-bed1-d3afc836ccc8','Col':6,'Row':11,'ColDynamic':6,'RowDynamic':8,'Format':'numberic','Value':'1523859349','TargetCode':''}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{'SheetId':'9e57442d-faa2-4732-bfe8-6082c7f4cc3b','UId':'2b4c7218-ef2f-452d-80ea-cb1d29493e04','Col':4,'Row':12,'Format':'numberic','Value':'83015203','TargetCode':''}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{'SheetId':'9e57442d-faa2-4732-bfe8-6082c7f4cc3b','UId':'2916fb19-bceb-454d-ad42-4fc7a299a2a3','Col':5,'Row':12,'Format':'numberic','Value':'79207267','TargetCode':''}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{'SheetId':'9e57442d-faa2-4732-bfe8-6082c7f4cc3b','UId':'4e500903-fadf-4a73-8849-257ec68842d0','Col':6,'Row':12,'Format':'numberic','Value':'632074516','TargetCode':''}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{'SheetId':'9e57442d-faa2-4732-bfe8-6082c7f4cc3b','UId':'157e5771-4dd4-4ed6-838c-69dd228515cd','Col':4,'Row':14,'ColDynamic':4,'RowDynamic':11,'Format':'numberic','Value':'25762062','TargetCode':''}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{'SheetId':'9e57442d-faa2-4732-bfe8-6082c7f4cc3b','UId':'1e7708d3-6d2b-4639-8d85-59b3c9bf16f5','Col':5,'Row':14,'ColDynamic':5,'RowDynamic':11,'Format':'numberic','Value':'25618819','TargetCode':''}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{'SheetId':'9e57442d-faa2-4732-bfe8-6082c7f4cc3b','UId':'18031c0a-5fc4-4a35-8331-a60cef3972fd','Col':6,'Row':14,'ColDynamic':6,'RowDynamic':11,'Format':'numberic','Value':'256087919','TargetCode':''}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{'SheetId':'9e57442d-faa2-4732-bfe8-6082c7f4cc3b','UId':'a66486eb-4505-4714-830d-ba2c3c0c6cd7','Col':6,'Row':17,'Format':'numberic','Value':'297000000','TargetCode':''}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{'SheetId':'9e57442d-faa2-4732-bfe8-6082c7f4cc3b','UId':'35799ba3-fea0-48d2-b27f-56054b206bd2','Col':4,'Row':24,'ColDynamic':4,'RowDynamic':23,'Format':'numberic','Value':'6477694','TargetCode':''}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{'SheetId':'9e57442d-faa2-4732-bfe8-6082c7f4cc3b','UId':'1863aaae-65a9-4f9f-9c5d-b3b2a95e519b','Col':5,'Row':24,'ColDynamic':5,'RowDynamic':23,'Format':'numberic','Value':'6268736','TargetCode':''}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{'SheetId':'9e57442d-faa2-4732-bfe8-6082c7f4cc3b','UId':'45a838e8-921d-463e-8daa-a5c771a772aa','Col':6,'Row':24,'ColDynamic':6,'RowDynamic':23,'Format':'numberic','Value':'63523182','TargetCode':''}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{'SheetId':'9e57442d-faa2-4732-bfe8-6082c7f4cc3b','UId':'22eae942-46a3-4663-8bad-854ee399b27a','Col':4,'Row':32,'Format':'numberic','Value':'26934650','TargetCode':''}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{'SheetId':'9e57442d-faa2-4732-bfe8-6082c7f4cc3b','UId':'38ae0936-1d1f-43c1-92bd-8403ec08cfeb','Col':6,'Row':32,'Format':'numberic','Value':'41795834','TargetCode':''}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{'SheetId':'9e57442d-faa2-4732-bfe8-6082c7f4cc3b','UId':'a2f958ce-55fd-4741-a0a1-bdcf0dd1c8ec','Col':4,'Row':35,'Format':'numberic','Value':'574352','TargetCode':''}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{'SheetId':'9e57442d-faa2-4732-bfe8-6082c7f4cc3b','UId':'393bdfde-2176-402e-9b16-331c74ac5995','Col':5,'Row':35,'Format':'numberic','Value':'653876','TargetCode':''}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{'SheetId':'9e57442d-faa2-4732-bfe8-6082c7f4cc3b','UId':'61a21fd4-9c85-4c00-b1f5-a006461b16c9','Col':6,'Row':35,'Format':'numberic','Value':'12914502','TargetCode':''}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{'SheetId':'9e57442d-faa2-4732-bfe8-6082c7f4cc3b','UId':'c95f90f6-640a-4331-b0e8-54422c753940','Col':4,'Row':38,'Format':'numberic','Value':'422460557','TargetCode':''}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{'SheetId':'9e57442d-faa2-4732-bfe8-6082c7f4cc3b','UId':'19caeda8-1e5a-4518-8250-4c15acb82c48','Col':5,'Row':38,'Format':'numberic','Value':'562891322','TargetCode':''}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{'SheetId':'9e57442d-faa2-4732-bfe8-6082c7f4cc3b','UId':'d743182c-5853-46f3-8604-ad3aa58840b8','Col':6,'Row':38,'Format':'numberic','Value':'4129286748','TargetCode':''}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{'SheetId':'9e57442d-faa2-4732-bfe8-6082c7f4cc3b','UId':'5fb4cc84-0a90-4cae-ba19-392c839af798','Col':4,'Row':39,'Format':'numberic','Value':'-197693846','TargetCode':''}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{'SheetId':'9e57442d-faa2-4732-bfe8-6082c7f4cc3b','UId':'c14dbefc-c01b-44b0-a577-6f17c0396290','Col':5,'Row':39,'Format':'numberic','Value':'-536033064','TargetCode':''}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{'SheetId':'9e57442d-faa2-4732-bfe8-6082c7f4cc3b','UId':'d1eb0ab7-7a60-49c8-b8aa-39c894436edb','Col':6,'Row':39,'Format':'numberic','Value':'8072939204','TargetCode':''}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{'SheetId':'9e57442d-faa2-4732-bfe8-6082c7f4cc3b','UId':'7dc5398f-c841-400c-850b-875a5c468e05','Col':4,'Row':40,'Format':'numberic','Value':'816699932','TargetCode':''}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{'SheetId':'9e57442d-faa2-4732-bfe8-6082c7f4cc3b','UId':'73bb9d14-e1ea-4394-a083-b8a649641cf9','Col':6,'Row':40,'Format':'numberic','Value':'-1156190157','TargetCode':''}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{'SheetId':'9e57442d-faa2-4732-bfe8-6082c7f4cc3b','UId':'bab2e1a7-20d5-41fd-881b-9a21514bfc4f','Col':4,'Row':41,'Format':'numberic','Value':'-1014393778','TargetCode':''}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{'SheetId':'9e57442d-faa2-4732-bfe8-6082c7f4cc3b','UId':'128100c2-b671-4904-a5a9-41069ed12784','Col':5,'Row':41,'Format':'numberic','Value':'-536033064','TargetCode':''}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{'SheetId':'9e57442d-faa2-4732-bfe8-6082c7f4cc3b','UId':'04b06e65-b2eb-4858-bb0b-d72c0270f1f6','Col':6,'Row':41,'Format':'numberic','Value':'9229129361','TargetCode':''}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{'SheetId':'9e57442d-faa2-4732-bfe8-6082c7f4cc3b','UId':'0c34f541-ad2d-4bff-9fce-284295e89335','Col':4,'Row':42,'Format':'numberic','Value':'224766711','TargetCode':''}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{'SheetId':'9e57442d-faa2-4732-bfe8-6082c7f4cc3b','UId':'a1069390-e9a5-41a9-8d0c-f5931f68451d','Col':5,'Row':42,'Format':'numberic','Value':'26858258','TargetCode':''}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{'SheetId':'9e57442d-faa2-4732-bfe8-6082c7f4cc3b','UId':'943a903f-8f0c-48d3-9a7d-d0f797c51f06','Col':6,'Row':42,'Format':'numberic','Value':'12202225952','TargetCode':''}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{'SheetId':'9e57442d-faa2-4732-bfe8-6082c7f4cc3b','UId':'14ba2d4e-fc98-469f-8702-009a93d663bf','Col':4,'Row':43,'Format':'numberic','Value':'80459382575','TargetCode':''}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{'SheetId':'9e57442d-faa2-4732-bfe8-6082c7f4cc3b','UId':'46dc8404-c63b-42c5-af20-35a421a3b5ab','Col':5,'Row':43,'Format':'numberic','Value':'80236947265','TargetCode':''}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{'SheetId':'9e57442d-faa2-4732-bfe8-6082c7f4cc3b','UId':'a1137c7a-72fe-4907-952f-0a4daf353a5c','Col':6,'Row':43,'Format':'numberic','Value':'40613012289','TargetCode':''}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{'SheetId':'9e57442d-faa2-4732-bfe8-6082c7f4cc3b','UId':'ae182ae4-ecb8-4b3e-87b1-02fe2b8c8c6e','Col':4,'Row':44,'Format':'numberic','Value':'845463742','TargetCode':''}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{'SheetId':'9e57442d-faa2-4732-bfe8-6082c7f4cc3b','UId':'c7c70708-3a08-4a71-8b5b-958036d28d83','Col':5,'Row':44,'Format':'numberic','Value':'222435310','TargetCode':''}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{'SheetId':'9e57442d-faa2-4732-bfe8-6082c7f4cc3b','UId':'b56d1f06-ac4a-4581-bd76-0a7116bb9601','Col':6,'Row':44,'Format':'numberic','Value':'40691834028','TargetCode':''}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{'SheetId':'9e57442d-faa2-4732-bfe8-6082c7f4cc3b','UId':'071f8b6b-411a-4479-a1e0-68ae4989d4d4','Col':4,'Row':45,'Format':'numberic','Value':'224766711','TargetCode':''}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{'SheetId':'9e57442d-faa2-4732-bfe8-6082c7f4cc3b','UId':'649fe867-7540-4d27-809f-914ad09af55e','Col':5,'Row':45,'Format':'numberic','Value':'26858258','TargetCode':''}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{'SheetId':'9e57442d-faa2-4732-bfe8-6082c7f4cc3b','UId':'ce2f8942-9d48-4663-bc86-864ddeb2e9fb','Col':6,'Row':45,'Format':'numberic','Value':'12202225952','TargetCode':''}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{'SheetId':'9e57442d-faa2-4732-bfe8-6082c7f4cc3b','UId':'26da4aec-6928-4f66-88a5-fdfd0ee643e5','Col':4,'Row':47,'Format':'numberic','Value':'620697031','TargetCode':''}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{'SheetId':'9e57442d-faa2-4732-bfe8-6082c7f4cc3b','UId':'9b98b4cd-1dc6-4f10-9fcd-3b02154fc346','Col':5,'Row':47,'Format':'numberic','Value':'195577052','TargetCode':''}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{'SheetId':'9e57442d-faa2-4732-bfe8-6082c7f4cc3b','UId':'ab589e24-1208-4602-83e1-3b0d9a9ddac2','Col':6,'Row':47,'Format':'numberic','Value':'28489608076','TargetCode':''}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{'SheetId':'9e57442d-faa2-4732-bfe8-6082c7f4cc3b','UId':'a1e12271-7d9c-46e1-be1f-d3831e97dba6','Col':4,'Row':48,'Format':'numberic','Value':'81304846317','TargetCode':''}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{'SheetId':'9e57442d-faa2-4732-bfe8-6082c7f4cc3b','UId':'85d94755-db4c-439e-8336-6cbb28df62be','Col':5,'Row':48,'Format':'numberic','Value':'80459382575','TargetCode':''}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{'SheetId':'9e57442d-faa2-4732-bfe8-6082c7f4cc3b','UId':'d8a625ed-973b-4579-990b-8dd486f640c5','Col':6,'Row':48,'Format':'numberic','Value':'81304846317','TargetCode':''}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9),",'Row':",ROW(BCDanhMucDauTu_06029!A9),",","'ColDynamic':",COLUMN(BCDanhMucDauTu_06029!A3),",","'RowDynamic':",ROW(BCDanhMucDauTu_06029!A3),",","'Format':'numberic'",",'Value':'",SUBSTITUTE(BCDanhMucDauTu_06029!A9,"'","\'"),"','TargetCode':''}")</f>
        <v>{'SheetId':'1deb9a6e-dc5a-4908-87cc-034ee9747e20','UId':'1e992cf2-7118-4214-a559-0195c8884aea','Col':1,'Row':9,'ColDynamic':1,'RowDynamic':3,'Format':'numberic','Value':' ','TargetCode':''}</v>
      </c>
    </row>
    <row r="286" ht="12.75">
      <c r="A286" t="str">
        <f>CONCATENATE("{'SheetId':'1deb9a6e-dc5a-4908-87cc-034ee9747e20'",",","'UId':'4f882b80-9e4d-4d19-8537-405badf59571'",",'Col':",COLUMN(BCDanhMucDauTu_06029!B9),",'Row':",ROW(BCDanhMucDauTu_06029!B9),",","'ColDynamic':",COLUMN(BCDanhMucDauTu_06029!B3),",","'RowDynamic':",ROW(BCDanhMucDauTu_06029!B3),",","'Format':'string'",",'Value':'",SUBSTITUTE(BCDanhMucDauTu_06029!B9,"'","\'"),"','TargetCode':''}")</f>
        <v>{'SheetId':'1deb9a6e-dc5a-4908-87cc-034ee9747e20','UId':'4f882b80-9e4d-4d19-8537-405badf59571','Col':2,'Row':9,'ColDynamic':2,'RowDynamic':3,'Format':'string','Value':'Tổng','TargetCode':''}</v>
      </c>
    </row>
    <row r="287" ht="12.75">
      <c r="A287" t="str">
        <f>CONCATENATE("{'SheetId':'1deb9a6e-dc5a-4908-87cc-034ee9747e20'",",","'UId':'5250f607-5010-4670-bb67-dda35efb42cd'",",'Col':",COLUMN(BCDanhMucDauTu_06029!C9),",'Row':",ROW(BCDanhMucDauTu_06029!C9),",","'ColDynamic':",COLUMN(BCDanhMucDauTu_06029!C3),",","'RowDynamic':",ROW(BCDanhMucDauTu_06029!C3),",","'Format':'numberic'",",'Value':'",SUBSTITUTE(BCDanhMucDauTu_06029!C9,"'","\'"),"','TargetCode':''}")</f>
        <v>{'SheetId':'1deb9a6e-dc5a-4908-87cc-034ee9747e20','UId':'5250f607-5010-4670-bb67-dda35efb42cd','Col':3,'Row':9,'ColDynamic':3,'RowDynamic':3,'Format':'numberic','Value':'2247','TargetCode':''}</v>
      </c>
    </row>
    <row r="288" ht="12.75">
      <c r="A288" t="str">
        <f>CONCATENATE("{'SheetId':'1deb9a6e-dc5a-4908-87cc-034ee9747e20'",",","'UId':'428c865a-7282-4f58-bc89-20f1b0217190'",",'Col':",COLUMN(BCDanhMucDauTu_06029!D9),",'Row':",ROW(BCDanhMucDauTu_06029!D9),",","'ColDynamic':",COLUMN(BCDanhMucDauTu_06029!D3),",","'RowDynamic':",ROW(BCDanhMucDauTu_06029!D3),",","'Format':'numberic'",",'Value':'",SUBSTITUTE(BCDanhMucDauTu_06029!D9,"'","\'"),"','TargetCode':''}")</f>
        <v>{'SheetId':'1deb9a6e-dc5a-4908-87cc-034ee9747e20','UId':'428c865a-7282-4f58-bc89-20f1b0217190','Col':4,'Row':9,'ColDynamic':4,'RowDynamic':3,'Format':'numberic','Value':'256400','TargetCode':''}</v>
      </c>
    </row>
    <row r="289" ht="12.75">
      <c r="A289" t="str">
        <f>CONCATENATE("{'SheetId':'1deb9a6e-dc5a-4908-87cc-034ee9747e20'",",","'UId':'9592905c-7577-459a-bf73-e7d1733cf17a'",",'Col':",COLUMN(BCDanhMucDauTu_06029!E9),",'Row':",ROW(BCDanhMucDauTu_06029!E9),",","'ColDynamic':",COLUMN(BCDanhMucDauTu_06029!E3),",","'RowDynamic':",ROW(BCDanhMucDauTu_06029!E3),",","'Format':'numberic'",",'Value':'",SUBSTITUTE(BCDanhMucDauTu_06029!E9,"'","\'"),"','TargetCode':''}")</f>
        <v>{'SheetId':'1deb9a6e-dc5a-4908-87cc-034ee9747e20','UId':'9592905c-7577-459a-bf73-e7d1733cf17a','Col':5,'Row':9,'ColDynamic':5,'RowDynamic':3,'Format':'numberic','Value':'','TargetCode':''}</v>
      </c>
    </row>
    <row r="290" ht="12.75">
      <c r="A290" t="str">
        <f>CONCATENATE("{'SheetId':'1deb9a6e-dc5a-4908-87cc-034ee9747e20'",",","'UId':'a9e4466a-def7-4534-a075-0e61b1888eec'",",'Col':",COLUMN(BCDanhMucDauTu_06029!F9),",'Row':",ROW(BCDanhMucDauTu_06029!F9),",","'ColDynamic':",COLUMN(BCDanhMucDauTu_06029!F3),",","'RowDynamic':",ROW(BCDanhMucDauTu_06029!F3),",","'Format':'numberic'",",'Value':'",SUBSTITUTE(BCDanhMucDauTu_06029!F9,"'","\'"),"','TargetCode':''}")</f>
        <v>{'SheetId':'1deb9a6e-dc5a-4908-87cc-034ee9747e20','UId':'a9e4466a-def7-4534-a075-0e61b1888eec','Col':6,'Row':9,'ColDynamic':6,'RowDynamic':3,'Format':'numberic','Value':'3121900000','TargetCode':''}</v>
      </c>
    </row>
    <row r="291" ht="12.75">
      <c r="A291" t="str">
        <f>CONCATENATE("{'SheetId':'1deb9a6e-dc5a-4908-87cc-034ee9747e20'",",","'UId':'13379930-3d0b-4576-86a6-aee55aa73fef'",",'Col':",COLUMN(BCDanhMucDauTu_06029!G9),",'Row':",ROW(BCDanhMucDauTu_06029!G9),",","'ColDynamic':",COLUMN(BCDanhMucDauTu_06029!G3),",","'RowDynamic':",ROW(BCDanhMucDauTu_06029!G3),",","'Format':'numberic'",",'Value':'",SUBSTITUTE(BCDanhMucDauTu_06029!G9,"'","\'"),"','TargetCode':''}")</f>
        <v>{'SheetId':'1deb9a6e-dc5a-4908-87cc-034ee9747e20','UId':'13379930-3d0b-4576-86a6-aee55aa73fef','Col':7,'Row':9,'ColDynamic':7,'RowDynamic':3,'Format':'numberic','Value':'0.037505139683757','TargetCode':''}</v>
      </c>
    </row>
    <row r="292" ht="12.75">
      <c r="A292" t="str">
        <f>CONCATENATE("{'SheetId':'1deb9a6e-dc5a-4908-87cc-034ee9747e20'",",","'UId':'17931870-911c-4fad-afd5-7ec649ba087b'",",'Col':",COLUMN(BCDanhMucDauTu_06029!D10),",'Row':",ROW(BCDanhMucDauTu_06029!D10),",","'Format':'numberic'",",'Value':'",SUBSTITUTE(BCDanhMucDauTu_06029!D10,"'","\'"),"','TargetCode':''}")</f>
        <v>{'SheetId':'1deb9a6e-dc5a-4908-87cc-034ee9747e20','UId':'17931870-911c-4fad-afd5-7ec649ba087b','Col':4,'Row':10,'Format':'numberic','Value':' ','TargetCode':''}</v>
      </c>
    </row>
    <row r="293" ht="12.75">
      <c r="A293" t="str">
        <f>CONCATENATE("{'SheetId':'1deb9a6e-dc5a-4908-87cc-034ee9747e20'",",","'UId':'8e29656a-72a1-4698-a2d4-ab43c77220a4'",",'Col':",COLUMN(BCDanhMucDauTu_06029!E10),",'Row':",ROW(BCDanhMucDauTu_06029!E10),",","'Format':'numberic'",",'Value':'",SUBSTITUTE(BCDanhMucDauTu_06029!E10,"'","\'"),"','TargetCode':''}")</f>
        <v>{'SheetId':'1deb9a6e-dc5a-4908-87cc-034ee9747e20','UId':'8e29656a-72a1-4698-a2d4-ab43c77220a4','Col':5,'Row':10,'Format':'numberic','Value':' ','TargetCode':''}</v>
      </c>
    </row>
    <row r="294" ht="12.75">
      <c r="A294" t="str">
        <f>CONCATENATE("{'SheetId':'1deb9a6e-dc5a-4908-87cc-034ee9747e20'",",","'UId':'5fe96b01-5f18-4f07-ac34-11fa669457a4'",",'Col':",COLUMN(BCDanhMucDauTu_06029!F10),",'Row':",ROW(BCDanhMucDauTu_06029!F10),",","'Format':'numberic'",",'Value':'",SUBSTITUTE(BCDanhMucDauTu_06029!F10,"'","\'"),"','TargetCode':''}")</f>
        <v>{'SheetId':'1deb9a6e-dc5a-4908-87cc-034ee9747e20','UId':'5fe96b01-5f18-4f07-ac34-11fa669457a4','Col':6,'Row':10,'Format':'numberic','Value':' ','TargetCode':''}</v>
      </c>
    </row>
    <row r="295" ht="12.75">
      <c r="A295" t="str">
        <f>CONCATENATE("{'SheetId':'1deb9a6e-dc5a-4908-87cc-034ee9747e20'",",","'UId':'9d206dcc-b016-47b5-a344-791067be02d5'",",'Col':",COLUMN(BCDanhMucDauTu_06029!G10),",'Row':",ROW(BCDanhMucDauTu_06029!G10),",","'Format':'numberic'",",'Value':'",SUBSTITUTE(BCDanhMucDauTu_06029!G10,"'","\'"),"','TargetCode':''}")</f>
        <v>{'SheetId':'1deb9a6e-dc5a-4908-87cc-034ee9747e20','UId':'9d206dcc-b016-47b5-a344-791067be02d5','Col':7,'Row':10,'Format':'numberic','Value':' ','TargetCode':''}</v>
      </c>
    </row>
    <row r="296" ht="12.75">
      <c r="A296" t="str">
        <f>CONCATENATE("{'SheetId':'1deb9a6e-dc5a-4908-87cc-034ee9747e20'",",","'UId':'d149d88b-77fb-4541-8798-63154426abc2'",",'Col':",COLUMN(BCDanhMucDauTu_06029!A12),",'Row':",ROW(BCDanhMucDauTu_06029!A12),",","'ColDynamic':",COLUMN(BCDanhMucDauTu_06029!A10),",","'RowDynamic':",ROW(BCDanhMucDauTu_06029!A10),",","'Format':'numberic'",",'Value':'",SUBSTITUTE(BCDanhMucDauTu_06029!A12,"'","\'"),"','TargetCode':''}")</f>
        <v>{'SheetId':'1deb9a6e-dc5a-4908-87cc-034ee9747e20','UId':'d149d88b-77fb-4541-8798-63154426abc2','Col':1,'Row':12,'ColDynamic':1,'RowDynamic':10,'Format':'numberic','Value':' ','TargetCode':''}</v>
      </c>
    </row>
    <row r="297" ht="12.75">
      <c r="A297" t="str">
        <f>CONCATENATE("{'SheetId':'1deb9a6e-dc5a-4908-87cc-034ee9747e20'",",","'UId':'63355adb-73ff-4fd6-a4ee-6353f3830628'",",'Col':",COLUMN(BCDanhMucDauTu_06029!B12),",'Row':",ROW(BCDanhMucDauTu_06029!B12),",","'ColDynamic':",COLUMN(BCDanhMucDauTu_06029!B10),",","'RowDynamic':",ROW(BCDanhMucDauTu_06029!B10),",","'Format':'string'",",'Value':'",SUBSTITUTE(BCDanhMucDauTu_06029!B12,"'","\'"),"','TargetCode':''}")</f>
        <v>{'SheetId':'1deb9a6e-dc5a-4908-87cc-034ee9747e20','UId':'63355adb-73ff-4fd6-a4ee-6353f3830628','Col':2,'Row':12,'ColDynamic':2,'RowDynamic':10,'Format':'string','Value':'Tổng','TargetCode':''}</v>
      </c>
    </row>
    <row r="298" ht="12.75">
      <c r="A298" t="str">
        <f>CONCATENATE("{'SheetId':'1deb9a6e-dc5a-4908-87cc-034ee9747e20'",",","'UId':'34e26121-8d4b-46bb-836d-3cc1913c6909'",",'Col':",COLUMN(BCDanhMucDauTu_06029!C12),",'Row':",ROW(BCDanhMucDauTu_06029!C12),",","'ColDynamic':",COLUMN(BCDanhMucDauTu_06029!C10),",","'RowDynamic':",ROW(BCDanhMucDauTu_06029!C10),",","'Format':'numberic'",",'Value':'",SUBSTITUTE(BCDanhMucDauTu_06029!C12,"'","\'"),"','TargetCode':''}")</f>
        <v>{'SheetId':'1deb9a6e-dc5a-4908-87cc-034ee9747e20','UId':'34e26121-8d4b-46bb-836d-3cc1913c6909','Col':3,'Row':12,'ColDynamic':3,'RowDynamic':10,'Format':'numberic','Value':'2249','TargetCode':''}</v>
      </c>
    </row>
    <row r="299" ht="12.75">
      <c r="A299" t="str">
        <f>CONCATENATE("{'SheetId':'1deb9a6e-dc5a-4908-87cc-034ee9747e20'",",","'UId':'dcb7503a-9941-4910-9dba-c04cd291c91d'",",'Col':",COLUMN(BCDanhMucDauTu_06029!D12),",'Row':",ROW(BCDanhMucDauTu_06029!D12),",","'ColDynamic':",COLUMN(BCDanhMucDauTu_06029!D10),",","'RowDynamic':",ROW(BCDanhMucDauTu_06029!D10),",","'Format':'numberic'",",'Value':'",SUBSTITUTE(BCDanhMucDauTu_06029!D12,"'","\'"),"','TargetCode':''}")</f>
        <v>{'SheetId':'1deb9a6e-dc5a-4908-87cc-034ee9747e20','UId':'dcb7503a-9941-4910-9dba-c04cd291c91d','Col':4,'Row':12,'ColDynamic':4,'RowDynamic':10,'Format':'numberic','Value':' ','TargetCode':''}</v>
      </c>
    </row>
    <row r="300" ht="12.75">
      <c r="A300" t="str">
        <f>CONCATENATE("{'SheetId':'1deb9a6e-dc5a-4908-87cc-034ee9747e20'",",","'UId':'9ff33d6c-3426-46f5-98c3-f1cc3c6c563e'",",'Col':",COLUMN(BCDanhMucDauTu_06029!E12),",'Row':",ROW(BCDanhMucDauTu_06029!E12),",","'ColDynamic':",COLUMN(BCDanhMucDauTu_06029!E10),",","'RowDynamic':",ROW(BCDanhMucDauTu_06029!E10),",","'Format':'numberic'",",'Value':'",SUBSTITUTE(BCDanhMucDauTu_06029!E12,"'","\'"),"','TargetCode':''}")</f>
        <v>{'SheetId':'1deb9a6e-dc5a-4908-87cc-034ee9747e20','UId':'9ff33d6c-3426-46f5-98c3-f1cc3c6c563e','Col':5,'Row':12,'ColDynamic':5,'RowDynamic':10,'Format':'numberic','Value':' ','TargetCode':''}</v>
      </c>
    </row>
    <row r="301" ht="12.75">
      <c r="A301" t="str">
        <f>CONCATENATE("{'SheetId':'1deb9a6e-dc5a-4908-87cc-034ee9747e20'",",","'UId':'196bc559-44ca-4c84-bc88-37e0b2b7c0ca'",",'Col':",COLUMN(BCDanhMucDauTu_06029!F12),",'Row':",ROW(BCDanhMucDauTu_06029!F12),",","'ColDynamic':",COLUMN(BCDanhMucDauTu_06029!F10),",","'RowDynamic':",ROW(BCDanhMucDauTu_06029!F10),",","'Format':'numberic'",",'Value':'",SUBSTITUTE(BCDanhMucDauTu_06029!F12,"'","\'"),"','TargetCode':''}")</f>
        <v>{'SheetId':'1deb9a6e-dc5a-4908-87cc-034ee9747e20','UId':'196bc559-44ca-4c84-bc88-37e0b2b7c0ca','Col':6,'Row':12,'ColDynamic':6,'RowDynamic':10,'Format':'numberic','Value':' ','TargetCode':''}</v>
      </c>
    </row>
    <row r="302" ht="12.75">
      <c r="A302" t="str">
        <f>CONCATENATE("{'SheetId':'1deb9a6e-dc5a-4908-87cc-034ee9747e20'",",","'UId':'76830a4a-49b3-4200-8f4c-2ccbb1a8164a'",",'Col':",COLUMN(BCDanhMucDauTu_06029!G12),",'Row':",ROW(BCDanhMucDauTu_06029!G12),",","'ColDynamic':",COLUMN(BCDanhMucDauTu_06029!G10),",","'RowDynamic':",ROW(BCDanhMucDauTu_06029!G10),",","'Format':'numberic'",",'Value':'",SUBSTITUTE(BCDanhMucDauTu_06029!G12,"'","\'"),"','TargetCode':''}")</f>
        <v>{'SheetId':'1deb9a6e-dc5a-4908-87cc-034ee9747e20','UId':'76830a4a-49b3-4200-8f4c-2ccbb1a8164a','Col':7,'Row':12,'ColDynamic':7,'RowDynamic':10,'Format':'numberic','Value':' ','TargetCode':''}</v>
      </c>
    </row>
    <row r="303" ht="12.75">
      <c r="A303" t="str">
        <f>CONCATENATE("{'SheetId':'1deb9a6e-dc5a-4908-87cc-034ee9747e20'",",","'UId':'c5e58da8-6303-4f4b-8cfb-be632ed7700b'",",'Col':",COLUMN(BCDanhMucDauTu_06029!D13),",'Row':",ROW(BCDanhMucDauTu_06029!D13),",","'Format':'numberic'",",'Value':'",SUBSTITUTE(BCDanhMucDauTu_06029!D13,"'","\'"),"','TargetCode':''}")</f>
        <v>{'SheetId':'1deb9a6e-dc5a-4908-87cc-034ee9747e20','UId':'c5e58da8-6303-4f4b-8cfb-be632ed7700b','Col':4,'Row':13,'Format':'numberic','Value':' ','TargetCode':''}</v>
      </c>
    </row>
    <row r="304" ht="12.75">
      <c r="A304" t="str">
        <f>CONCATENATE("{'SheetId':'1deb9a6e-dc5a-4908-87cc-034ee9747e20'",",","'UId':'00ea0783-aace-414b-8975-b7b78127300d'",",'Col':",COLUMN(BCDanhMucDauTu_06029!E13),",'Row':",ROW(BCDanhMucDauTu_06029!E13),",","'Format':'numberic'",",'Value':'",SUBSTITUTE(BCDanhMucDauTu_06029!E13,"'","\'"),"','TargetCode':''}")</f>
        <v>{'SheetId':'1deb9a6e-dc5a-4908-87cc-034ee9747e20','UId':'00ea0783-aace-414b-8975-b7b78127300d','Col':5,'Row':13,'Format':'numberic','Value':' ','TargetCode':''}</v>
      </c>
    </row>
    <row r="305" ht="12.75">
      <c r="A305" t="str">
        <f>CONCATENATE("{'SheetId':'1deb9a6e-dc5a-4908-87cc-034ee9747e20'",",","'UId':'399d8c6f-4901-44ca-8111-9e12f616c487'",",'Col':",COLUMN(BCDanhMucDauTu_06029!F13),",'Row':",ROW(BCDanhMucDauTu_06029!F13),",","'Format':'numberic'",",'Value':'",SUBSTITUTE(BCDanhMucDauTu_06029!F13,"'","\'"),"','TargetCode':''}")</f>
        <v>{'SheetId':'1deb9a6e-dc5a-4908-87cc-034ee9747e20','UId':'399d8c6f-4901-44ca-8111-9e12f616c487','Col':6,'Row':13,'Format':'numberic','Value':' ','TargetCode':''}</v>
      </c>
    </row>
    <row r="306" ht="12.75">
      <c r="A306" t="str">
        <f>CONCATENATE("{'SheetId':'1deb9a6e-dc5a-4908-87cc-034ee9747e20'",",","'UId':'2cdda7fd-cb87-47da-8e30-06a3709bd609'",",'Col':",COLUMN(BCDanhMucDauTu_06029!G13),",'Row':",ROW(BCDanhMucDauTu_06029!G13),",","'Format':'numberic'",",'Value':'",SUBSTITUTE(BCDanhMucDauTu_06029!G13,"'","\'"),"','TargetCode':''}")</f>
        <v>{'SheetId':'1deb9a6e-dc5a-4908-87cc-034ee9747e20','UId':'2cdda7fd-cb87-47da-8e30-06a3709bd609','Col':7,'Row':13,'Format':'numberic','Value':' ','TargetCode':''}</v>
      </c>
    </row>
    <row r="307" ht="12.75">
      <c r="A307" t="str">
        <f>CONCATENATE("{'SheetId':'1deb9a6e-dc5a-4908-87cc-034ee9747e20'",",","'UId':'b8c20cc2-e76a-461c-ace9-e83abfcc1775'",",'Col':",COLUMN(BCDanhMucDauTu_06029!A22),",'Row':",ROW(BCDanhMucDauTu_06029!A22),",","'ColDynamic':",COLUMN(BCDanhMucDauTu_06029!A23),",","'RowDynamic':",ROW(BCDanhMucDauTu_06029!A23),",","'Format':'numberic'",",'Value':'",SUBSTITUTE(BCDanhMucDauTu_06029!A22,"'","\'"),"','TargetCode':''}")</f>
        <v>{'SheetId':'1deb9a6e-dc5a-4908-87cc-034ee9747e20','UId':'b8c20cc2-e76a-461c-ace9-e83abfcc1775','Col':1,'Row':22,'ColDynamic':1,'RowDynamic':23,'Format':'numberic','Value':' ','TargetCode':''}</v>
      </c>
    </row>
    <row r="308" ht="12.75">
      <c r="A308" t="str">
        <f>CONCATENATE("{'SheetId':'1deb9a6e-dc5a-4908-87cc-034ee9747e20'",",","'UId':'e6fa0887-9c0a-49b1-a5d5-d55f5bee7d17'",",'Col':",COLUMN(BCDanhMucDauTu_06029!B22),",'Row':",ROW(BCDanhMucDauTu_06029!B22),",","'ColDynamic':",COLUMN(BCDanhMucDauTu_06029!B23),",","'RowDynamic':",ROW(BCDanhMucDauTu_06029!B23),",","'Format':'string'",",'Value':'",SUBSTITUTE(BCDanhMucDauTu_06029!B22,"'","\'"),"','TargetCode':''}")</f>
        <v>{'SheetId':'1deb9a6e-dc5a-4908-87cc-034ee9747e20','UId':'e6fa0887-9c0a-49b1-a5d5-d55f5bee7d17','Col':2,'Row':22,'ColDynamic':2,'RowDynamic':23,'Format':'string','Value':'Tổng','TargetCode':''}</v>
      </c>
    </row>
    <row r="309" ht="12.75">
      <c r="A309" t="str">
        <f>CONCATENATE("{'SheetId':'1deb9a6e-dc5a-4908-87cc-034ee9747e20'",",","'UId':'6a029111-438c-4c2c-a425-15433a16ea47'",",'Col':",COLUMN(BCDanhMucDauTu_06029!C22),",'Row':",ROW(BCDanhMucDauTu_06029!C22),",","'ColDynamic':",COLUMN(BCDanhMucDauTu_06029!C23),",","'RowDynamic':",ROW(BCDanhMucDauTu_06029!C23),",","'Format':'numberic'",",'Value':'",SUBSTITUTE(BCDanhMucDauTu_06029!C22,"'","\'"),"','TargetCode':''}")</f>
        <v>{'SheetId':'1deb9a6e-dc5a-4908-87cc-034ee9747e20','UId':'6a029111-438c-4c2c-a425-15433a16ea47','Col':3,'Row':22,'ColDynamic':3,'RowDynamic':23,'Format':'numberic','Value':'2252','TargetCode':''}</v>
      </c>
    </row>
    <row r="310" ht="12.75">
      <c r="A310" t="str">
        <f>CONCATENATE("{'SheetId':'1deb9a6e-dc5a-4908-87cc-034ee9747e20'",",","'UId':'2af5b400-8abe-46e3-8b64-7efb4d13db84'",",'Col':",COLUMN(BCDanhMucDauTu_06029!D22),",'Row':",ROW(BCDanhMucDauTu_06029!D22),",","'ColDynamic':",COLUMN(BCDanhMucDauTu_06029!D23),",","'RowDynamic':",ROW(BCDanhMucDauTu_06029!D23),",","'Format':'numberic'",",'Value':'",SUBSTITUTE(BCDanhMucDauTu_06029!D22,"'","\'"),"','TargetCode':''}")</f>
        <v>{'SheetId':'1deb9a6e-dc5a-4908-87cc-034ee9747e20','UId':'2af5b400-8abe-46e3-8b64-7efb4d13db84','Col':4,'Row':22,'ColDynamic':4,'RowDynamic':23,'Format':'numberic','Value':'380671','TargetCode':''}</v>
      </c>
    </row>
    <row r="311" ht="12.75">
      <c r="A311" t="str">
        <f>CONCATENATE("{'SheetId':'1deb9a6e-dc5a-4908-87cc-034ee9747e20'",",","'UId':'142640d6-6a87-400c-bc3e-fd34124b8a95'",",'Col':",COLUMN(BCDanhMucDauTu_06029!E22),",'Row':",ROW(BCDanhMucDauTu_06029!E22),",","'ColDynamic':",COLUMN(BCDanhMucDauTu_06029!E23),",","'RowDynamic':",ROW(BCDanhMucDauTu_06029!E23),",","'Format':'numberic'",",'Value':'",SUBSTITUTE(BCDanhMucDauTu_06029!E22,"'","\'"),"','TargetCode':''}")</f>
        <v>{'SheetId':'1deb9a6e-dc5a-4908-87cc-034ee9747e20','UId':'142640d6-6a87-400c-bc3e-fd34124b8a95','Col':5,'Row':22,'ColDynamic':5,'RowDynamic':23,'Format':'numberic','Value':'','TargetCode':''}</v>
      </c>
    </row>
    <row r="312" ht="12.75">
      <c r="A312" t="str">
        <f>CONCATENATE("{'SheetId':'1deb9a6e-dc5a-4908-87cc-034ee9747e20'",",","'UId':'a4748164-33b9-46bd-8561-e8b3f76700ee'",",'Col':",COLUMN(BCDanhMucDauTu_06029!F22),",'Row':",ROW(BCDanhMucDauTu_06029!F22),",","'ColDynamic':",COLUMN(BCDanhMucDauTu_06029!F23),",","'RowDynamic':",ROW(BCDanhMucDauTu_06029!F23),",","'Format':'numberic'",",'Value':'",SUBSTITUTE(BCDanhMucDauTu_06029!F22,"'","\'"),"','TargetCode':''}")</f>
        <v>{'SheetId':'1deb9a6e-dc5a-4908-87cc-034ee9747e20','UId':'a4748164-33b9-46bd-8561-e8b3f76700ee','Col':6,'Row':22,'ColDynamic':6,'RowDynamic':23,'Format':'numberic','Value':'38482208544','TargetCode':''}</v>
      </c>
    </row>
    <row r="313" ht="12.75">
      <c r="A313" t="str">
        <f>CONCATENATE("{'SheetId':'1deb9a6e-dc5a-4908-87cc-034ee9747e20'",",","'UId':'8b15b2dd-95b7-4075-8cb9-63831db4f74a'",",'Col':",COLUMN(BCDanhMucDauTu_06029!G22),",'Row':",ROW(BCDanhMucDauTu_06029!G22),",","'ColDynamic':",COLUMN(BCDanhMucDauTu_06029!G23),",","'RowDynamic':",ROW(BCDanhMucDauTu_06029!G23),",","'Format':'numberic'",",'Value':'",SUBSTITUTE(BCDanhMucDauTu_06029!G22,"'","\'"),"','TargetCode':''}")</f>
        <v>{'SheetId':'1deb9a6e-dc5a-4908-87cc-034ee9747e20','UId':'8b15b2dd-95b7-4075-8cb9-63831db4f74a','Col':7,'Row':22,'ColDynamic':7,'RowDynamic':23,'Format':'numberic','Value':'0.462308404107174','TargetCode':''}</v>
      </c>
    </row>
    <row r="314" ht="12.75">
      <c r="A314" t="str">
        <f>CONCATENATE("{'SheetId':'1deb9a6e-dc5a-4908-87cc-034ee9747e20'",",","'UId':'fe496e11-6071-47ac-9042-fb59341ce9d3'",",'Col':",COLUMN(BCDanhMucDauTu_06029!D23),",'Row':",ROW(BCDanhMucDauTu_06029!D23),",","'Format':'numberic'",",'Value':'",SUBSTITUTE(BCDanhMucDauTu_06029!D23,"'","\'"),"','TargetCode':''}")</f>
        <v>{'SheetId':'1deb9a6e-dc5a-4908-87cc-034ee9747e20','UId':'fe496e11-6071-47ac-9042-fb59341ce9d3','Col':4,'Row':23,'Format':'numberic','Value':' ','TargetCode':''}</v>
      </c>
    </row>
    <row r="315" ht="12.75">
      <c r="A315" t="str">
        <f>CONCATENATE("{'SheetId':'1deb9a6e-dc5a-4908-87cc-034ee9747e20'",",","'UId':'8f08a933-d633-4287-845a-9819dc196996'",",'Col':",COLUMN(BCDanhMucDauTu_06029!E23),",'Row':",ROW(BCDanhMucDauTu_06029!E23),",","'Format':'numberic'",",'Value':'",SUBSTITUTE(BCDanhMucDauTu_06029!E23,"'","\'"),"','TargetCode':''}")</f>
        <v>{'SheetId':'1deb9a6e-dc5a-4908-87cc-034ee9747e20','UId':'8f08a933-d633-4287-845a-9819dc196996','Col':5,'Row':23,'Format':'numberic','Value':' ','TargetCode':''}</v>
      </c>
    </row>
    <row r="316" ht="12.75">
      <c r="A316" t="str">
        <f>CONCATENATE("{'SheetId':'1deb9a6e-dc5a-4908-87cc-034ee9747e20'",",","'UId':'dad551f4-82a6-49f9-9019-06cb4c328a89'",",'Col':",COLUMN(BCDanhMucDauTu_06029!F23),",'Row':",ROW(BCDanhMucDauTu_06029!F23),",","'Format':'numberic'",",'Value':'",SUBSTITUTE(BCDanhMucDauTu_06029!F23,"'","\'"),"','TargetCode':''}")</f>
        <v>{'SheetId':'1deb9a6e-dc5a-4908-87cc-034ee9747e20','UId':'dad551f4-82a6-49f9-9019-06cb4c328a89','Col':6,'Row':23,'Format':'numberic','Value':' ','TargetCode':''}</v>
      </c>
    </row>
    <row r="317" ht="12.75">
      <c r="A317" t="str">
        <f>CONCATENATE("{'SheetId':'1deb9a6e-dc5a-4908-87cc-034ee9747e20'",",","'UId':'7bf94847-0bfe-4d96-ab7a-1ce79d9343f5'",",'Col':",COLUMN(BCDanhMucDauTu_06029!G23),",'Row':",ROW(BCDanhMucDauTu_06029!G23),",","'Format':'numberic'",",'Value':'",SUBSTITUTE(BCDanhMucDauTu_06029!G23,"'","\'"),"','TargetCode':''}")</f>
        <v>{'SheetId':'1deb9a6e-dc5a-4908-87cc-034ee9747e20','UId':'7bf94847-0bfe-4d96-ab7a-1ce79d9343f5','Col':7,'Row':23,'Format':'numberic','Value':' ','TargetCode':''}</v>
      </c>
    </row>
    <row r="318" ht="12.75">
      <c r="A318" t="str">
        <f>CONCATENATE("{'SheetId':'1deb9a6e-dc5a-4908-87cc-034ee9747e20'",",","'UId':'55eed474-1147-4da3-9086-9e821874c0a4'",",'Col':",COLUMN(BCDanhMucDauTu_06029!A25),",'Row':",ROW(BCDanhMucDauTu_06029!A25),",","'ColDynamic':",COLUMN(BCDanhMucDauTu_06029!A28),",","'RowDynamic':",ROW(BCDanhMucDauTu_06029!A28),",","'Format':'numberic'",",'Value':'",SUBSTITUTE(BCDanhMucDauTu_06029!A25,"'","\'"),"','TargetCode':''}")</f>
        <v>{'SheetId':'1deb9a6e-dc5a-4908-87cc-034ee9747e20','UId':'55eed474-1147-4da3-9086-9e821874c0a4','Col':1,'Row':25,'ColDynamic':1,'RowDynamic':28,'Format':'numberic','Value':' ','TargetCode':''}</v>
      </c>
    </row>
    <row r="319" ht="12.75">
      <c r="A319" t="str">
        <f>CONCATENATE("{'SheetId':'1deb9a6e-dc5a-4908-87cc-034ee9747e20'",",","'UId':'1c32b7bf-2ca1-44a0-8279-a8f01d6b7249'",",'Col':",COLUMN(BCDanhMucDauTu_06029!B25),",'Row':",ROW(BCDanhMucDauTu_06029!B25),",","'ColDynamic':",COLUMN(BCDanhMucDauTu_06029!B28),",","'RowDynamic':",ROW(BCDanhMucDauTu_06029!B28),",","'Format':'string'",",'Value':'",SUBSTITUTE(BCDanhMucDauTu_06029!B25,"'","\'"),"','TargetCode':''}")</f>
        <v>{'SheetId':'1deb9a6e-dc5a-4908-87cc-034ee9747e20','UId':'1c32b7bf-2ca1-44a0-8279-a8f01d6b7249','Col':2,'Row':25,'ColDynamic':2,'RowDynamic':28,'Format':'string','Value':'Tổng','TargetCode':''}</v>
      </c>
    </row>
    <row r="320" ht="12.75">
      <c r="A320" t="str">
        <f>CONCATENATE("{'SheetId':'1deb9a6e-dc5a-4908-87cc-034ee9747e20'",",","'UId':'f6a0865a-7cc4-4bd5-9c41-171ccfbe8908'",",'Col':",COLUMN(BCDanhMucDauTu_06029!C25),",'Row':",ROW(BCDanhMucDauTu_06029!C25),",","'ColDynamic':",COLUMN(BCDanhMucDauTu_06029!C28),",","'RowDynamic':",ROW(BCDanhMucDauTu_06029!C28),",","'Format':'numberic'",",'Value':'",SUBSTITUTE(BCDanhMucDauTu_06029!C25,"'","\'"),"','TargetCode':''}")</f>
        <v>{'SheetId':'1deb9a6e-dc5a-4908-87cc-034ee9747e20','UId':'f6a0865a-7cc4-4bd5-9c41-171ccfbe8908','Col':3,'Row':25,'ColDynamic':3,'RowDynamic':28,'Format':'numberic','Value':'2254','TargetCode':''}</v>
      </c>
    </row>
    <row r="321" ht="12.75">
      <c r="A321" t="str">
        <f>CONCATENATE("{'SheetId':'1deb9a6e-dc5a-4908-87cc-034ee9747e20'",",","'UId':'26677bc1-4784-4b02-a8da-eb1a17958c29'",",'Col':",COLUMN(BCDanhMucDauTu_06029!D25),",'Row':",ROW(BCDanhMucDauTu_06029!D25),",","'ColDynamic':",COLUMN(BCDanhMucDauTu_06029!D28),",","'RowDynamic':",ROW(BCDanhMucDauTu_06029!D28),",","'Format':'numberic'",",'Value':'",SUBSTITUTE(BCDanhMucDauTu_06029!D25,"'","\'"),"','TargetCode':''}")</f>
        <v>{'SheetId':'1deb9a6e-dc5a-4908-87cc-034ee9747e20','UId':'26677bc1-4784-4b02-a8da-eb1a17958c29','Col':4,'Row':25,'ColDynamic':4,'RowDynamic':28,'Format':'numberic','Value':' ','TargetCode':''}</v>
      </c>
    </row>
    <row r="322" ht="12.75">
      <c r="A322" t="str">
        <f>CONCATENATE("{'SheetId':'1deb9a6e-dc5a-4908-87cc-034ee9747e20'",",","'UId':'8088aec8-68fc-443f-8fce-4f1788e831ff'",",'Col':",COLUMN(BCDanhMucDauTu_06029!E25),",'Row':",ROW(BCDanhMucDauTu_06029!E25),",","'ColDynamic':",COLUMN(BCDanhMucDauTu_06029!E28),",","'RowDynamic':",ROW(BCDanhMucDauTu_06029!E28),",","'Format':'numberic'",",'Value':'",SUBSTITUTE(BCDanhMucDauTu_06029!E25,"'","\'"),"','TargetCode':''}")</f>
        <v>{'SheetId':'1deb9a6e-dc5a-4908-87cc-034ee9747e20','UId':'8088aec8-68fc-443f-8fce-4f1788e831ff','Col':5,'Row':25,'ColDynamic':5,'RowDynamic':28,'Format':'numberic','Value':' ','TargetCode':''}</v>
      </c>
    </row>
    <row r="323" ht="12.75">
      <c r="A323" t="str">
        <f>CONCATENATE("{'SheetId':'1deb9a6e-dc5a-4908-87cc-034ee9747e20'",",","'UId':'109895da-3858-4d8d-ab90-543bcf58b23e'",",'Col':",COLUMN(BCDanhMucDauTu_06029!F25),",'Row':",ROW(BCDanhMucDauTu_06029!F25),",","'ColDynamic':",COLUMN(BCDanhMucDauTu_06029!F28),",","'RowDynamic':",ROW(BCDanhMucDauTu_06029!F28),",","'Format':'numberic'",",'Value':'",SUBSTITUTE(BCDanhMucDauTu_06029!F25,"'","\'"),"','TargetCode':''}")</f>
        <v>{'SheetId':'1deb9a6e-dc5a-4908-87cc-034ee9747e20','UId':'109895da-3858-4d8d-ab90-543bcf58b23e','Col':6,'Row':25,'ColDynamic':6,'RowDynamic':28,'Format':'numberic','Value':' ','TargetCode':''}</v>
      </c>
    </row>
    <row r="324" ht="12.75">
      <c r="A324" t="str">
        <f>CONCATENATE("{'SheetId':'1deb9a6e-dc5a-4908-87cc-034ee9747e20'",",","'UId':'b12319f9-b486-4e3c-968f-635c2693280b'",",'Col':",COLUMN(BCDanhMucDauTu_06029!G25),",'Row':",ROW(BCDanhMucDauTu_06029!G25),",","'ColDynamic':",COLUMN(BCDanhMucDauTu_06029!G28),",","'RowDynamic':",ROW(BCDanhMucDauTu_06029!G28),",","'Format':'numberic'",",'Value':'",SUBSTITUTE(BCDanhMucDauTu_06029!G25,"'","\'"),"','TargetCode':''}")</f>
        <v>{'SheetId':'1deb9a6e-dc5a-4908-87cc-034ee9747e20','UId':'b12319f9-b486-4e3c-968f-635c2693280b','Col':7,'Row':25,'ColDynamic':7,'RowDynamic':28,'Format':'numberic','Value':' ','TargetCode':''}</v>
      </c>
    </row>
    <row r="325" ht="12.75">
      <c r="A325" t="str">
        <f>CONCATENATE("{'SheetId':'1deb9a6e-dc5a-4908-87cc-034ee9747e20'",",","'UId':'740ad2fc-8f8c-4571-bfbb-d73a204a23fa'",",'Col':",COLUMN(BCDanhMucDauTu_06029!D26),",'Row':",ROW(BCDanhMucDauTu_06029!D26),",","'Format':'numberic'",",'Value':'",SUBSTITUTE(BCDanhMucDauTu_06029!D26,"'","\'"),"','TargetCode':''}")</f>
        <v>{'SheetId':'1deb9a6e-dc5a-4908-87cc-034ee9747e20','UId':'740ad2fc-8f8c-4571-bfbb-d73a204a23fa','Col':4,'Row':26,'Format':'numberic','Value':'637071','TargetCode':''}</v>
      </c>
    </row>
    <row r="326" ht="12.75">
      <c r="A326" t="str">
        <f>CONCATENATE("{'SheetId':'1deb9a6e-dc5a-4908-87cc-034ee9747e20'",",","'UId':'41643327-c3cb-4259-acbc-d10c8c939580'",",'Col':",COLUMN(BCDanhMucDauTu_06029!E26),",'Row':",ROW(BCDanhMucDauTu_06029!E26),",","'Format':'numberic'",",'Value':'",SUBSTITUTE(BCDanhMucDauTu_06029!E26,"'","\'"),"','TargetCode':''}")</f>
        <v>{'SheetId':'1deb9a6e-dc5a-4908-87cc-034ee9747e20','UId':'41643327-c3cb-4259-acbc-d10c8c939580','Col':5,'Row':26,'Format':'numberic','Value':'','TargetCode':''}</v>
      </c>
    </row>
    <row r="327" ht="12.75">
      <c r="A327" t="str">
        <f>CONCATENATE("{'SheetId':'1deb9a6e-dc5a-4908-87cc-034ee9747e20'",",","'UId':'d007d564-0a98-45f4-94c4-a2e4056245bc'",",'Col':",COLUMN(BCDanhMucDauTu_06029!F26),",'Row':",ROW(BCDanhMucDauTu_06029!F26),",","'Format':'numberic'",",'Value':'",SUBSTITUTE(BCDanhMucDauTu_06029!F26,"'","\'"),"','TargetCode':''}")</f>
        <v>{'SheetId':'1deb9a6e-dc5a-4908-87cc-034ee9747e20','UId':'d007d564-0a98-45f4-94c4-a2e4056245bc','Col':6,'Row':26,'Format':'numberic','Value':'41604108544','TargetCode':''}</v>
      </c>
    </row>
    <row r="328" ht="12.75">
      <c r="A328" t="str">
        <f>CONCATENATE("{'SheetId':'1deb9a6e-dc5a-4908-87cc-034ee9747e20'",",","'UId':'87b8e950-d5f9-45b4-8cfb-d8108dd16f8f'",",'Col':",COLUMN(BCDanhMucDauTu_06029!G26),",'Row':",ROW(BCDanhMucDauTu_06029!G26),",","'Format':'numberic'",",'Value':'",SUBSTITUTE(BCDanhMucDauTu_06029!G26,"'","\'"),"','TargetCode':''}")</f>
        <v>{'SheetId':'1deb9a6e-dc5a-4908-87cc-034ee9747e20','UId':'87b8e950-d5f9-45b4-8cfb-d8108dd16f8f','Col':7,'Row':26,'Format':'numberic','Value':'0.499813543790932','TargetCode':''}</v>
      </c>
    </row>
    <row r="329" ht="12.75">
      <c r="A329" t="str">
        <f>CONCATENATE("{'SheetId':'1deb9a6e-dc5a-4908-87cc-034ee9747e20'",",","'UId':'70e2406f-94eb-466f-8d09-837ad44a449c'",",'Col':",COLUMN(BCDanhMucDauTu_06029!D27),",'Row':",ROW(BCDanhMucDauTu_06029!D27),",","'Format':'numberic'",",'Value':'",SUBSTITUTE(BCDanhMucDauTu_06029!D27,"'","\'"),"','TargetCode':''}")</f>
        <v>{'SheetId':'1deb9a6e-dc5a-4908-87cc-034ee9747e20','UId':'70e2406f-94eb-466f-8d09-837ad44a449c','Col':4,'Row':27,'Format':'numberic','Value':' ','TargetCode':''}</v>
      </c>
    </row>
    <row r="330" ht="12.75">
      <c r="A330" t="str">
        <f>CONCATENATE("{'SheetId':'1deb9a6e-dc5a-4908-87cc-034ee9747e20'",",","'UId':'d0c68994-6723-45f4-a51b-ec4a1f1cb761'",",'Col':",COLUMN(BCDanhMucDauTu_06029!E27),",'Row':",ROW(BCDanhMucDauTu_06029!E27),",","'Format':'numberic'",",'Value':'",SUBSTITUTE(BCDanhMucDauTu_06029!E27,"'","\'"),"','TargetCode':''}")</f>
        <v>{'SheetId':'1deb9a6e-dc5a-4908-87cc-034ee9747e20','UId':'d0c68994-6723-45f4-a51b-ec4a1f1cb761','Col':5,'Row':27,'Format':'numberic','Value':' ','TargetCode':''}</v>
      </c>
    </row>
    <row r="331" ht="12.75">
      <c r="A331" t="str">
        <f>CONCATENATE("{'SheetId':'1deb9a6e-dc5a-4908-87cc-034ee9747e20'",",","'UId':'6c78638c-c601-49bf-a9e5-d48c4258eadd'",",'Col':",COLUMN(BCDanhMucDauTu_06029!F27),",'Row':",ROW(BCDanhMucDauTu_06029!F27),",","'Format':'numberic'",",'Value':'",SUBSTITUTE(BCDanhMucDauTu_06029!F27,"'","\'"),"','TargetCode':''}")</f>
        <v>{'SheetId':'1deb9a6e-dc5a-4908-87cc-034ee9747e20','UId':'6c78638c-c601-49bf-a9e5-d48c4258eadd','Col':6,'Row':27,'Format':'numberic','Value':' ','TargetCode':''}</v>
      </c>
    </row>
    <row r="332" ht="12.75">
      <c r="A332" t="str">
        <f>CONCATENATE("{'SheetId':'1deb9a6e-dc5a-4908-87cc-034ee9747e20'",",","'UId':'bb82eed3-a7c3-4954-be20-20a9717d4026'",",'Col':",COLUMN(BCDanhMucDauTu_06029!G27),",'Row':",ROW(BCDanhMucDauTu_06029!G27),",","'Format':'numberic'",",'Value':'",SUBSTITUTE(BCDanhMucDauTu_06029!G27,"'","\'"),"','TargetCode':''}")</f>
        <v>{'SheetId':'1deb9a6e-dc5a-4908-87cc-034ee9747e20','UId':'bb82eed3-a7c3-4954-be20-20a9717d4026','Col':7,'Row':27,'Format':'numberic','Value':' ','TargetCode':''}</v>
      </c>
    </row>
    <row r="333" ht="12.75">
      <c r="A333" t="str">
        <f>CONCATENATE("{'SheetId':'1deb9a6e-dc5a-4908-87cc-034ee9747e20'",",","'UId':'4fe6fd2f-049f-4c3b-a78b-58fd08d62d7d'",",'Col':",COLUMN(BCDanhMucDauTu_06029!A29),",'Row':",ROW(BCDanhMucDauTu_06029!A29),",","'ColDynamic':",COLUMN(BCDanhMucDauTu_06029!A32),",","'RowDynamic':",ROW(BCDanhMucDauTu_06029!A32),",","'Format':'numberic'",",'Value':'",SUBSTITUTE(BCDanhMucDauTu_06029!A29,"'","\'"),"','TargetCode':''}")</f>
        <v>{'SheetId':'1deb9a6e-dc5a-4908-87cc-034ee9747e20','UId':'4fe6fd2f-049f-4c3b-a78b-58fd08d62d7d','Col':1,'Row':29,'ColDynamic':1,'RowDynamic':32,'Format':'numberic','Value':' ','TargetCode':''}</v>
      </c>
    </row>
    <row r="334" ht="12.75">
      <c r="A334" t="str">
        <f>CONCATENATE("{'SheetId':'1deb9a6e-dc5a-4908-87cc-034ee9747e20'",",","'UId':'21737fa5-5263-466a-9802-c554ec94ffeb'",",'Col':",COLUMN(BCDanhMucDauTu_06029!B29),",'Row':",ROW(BCDanhMucDauTu_06029!B29),",","'ColDynamic':",COLUMN(BCDanhMucDauTu_06029!B32),",","'RowDynamic':",ROW(BCDanhMucDauTu_06029!B32),",","'Format':'string'",",'Value':'",SUBSTITUTE(BCDanhMucDauTu_06029!B29,"'","\'"),"','TargetCode':''}")</f>
        <v>{'SheetId':'1deb9a6e-dc5a-4908-87cc-034ee9747e20','UId':'21737fa5-5263-466a-9802-c554ec94ffeb','Col':2,'Row':29,'ColDynamic':2,'RowDynamic':32,'Format':'string','Value':'Tổng','TargetCode':''}</v>
      </c>
    </row>
    <row r="335" ht="12.75">
      <c r="A335" t="str">
        <f>CONCATENATE("{'SheetId':'1deb9a6e-dc5a-4908-87cc-034ee9747e20'",",","'UId':'b1780ae8-e3e9-4d68-b8e3-06dc22233b5c'",",'Col':",COLUMN(BCDanhMucDauTu_06029!C29),",'Row':",ROW(BCDanhMucDauTu_06029!C29),",","'ColDynamic':",COLUMN(BCDanhMucDauTu_06029!C32),",","'RowDynamic':",ROW(BCDanhMucDauTu_06029!C32),",","'Format':'numberic'",",'Value':'",SUBSTITUTE(BCDanhMucDauTu_06029!C29,"'","\'"),"','TargetCode':''}")</f>
        <v>{'SheetId':'1deb9a6e-dc5a-4908-87cc-034ee9747e20','UId':'b1780ae8-e3e9-4d68-b8e3-06dc22233b5c','Col':3,'Row':29,'ColDynamic':3,'RowDynamic':32,'Format':'numberic','Value':'2257','TargetCode':''}</v>
      </c>
    </row>
    <row r="336" ht="12.75">
      <c r="A336" t="str">
        <f>CONCATENATE("{'SheetId':'1deb9a6e-dc5a-4908-87cc-034ee9747e20'",",","'UId':'fd0c415a-d2bc-42ee-b389-414f8400dae8'",",'Col':",COLUMN(BCDanhMucDauTu_06029!D29),",'Row':",ROW(BCDanhMucDauTu_06029!D29),",","'ColDynamic':",COLUMN(BCDanhMucDauTu_06029!D32),",","'RowDynamic':",ROW(BCDanhMucDauTu_06029!D32),",","'Format':'numberic'",",'Value':'",SUBSTITUTE(BCDanhMucDauTu_06029!D29,"'","\'"),"','TargetCode':''}")</f>
        <v>{'SheetId':'1deb9a6e-dc5a-4908-87cc-034ee9747e20','UId':'fd0c415a-d2bc-42ee-b389-414f8400dae8','Col':4,'Row':29,'ColDynamic':4,'RowDynamic':32,'Format':'numberic','Value':' ','TargetCode':''}</v>
      </c>
    </row>
    <row r="337" ht="12.75">
      <c r="A337" t="str">
        <f>CONCATENATE("{'SheetId':'1deb9a6e-dc5a-4908-87cc-034ee9747e20'",",","'UId':'816243e8-9c85-4ba1-805c-371f6b4844e4'",",'Col':",COLUMN(BCDanhMucDauTu_06029!E29),",'Row':",ROW(BCDanhMucDauTu_06029!E29),",","'ColDynamic':",COLUMN(BCDanhMucDauTu_06029!E32),",","'RowDynamic':",ROW(BCDanhMucDauTu_06029!E32),",","'Format':'numberic'",",'Value':'",SUBSTITUTE(BCDanhMucDauTu_06029!E29,"'","\'"),"','TargetCode':''}")</f>
        <v>{'SheetId':'1deb9a6e-dc5a-4908-87cc-034ee9747e20','UId':'816243e8-9c85-4ba1-805c-371f6b4844e4','Col':5,'Row':29,'ColDynamic':5,'RowDynamic':32,'Format':'numberic','Value':' ','TargetCode':''}</v>
      </c>
    </row>
    <row r="338" ht="12.75">
      <c r="A338" t="str">
        <f>CONCATENATE("{'SheetId':'1deb9a6e-dc5a-4908-87cc-034ee9747e20'",",","'UId':'2efa8183-1804-400f-919b-54e0d328e017'",",'Col':",COLUMN(BCDanhMucDauTu_06029!F29),",'Row':",ROW(BCDanhMucDauTu_06029!F29),",","'ColDynamic':",COLUMN(BCDanhMucDauTu_06029!F32),",","'RowDynamic':",ROW(BCDanhMucDauTu_06029!F32),",","'Format':'numberic'",",'Value':'",SUBSTITUTE(BCDanhMucDauTu_06029!F29,"'","\'"),"','TargetCode':''}")</f>
        <v>{'SheetId':'1deb9a6e-dc5a-4908-87cc-034ee9747e20','UId':'2efa8183-1804-400f-919b-54e0d328e017','Col':6,'Row':29,'ColDynamic':6,'RowDynamic':32,'Format':'numberic','Value':'1005159492','TargetCode':''}</v>
      </c>
    </row>
    <row r="339" ht="12.75">
      <c r="A339" t="str">
        <f>CONCATENATE("{'SheetId':'1deb9a6e-dc5a-4908-87cc-034ee9747e20'",",","'UId':'890ca93f-4ffa-4063-bc4e-3ca8427d321f'",",'Col':",COLUMN(BCDanhMucDauTu_06029!G29),",'Row':",ROW(BCDanhMucDauTu_06029!G29),",","'ColDynamic':",COLUMN(BCDanhMucDauTu_06029!G32),",","'RowDynamic':",ROW(BCDanhMucDauTu_06029!G32),",","'Format':'numberic'",",'Value':'",SUBSTITUTE(BCDanhMucDauTu_06029!G29,"'","\'"),"','TargetCode':''}")</f>
        <v>{'SheetId':'1deb9a6e-dc5a-4908-87cc-034ee9747e20','UId':'890ca93f-4ffa-4063-bc4e-3ca8427d321f','Col':7,'Row':29,'ColDynamic':7,'RowDynamic':32,'Format':'numberic','Value':'0.0120755460302746','TargetCode':''}</v>
      </c>
    </row>
    <row r="340" ht="12.75">
      <c r="A340" t="str">
        <f>CONCATENATE("{'SheetId':'1deb9a6e-dc5a-4908-87cc-034ee9747e20'",",","'UId':'df249e66-a9ea-45a2-9c76-d51aecb2379d'",",'Col':",COLUMN(BCDanhMucDauTu_06029!D30),",'Row':",ROW(BCDanhMucDauTu_06029!D30),",","'Format':'numberic'",",'Value':'",SUBSTITUTE(BCDanhMucDauTu_06029!D30,"'","\'"),"','TargetCode':''}")</f>
        <v>{'SheetId':'1deb9a6e-dc5a-4908-87cc-034ee9747e20','UId':'df249e66-a9ea-45a2-9c76-d51aecb2379d','Col':4,'Row':30,'Format':'numberic','Value':' ','TargetCode':''}</v>
      </c>
    </row>
    <row r="341" ht="12.75">
      <c r="A341" t="str">
        <f>CONCATENATE("{'SheetId':'1deb9a6e-dc5a-4908-87cc-034ee9747e20'",",","'UId':'a81df1b4-0c26-4bbd-9a9d-27dc4b538b2c'",",'Col':",COLUMN(BCDanhMucDauTu_06029!E30),",'Row':",ROW(BCDanhMucDauTu_06029!E30),",","'Format':'numberic'",",'Value':'",SUBSTITUTE(BCDanhMucDauTu_06029!E30,"'","\'"),"','TargetCode':''}")</f>
        <v>{'SheetId':'1deb9a6e-dc5a-4908-87cc-034ee9747e20','UId':'a81df1b4-0c26-4bbd-9a9d-27dc4b538b2c','Col':5,'Row':30,'Format':'numberic','Value':' ','TargetCode':''}</v>
      </c>
    </row>
    <row r="342" ht="12.75">
      <c r="A342" t="str">
        <f>CONCATENATE("{'SheetId':'1deb9a6e-dc5a-4908-87cc-034ee9747e20'",",","'UId':'4a9e3616-ca24-464d-b5e2-89b07d4dab94'",",'Col':",COLUMN(BCDanhMucDauTu_06029!F30),",'Row':",ROW(BCDanhMucDauTu_06029!F30),",","'Format':'numberic'",",'Value':'",SUBSTITUTE(BCDanhMucDauTu_06029!F30,"'","\'"),"','TargetCode':''}")</f>
        <v>{'SheetId':'1deb9a6e-dc5a-4908-87cc-034ee9747e20','UId':'4a9e3616-ca24-464d-b5e2-89b07d4dab94','Col':6,'Row':30,'Format':'numberic','Value':' ','TargetCode':''}</v>
      </c>
    </row>
    <row r="343" ht="12.75">
      <c r="A343" t="str">
        <f>CONCATENATE("{'SheetId':'1deb9a6e-dc5a-4908-87cc-034ee9747e20'",",","'UId':'4cbb5dbb-7a56-4367-b451-172c5d9fc088'",",'Col':",COLUMN(BCDanhMucDauTu_06029!G30),",'Row':",ROW(BCDanhMucDauTu_06029!G30),",","'Format':'numberic'",",'Value':'",SUBSTITUTE(BCDanhMucDauTu_06029!G30,"'","\'"),"','TargetCode':''}")</f>
        <v>{'SheetId':'1deb9a6e-dc5a-4908-87cc-034ee9747e20','UId':'4cbb5dbb-7a56-4367-b451-172c5d9fc088','Col':7,'Row':30,'Format':'numberic','Value':' ','TargetCode':''}</v>
      </c>
    </row>
    <row r="344" ht="12.75">
      <c r="A344" t="str">
        <f>CONCATENATE("{'SheetId':'1deb9a6e-dc5a-4908-87cc-034ee9747e20'",",","'UId':'70357de6-0706-48a2-a361-da95bcaa1827'",",'Col':",COLUMN(BCDanhMucDauTu_06029!D31),",'Row':",ROW(BCDanhMucDauTu_06029!D31),",","'Format':'numberic'",",'Value':'",SUBSTITUTE(BCDanhMucDauTu_06029!D31,"'","\'"),"','TargetCode':''}")</f>
        <v>{'SheetId':'1deb9a6e-dc5a-4908-87cc-034ee9747e20','UId':'70357de6-0706-48a2-a361-da95bcaa1827','Col':4,'Row':31,'Format':'numberic','Value':' ','TargetCode':''}</v>
      </c>
    </row>
    <row r="345" ht="12.75">
      <c r="A345" t="str">
        <f>CONCATENATE("{'SheetId':'1deb9a6e-dc5a-4908-87cc-034ee9747e20'",",","'UId':'4f148c59-190d-4dad-aff9-126f4ce81c6d'",",'Col':",COLUMN(BCDanhMucDauTu_06029!E31),",'Row':",ROW(BCDanhMucDauTu_06029!E31),",","'Format':'numberic'",",'Value':'",SUBSTITUTE(BCDanhMucDauTu_06029!E31,"'","\'"),"','TargetCode':''}")</f>
        <v>{'SheetId':'1deb9a6e-dc5a-4908-87cc-034ee9747e20','UId':'4f148c59-190d-4dad-aff9-126f4ce81c6d','Col':5,'Row':31,'Format':'numberic','Value':' ','TargetCode':''}</v>
      </c>
    </row>
    <row r="346" ht="12.75">
      <c r="A346" t="str">
        <f>CONCATENATE("{'SheetId':'1deb9a6e-dc5a-4908-87cc-034ee9747e20'",",","'UId':'6ba9d2bf-7322-4bb6-be73-05a728f53c5a'",",'Col':",COLUMN(BCDanhMucDauTu_06029!F31),",'Row':",ROW(BCDanhMucDauTu_06029!F31),",","'Format':'numberic'",",'Value':'",SUBSTITUTE(BCDanhMucDauTu_06029!F31,"'","\'"),"','TargetCode':''}")</f>
        <v>{'SheetId':'1deb9a6e-dc5a-4908-87cc-034ee9747e20','UId':'6ba9d2bf-7322-4bb6-be73-05a728f53c5a','Col':6,'Row':31,'Format':'numberic','Value':'40629990005','TargetCode':''}</v>
      </c>
    </row>
    <row r="347" ht="12.75">
      <c r="A347" t="str">
        <f>CONCATENATE("{'SheetId':'1deb9a6e-dc5a-4908-87cc-034ee9747e20'",",","'UId':'cad08826-aed0-458d-a3df-563ee1ca2782'",",'Col':",COLUMN(BCDanhMucDauTu_06029!G31),",'Row':",ROW(BCDanhMucDauTu_06029!G31),",","'Format':'numberic'",",'Value':'",SUBSTITUTE(BCDanhMucDauTu_06029!G31,"'","\'"),"','TargetCode':''}")</f>
        <v>{'SheetId':'1deb9a6e-dc5a-4908-87cc-034ee9747e20','UId':'cad08826-aed0-458d-a3df-563ee1ca2782','Col':7,'Row':31,'Format':'numberic','Value':'0.488110910178794','TargetCode':''}</v>
      </c>
    </row>
    <row r="348" ht="12.75">
      <c r="A348" t="str">
        <f>CONCATENATE("{'SheetId':'1deb9a6e-dc5a-4908-87cc-034ee9747e20'",",","'UId':'26452794-e0d2-44f2-8c51-7f5465fbf4cf'",",'Col':",COLUMN(BCDanhMucDauTu_06029!A33),",'Row':",ROW(BCDanhMucDauTu_06029!A33),",","'ColDynamic':",COLUMN(BCDanhMucDauTu_06029!A30),",","'RowDynamic':",ROW(BCDanhMucDauTu_06029!A30),",","'Format':'string'",",'Value':'",SUBSTITUTE(BCDanhMucDauTu_06029!A33,"'","\'"),"','TargetCode':''}")</f>
        <v>{'SheetId':'1deb9a6e-dc5a-4908-87cc-034ee9747e20','UId':'26452794-e0d2-44f2-8c51-7f5465fbf4cf','Col':1,'Row':33,'ColDynamic':1,'RowDynamic':30,'Format':'string','Value':' ','TargetCode':''}</v>
      </c>
    </row>
    <row r="349" ht="12.75">
      <c r="A349" t="str">
        <f>CONCATENATE("{'SheetId':'1deb9a6e-dc5a-4908-87cc-034ee9747e20'",",","'UId':'9b14eff9-5e45-4cf1-9494-0604b89ed28b'",",'Col':",COLUMN(BCDanhMucDauTu_06029!B33),",'Row':",ROW(BCDanhMucDauTu_06029!B33),",","'ColDynamic':",COLUMN(BCDanhMucDauTu_06029!B30),",","'RowDynamic':",ROW(BCDanhMucDauTu_06029!B30),",","'Format':'string'",",'Value':'",SUBSTITUTE(BCDanhMucDauTu_06029!B33,"'","\'"),"','TargetCode':''}")</f>
        <v>{'SheetId':'1deb9a6e-dc5a-4908-87cc-034ee9747e20','UId':'9b14eff9-5e45-4cf1-9494-0604b89ed28b','Col':2,'Row':33,'ColDynamic':2,'RowDynamic':30,'Format':'string','Value':'Tiền gửi ngân hàng','TargetCode':''}</v>
      </c>
    </row>
    <row r="350" ht="12.75">
      <c r="A350" t="str">
        <f>CONCATENATE("{'SheetId':'1deb9a6e-dc5a-4908-87cc-034ee9747e20'",",","'UId':'8d66f097-23e3-4ef9-8131-e5ac52c6b32f'",",'Col':",COLUMN(BCDanhMucDauTu_06029!C33),",'Row':",ROW(BCDanhMucDauTu_06029!C33),",","'ColDynamic':",COLUMN(BCDanhMucDauTu_06029!C30),",","'RowDynamic':",ROW(BCDanhMucDauTu_06029!C30),",","'Format':'string'",",'Value':'",SUBSTITUTE(BCDanhMucDauTu_06029!C33,"'","\'"),"','TargetCode':''}")</f>
        <v>{'SheetId':'1deb9a6e-dc5a-4908-87cc-034ee9747e20','UId':'8d66f097-23e3-4ef9-8131-e5ac52c6b32f','Col':3,'Row':33,'ColDynamic':3,'RowDynamic':30,'Format':'string','Value':'2260','TargetCode':''}</v>
      </c>
    </row>
    <row r="351" ht="12.75">
      <c r="A351" t="str">
        <f>CONCATENATE("{'SheetId':'1deb9a6e-dc5a-4908-87cc-034ee9747e20'",",","'UId':'ead9614a-658c-4220-bedf-ca1bfba113ca'",",'Col':",COLUMN(BCDanhMucDauTu_06029!D33),",'Row':",ROW(BCDanhMucDauTu_06029!D33),",","'ColDynamic':",COLUMN(BCDanhMucDauTu_06029!D30),",","'RowDynamic':",ROW(BCDanhMucDauTu_06029!D30),",","'Format':'numberic'",",'Value':'",SUBSTITUTE(BCDanhMucDauTu_06029!D33,"'","\'"),"','TargetCode':''}")</f>
        <v>{'SheetId':'1deb9a6e-dc5a-4908-87cc-034ee9747e20','UId':'ead9614a-658c-4220-bedf-ca1bfba113ca','Col':4,'Row':33,'ColDynamic':4,'RowDynamic':30,'Format':'numberic','Value':' ','TargetCode':''}</v>
      </c>
    </row>
    <row r="352" ht="12.75">
      <c r="A352" t="str">
        <f>CONCATENATE("{'SheetId':'1deb9a6e-dc5a-4908-87cc-034ee9747e20'",",","'UId':'4fdfc09c-5e5b-40ad-b617-c48d140e6fbc'",",'Col':",COLUMN(BCDanhMucDauTu_06029!E33),",'Row':",ROW(BCDanhMucDauTu_06029!E33),",","'ColDynamic':",COLUMN(BCDanhMucDauTu_06029!E30),",","'RowDynamic':",ROW(BCDanhMucDauTu_06029!E30),",","'Format':'numberic'",",'Value':'",SUBSTITUTE(BCDanhMucDauTu_06029!E33,"'","\'"),"','TargetCode':''}")</f>
        <v>{'SheetId':'1deb9a6e-dc5a-4908-87cc-034ee9747e20','UId':'4fdfc09c-5e5b-40ad-b617-c48d140e6fbc','Col':5,'Row':33,'ColDynamic':5,'RowDynamic':30,'Format':'numberic','Value':' ','TargetCode':''}</v>
      </c>
    </row>
    <row r="353" ht="12.75">
      <c r="A353" t="str">
        <f>CONCATENATE("{'SheetId':'1deb9a6e-dc5a-4908-87cc-034ee9747e20'",",","'UId':'ba8351a8-8ef9-4c39-b20c-9e499c7302c4'",",'Col':",COLUMN(BCDanhMucDauTu_06029!F33),",'Row':",ROW(BCDanhMucDauTu_06029!F33),",","'ColDynamic':",COLUMN(BCDanhMucDauTu_06029!F30),",","'RowDynamic':",ROW(BCDanhMucDauTu_06029!F30),",","'Format':'numberic'",",'Value':'",SUBSTITUTE(BCDanhMucDauTu_06029!F33,"'","\'"),"','TargetCode':''}")</f>
        <v>{'SheetId':'1deb9a6e-dc5a-4908-87cc-034ee9747e20','UId':'ba8351a8-8ef9-4c39-b20c-9e499c7302c4','Col':6,'Row':33,'ColDynamic':6,'RowDynamic':30,'Format':'numberic','Value':'','TargetCode':''}</v>
      </c>
    </row>
    <row r="354" ht="12.75">
      <c r="A354" t="str">
        <f>CONCATENATE("{'SheetId':'1deb9a6e-dc5a-4908-87cc-034ee9747e20'",",","'UId':'20aec549-2649-4108-8c50-4ff697541fea'",",'Col':",COLUMN(BCDanhMucDauTu_06029!G33),",'Row':",ROW(BCDanhMucDauTu_06029!G33),",","'ColDynamic':",COLUMN(BCDanhMucDauTu_06029!G30),",","'RowDynamic':",ROW(BCDanhMucDauTu_06029!G30),",","'Format':'numberic'",",'Value':'",SUBSTITUTE(BCDanhMucDauTu_06029!G33,"'","\'"),"','TargetCode':''}")</f>
        <v>{'SheetId':'1deb9a6e-dc5a-4908-87cc-034ee9747e20','UId':'20aec549-2649-4108-8c50-4ff697541fea','Col':7,'Row':33,'ColDynamic':7,'RowDynamic':30,'Format':'numberic','Value':'','TargetCode':''}</v>
      </c>
    </row>
    <row r="355" ht="12.75">
      <c r="A355" t="str">
        <f>CONCATENATE("{'SheetId':'1deb9a6e-dc5a-4908-87cc-034ee9747e20'",",","'UId':'c94d94d7-01a6-4c24-95e6-4f83c62d0567'",",'Col':",COLUMN(BCDanhMucDauTu_06029!A35),",'Row':",ROW(BCDanhMucDauTu_06029!A35),",","'ColDynamic':",COLUMN(BCDanhMucDauTu_06029!A32),",","'RowDynamic':",ROW(BCDanhMucDauTu_06029!A32),",","'Format':'string'",",'Value':'",SUBSTITUTE(BCDanhMucDauTu_06029!A35,"'","\'"),"','TargetCode':''}")</f>
        <v>{'SheetId':'1deb9a6e-dc5a-4908-87cc-034ee9747e20','UId':'c94d94d7-01a6-4c24-95e6-4f83c62d0567','Col':1,'Row':35,'ColDynamic':1,'RowDynamic':32,'Format':'string','Value':' ','TargetCode':''}</v>
      </c>
    </row>
    <row r="356" ht="12.75">
      <c r="A356" t="str">
        <f>CONCATENATE("{'SheetId':'1deb9a6e-dc5a-4908-87cc-034ee9747e20'",",","'UId':'333b59bf-d7bf-4903-a769-681773c5c1d6'",",'Col':",COLUMN(BCDanhMucDauTu_06029!B35),",'Row':",ROW(BCDanhMucDauTu_06029!B35),",","'ColDynamic':",COLUMN(BCDanhMucDauTu_06029!B32),",","'RowDynamic':",ROW(BCDanhMucDauTu_06029!B32),",","'Format':'string'",",'Value':'",SUBSTITUTE(BCDanhMucDauTu_06029!B35,"'","\'"),"','TargetCode':''}")</f>
        <v>{'SheetId':'1deb9a6e-dc5a-4908-87cc-034ee9747e20','UId':'333b59bf-d7bf-4903-a769-681773c5c1d6','Col':2,'Row':35,'ColDynamic':2,'RowDynamic':32,'Format':'string','Value':'Chứng chỉ tiền gửi','TargetCode':''}</v>
      </c>
    </row>
    <row r="357" ht="12.75">
      <c r="A357" t="str">
        <f>CONCATENATE("{'SheetId':'1deb9a6e-dc5a-4908-87cc-034ee9747e20'",",","'UId':'70dcb08c-d0c0-43e8-87c7-cb83b1736902'",",'Col':",COLUMN(BCDanhMucDauTu_06029!C35),",'Row':",ROW(BCDanhMucDauTu_06029!C35),",","'ColDynamic':",COLUMN(BCDanhMucDauTu_06029!C32),",","'RowDynamic':",ROW(BCDanhMucDauTu_06029!C32),",","'Format':'string'",",'Value':'",SUBSTITUTE(BCDanhMucDauTu_06029!C35,"'","\'"),"','TargetCode':''}")</f>
        <v>{'SheetId':'1deb9a6e-dc5a-4908-87cc-034ee9747e20','UId':'70dcb08c-d0c0-43e8-87c7-cb83b1736902','Col':3,'Row':35,'ColDynamic':3,'RowDynamic':32,'Format':'string','Value':'2261','TargetCode':''}</v>
      </c>
    </row>
    <row r="358" ht="12.75">
      <c r="A358" t="str">
        <f>CONCATENATE("{'SheetId':'1deb9a6e-dc5a-4908-87cc-034ee9747e20'",",","'UId':'b98b0710-edbe-464f-91cc-a50943b92e53'",",'Col':",COLUMN(BCDanhMucDauTu_06029!D35),",'Row':",ROW(BCDanhMucDauTu_06029!D35),",","'ColDynamic':",COLUMN(BCDanhMucDauTu_06029!D32),",","'RowDynamic':",ROW(BCDanhMucDauTu_06029!D32),",","'Format':'numberic'",",'Value':'",SUBSTITUTE(BCDanhMucDauTu_06029!D35,"'","\'"),"','TargetCode':''}")</f>
        <v>{'SheetId':'1deb9a6e-dc5a-4908-87cc-034ee9747e20','UId':'b98b0710-edbe-464f-91cc-a50943b92e53','Col':4,'Row':35,'ColDynamic':4,'RowDynamic':32,'Format':'numberic','Value':' ','TargetCode':''}</v>
      </c>
    </row>
    <row r="359" ht="12.75">
      <c r="A359" t="str">
        <f>CONCATENATE("{'SheetId':'1deb9a6e-dc5a-4908-87cc-034ee9747e20'",",","'UId':'1e5e338d-e8d3-484c-a931-f154e681f9d1'",",'Col':",COLUMN(BCDanhMucDauTu_06029!E35),",'Row':",ROW(BCDanhMucDauTu_06029!E35),",","'ColDynamic':",COLUMN(BCDanhMucDauTu_06029!E32),",","'RowDynamic':",ROW(BCDanhMucDauTu_06029!E32),",","'Format':'numberic'",",'Value':'",SUBSTITUTE(BCDanhMucDauTu_06029!E35,"'","\'"),"','TargetCode':''}")</f>
        <v>{'SheetId':'1deb9a6e-dc5a-4908-87cc-034ee9747e20','UId':'1e5e338d-e8d3-484c-a931-f154e681f9d1','Col':5,'Row':35,'ColDynamic':5,'RowDynamic':32,'Format':'numberic','Value':' ','TargetCode':''}</v>
      </c>
    </row>
    <row r="360" ht="12.75">
      <c r="A360" t="str">
        <f>CONCATENATE("{'SheetId':'1deb9a6e-dc5a-4908-87cc-034ee9747e20'",",","'UId':'f0171a12-b46c-408e-9769-0674783f4494'",",'Col':",COLUMN(BCDanhMucDauTu_06029!F35),",'Row':",ROW(BCDanhMucDauTu_06029!F35),",","'ColDynamic':",COLUMN(BCDanhMucDauTu_06029!F32),",","'RowDynamic':",ROW(BCDanhMucDauTu_06029!F32),",","'Format':'numberic'",",'Value':'",SUBSTITUTE(BCDanhMucDauTu_06029!F35,"'","\'"),"','TargetCode':''}")</f>
        <v>{'SheetId':'1deb9a6e-dc5a-4908-87cc-034ee9747e20','UId':'f0171a12-b46c-408e-9769-0674783f4494','Col':6,'Row':35,'ColDynamic':6,'RowDynamic':32,'Format':'numberic','Value':'','TargetCode':''}</v>
      </c>
    </row>
    <row r="361" ht="12.75">
      <c r="A361" t="str">
        <f>CONCATENATE("{'SheetId':'1deb9a6e-dc5a-4908-87cc-034ee9747e20'",",","'UId':'123dfcbf-9d8f-4865-9abd-67aef0fb2ded'",",'Col':",COLUMN(BCDanhMucDauTu_06029!G35),",'Row':",ROW(BCDanhMucDauTu_06029!G35),",","'ColDynamic':",COLUMN(BCDanhMucDauTu_06029!G32),",","'RowDynamic':",ROW(BCDanhMucDauTu_06029!G32),",","'Format':'numberic'",",'Value':'",SUBSTITUTE(BCDanhMucDauTu_06029!G35,"'","\'"),"','TargetCode':''}")</f>
        <v>{'SheetId':'1deb9a6e-dc5a-4908-87cc-034ee9747e20','UId':'123dfcbf-9d8f-4865-9abd-67aef0fb2ded','Col':7,'Row':35,'ColDynamic':7,'RowDynamic':32,'Format':'numberic','Value':'','TargetCode':''}</v>
      </c>
    </row>
    <row r="362" ht="12.75">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{'SheetId':'1deb9a6e-dc5a-4908-87cc-034ee9747e20','UId':'61c7d7e9-4c4a-4062-8012-4877345d4ca2','Col':4,'Row':36,'Format':'numberic','Value':'','TargetCode':''}</v>
      </c>
    </row>
    <row r="363" ht="12.75">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{'SheetId':'1deb9a6e-dc5a-4908-87cc-034ee9747e20','UId':'55eb1cfc-48db-45d7-badc-9126702dbaca','Col':5,'Row':36,'Format':'numberic','Value':'','TargetCode':''}</v>
      </c>
    </row>
    <row r="364" ht="12.75">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{'SheetId':'1deb9a6e-dc5a-4908-87cc-034ee9747e20','UId':'0b0a71cf-8b1c-4a88-a170-2b7251d20ffa','Col':6,'Row':36,'Format':'numberic','Value':'40629990005','TargetCode':''}</v>
      </c>
    </row>
    <row r="365" ht="12.75">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{'SheetId':'1deb9a6e-dc5a-4908-87cc-034ee9747e20','UId':'3ec63538-3a98-477e-b957-0e4550274988','Col':7,'Row':36,'Format':'numberic','Value':'0.488110910178794','TargetCode':''}</v>
      </c>
    </row>
    <row r="366" ht="12.75">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{'SheetId':'1deb9a6e-dc5a-4908-87cc-034ee9747e20','UId':'b7e2b881-7166-4008-81ef-36fa655ba0d3','Col':4,'Row':37,'Format':'numberic','Value':'637071','TargetCode':''}</v>
      </c>
    </row>
    <row r="367" ht="12.75">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ht="12.75">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{'SheetId':'1deb9a6e-dc5a-4908-87cc-034ee9747e20','UId':'2a23d1c5-766a-4746-bd88-93015d1e4053','Col':6,'Row':37,'Format':'numberic','Value':'83239258041','TargetCode':''}</v>
      </c>
    </row>
    <row r="369" ht="12.75">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{'SheetId':'eea37401-614e-480f-bf0c-66e62a21c940','UId':'8fe4c321-a5c4-4a50-a26e-af5571876426','Col':4,'Row':3,'Format':'numberic','Value':'0.0120010540695975','TargetCode':''}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{'SheetId':'eea37401-614e-480f-bf0c-66e62a21c940','UId':'e505df99-52a5-4046-b588-70e17a64bc04','Col':5,'Row':3,'Format':'numberic','Value':'0.0120011271266656','TargetCode':''}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{'SheetId':'eea37401-614e-480f-bf0c-66e62a21c940','UId':'906b49c2-3105-44f5-a32d-07590223a8f2','Col':4,'Row':4,'Format':'numberic','Value':'0.00372428046711304','TargetCode':''}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{'SheetId':'eea37401-614e-480f-bf0c-66e62a21c940','UId':'1292eb8e-a778-4ce5-ab53-509a4c8a9832','Col':5,'Row':4,'Format':'numberic','Value':'0.00388164767323731','TargetCode':''}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{'SheetId':'eea37401-614e-480f-bf0c-66e62a21c940','UId':'043b7f89-a817-4764-b06f-cc2a71ce03b0','Col':4,'Row':5,'Format':'numberic','Value':'0.00429356663582509','TargetCode':''}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{'SheetId':'eea37401-614e-480f-bf0c-66e62a21c940','UId':'99e0f9cc-8606-43f9-8ce6-a58dc892af79','Col':5,'Row':5,'Format':'numberic','Value':'0.00450000977387552','TargetCode':''}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{'SheetId':'eea37401-614e-480f-bf0c-66e62a21c940','UId':'5a5a30c0-7249-46cc-a3d5-6518c7410f2b','Col':4,'Row':6,'Format':'numberic','Value':'0.000936444809275568','TargetCode':''}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{'SheetId':'eea37401-614e-480f-bf0c-66e62a21c940','UId':'b6bb9469-63ab-4fda-88bd-7b1865b669bf','Col':5,'Row':6,'Format':'numberic','Value':'0.000949810547806241','TargetCode':''}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{'SheetId':'eea37401-614e-480f-bf0c-66e62a21c940','UId':'e3f08122-3427-41af-b11b-1a46844a64fc','Col':4,'Row':9,'Format':'numberic','Value':'0.00614529403062027','TargetCode':''}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{'SheetId':'eea37401-614e-480f-bf0c-66e62a21c940','UId':'9e68654a-171d-4fbe-8c69-6a6d18753f97','Col':5,'Row':9,'Format':'numberic','Value':'0.00237180454542207','TargetCode':''}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{'SheetId':'eea37401-614e-480f-bf0c-66e62a21c940','UId':'01528f3a-d80f-403f-9e7e-01c54429c341','Col':4,'Row':10,'Format':'numberic','Value':'0.0271006400124315','TargetCode':''}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{'SheetId':'eea37401-614e-480f-bf0c-66e62a21c940','UId':'2e9dd82c-3e13-4dfb-9508-7eb62f82b7a5','Col':5,'Row':10,'Format':'numberic','Value':'0.0237043996670067','TargetCode':''}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{'SheetId':'eea37401-614e-480f-bf0c-66e62a21c940','UId':'e04710a4-564b-4804-a3c9-8b96b736ccd0','Col':4,'Row':11,'Format':'numberic','Value':'3.21434075043988','TargetCode':''}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{'SheetId':'eea37401-614e-480f-bf0c-66e62a21c940','UId':'759e81e7-6be1-448f-8880-c7fb179e0f97','Col':4,'Row':14,'Format':'numberic','Value':'61686967300','TargetCode':''}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{'SheetId':'eea37401-614e-480f-bf0c-66e62a21c940','UId':'d55f381c-544c-4c22-a6c9-f44d9ae2c1ab','Col':5,'Row':14,'Format':'numberic','Value':'61538508800','TargetCode':''}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{'SheetId':'eea37401-614e-480f-bf0c-66e62a21c940','UId':'5b9de7f0-70a7-42bf-94c8-d94c81c70e42','Col':4,'Row':15,'Format':'numberic','Value':'61686967300','TargetCode':''}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{'SheetId':'eea37401-614e-480f-bf0c-66e62a21c940','UId':'85d68133-b410-4986-a2ae-00da0ca256bd','Col':5,'Row':15,'Format':'numberic','Value':'61538508800','TargetCode':''}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{'SheetId':'eea37401-614e-480f-bf0c-66e62a21c940','UId':'31f6ac2c-5e3e-4a12-b200-cf5f834a027b','Col':4,'Row':16,'Format':'numberic','Value':'6168696.73','TargetCode':''}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{'SheetId':'eea37401-614e-480f-bf0c-66e62a21c940','UId':'e12c39c4-7956-414a-b632-d0af1c2ab599','Col':5,'Row':16,'Format':'numberic','Value':'6153850.88','TargetCode':''}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{'SheetId':'eea37401-614e-480f-bf0c-66e62a21c940','UId':'b08c24e4-4516-482b-a697-9d62ff87afcf','Col':4,'Row':17,'Format':'numberic','Value':'473445500','TargetCode':''}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{'SheetId':'eea37401-614e-480f-bf0c-66e62a21c940','UId':'a7ccfa80-7e7d-4308-b36d-abc719c80bf3','Col':5,'Row':17,'Format':'numberic','Value':'148458500','TargetCode':''}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{'SheetId':'eea37401-614e-480f-bf0c-66e62a21c940','UId':'e8ec4ef9-08e4-4e39-8477-ae21a99e8959','Col':4,'Row':18,'Format':'numberic','Value':'164576.28','TargetCode':''}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{'SheetId':'eea37401-614e-480f-bf0c-66e62a21c940','UId':'dde8a5b2-e9c7-4f1b-a63c-0174479280ef','Col':5,'Row':18,'Format':'numberic','Value':'195375.28','TargetCode':''}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{'SheetId':'eea37401-614e-480f-bf0c-66e62a21c940','UId':'0e4c1db2-c20e-4d52-853c-271375cc313a','Col':4,'Row':19,'Format':'numberic','Value':'1645762800','TargetCode':''}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{'SheetId':'eea37401-614e-480f-bf0c-66e62a21c940','UId':'12f0bb36-f2e3-462a-b5c8-133ec8de4536','Col':5,'Row':19,'Format':'numberic','Value':'1953752800','TargetCode':''}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{'SheetId':'eea37401-614e-480f-bf0c-66e62a21c940','UId':'99c017fe-183e-4244-a2e8-3180fad52922','Col':4,'Row':20,'Format':'numberic','Value':'-117231.73','TargetCode':''}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{'SheetId':'eea37401-614e-480f-bf0c-66e62a21c940','UId':'b3b6a8fb-5b81-4dc7-b0e6-531f207f2848','Col':5,'Row':20,'Format':'numberic','Value':'-180529.43','TargetCode':''}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{'SheetId':'eea37401-614e-480f-bf0c-66e62a21c940','UId':'d7299fb4-5fbd-49ea-a765-7a162fd18f1e','Col':4,'Row':21,'Format':'numberic','Value':'-1172317300','TargetCode':''}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{'SheetId':'eea37401-614e-480f-bf0c-66e62a21c940','UId':'15c659ac-ac36-4f95-b662-8fcd6067cf35','Col':5,'Row':21,'Format':'numberic','Value':'-1805294300','TargetCode':''}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{'SheetId':'eea37401-614e-480f-bf0c-66e62a21c940','UId':'232e2092-5dcd-464b-b1fe-07f27efe2d21','Col':4,'Row':22,'Format':'numberic','Value':'62160412800','TargetCode':''}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{'SheetId':'eea37401-614e-480f-bf0c-66e62a21c940','UId':'fa41f074-2315-4e28-81ff-52700c300177','Col':5,'Row':22,'Format':'numberic','Value':'61686967300','TargetCode':''}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{'SheetId':'eea37401-614e-480f-bf0c-66e62a21c940','UId':'d8289881-c7ab-468c-ad5d-bf473cb76780','Col':4,'Row':23,'Format':'numberic','Value':'62160412800','TargetCode':''}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{'SheetId':'eea37401-614e-480f-bf0c-66e62a21c940','UId':'994ed5e1-c943-4620-8991-d05a125691b0','Col':5,'Row':23,'Format':'numberic','Value':'61686967300','TargetCode':''}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{'SheetId':'eea37401-614e-480f-bf0c-66e62a21c940','UId':'7120d041-84df-4b71-aa97-9c53b5ab7f97','Col':4,'Row':24,'Format':'numberic','Value':'6216041.28','TargetCode':''}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{'SheetId':'eea37401-614e-480f-bf0c-66e62a21c940','UId':'ee5817e5-5c8c-481c-bd88-acd0b7e7eb64','Col':5,'Row':24,'Format':'numberic','Value':'6168696.73','TargetCode':''}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{'SheetId':'eea37401-614e-480f-bf0c-66e62a21c940','UId':'dc7a563a-ad1d-4847-ad52-60ae8b13af41','Col':4,'Row':26,'Format':'percentage','Value':'0.741','TargetCode':''}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{'SheetId':'eea37401-614e-480f-bf0c-66e62a21c940','UId':'c291a5ad-47fa-4a53-a5d4-2c97806fed49','Col':5,'Row':26,'Format':'percentage','Value':'0.753','TargetCode':''}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{'SheetId':'eea37401-614e-480f-bf0c-66e62a21c940','UId':'71e817fa-136e-4e66-8e01-e228a752c25d','Col':4,'Row':27,'Format':'percentage','Value':'0.0037','TargetCode':''}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{'SheetId':'eea37401-614e-480f-bf0c-66e62a21c940','UId':'09a70799-3c67-42d0-9f37-8841480fa73f','Col':5,'Row':27,'Format':'percentage','Value':'0.0039','TargetCode':''}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{'SheetId':'eea37401-614e-480f-bf0c-66e62a21c940','UId':'19d7d32d-f72f-4744-9b80-66561ae1073a','Col':4,'Row':28,'Format':'numberic','Value':'3483','TargetCode':''}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{'SheetId':'eea37401-614e-480f-bf0c-66e62a21c940','UId':'2c2fe24e-69d3-4ae8-a8c8-c603f2a4a32c','Col':5,'Row':28,'Format':'numberic','Value':'3364','TargetCode':''}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{'SheetId':'eea37401-614e-480f-bf0c-66e62a21c940','UId':'507c37af-0901-43e1-8af6-f40112c246e3','Col':4,'Row':29,'Format':'numberic','Value':'13079.84','TargetCode':''}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{'SheetId':'eea37401-614e-480f-bf0c-66e62a21c940','UId':'bb1a5a18-9ac0-4a7c-9c34-d6fbecc14baf','Col':5,'Row':29,'Format':'numberic','Value':'13043.17','TargetCode':''}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0">
      <selection activeCell="H25" sqref="H25"/>
    </sheetView>
  </sheetViews>
  <sheetFormatPr defaultColWidth="9.140625" defaultRowHeight="12.75"/>
  <cols>
    <col min="1" max="1" width="6.8515625" style="44" customWidth="1"/>
    <col min="2" max="2" width="41.7109375" style="44" customWidth="1"/>
    <col min="3" max="3" width="10.28125" style="44" customWidth="1"/>
    <col min="4" max="5" width="28.421875" style="45" customWidth="1"/>
    <col min="6" max="6" width="28.421875" style="56" customWidth="1"/>
    <col min="7" max="7" width="9.140625" style="44" customWidth="1"/>
    <col min="8" max="8" width="30.57421875" style="44" customWidth="1"/>
    <col min="9" max="9" width="9.140625" style="44" customWidth="1"/>
    <col min="10" max="10" width="18.7109375" style="45" bestFit="1" customWidth="1"/>
    <col min="11" max="11" width="17.7109375" style="45" bestFit="1" customWidth="1"/>
    <col min="12" max="12" width="11.28125" style="46" bestFit="1" customWidth="1"/>
    <col min="13" max="16384" width="9.140625" style="44" customWidth="1"/>
  </cols>
  <sheetData>
    <row r="1" spans="1:6" ht="15" customHeight="1">
      <c r="A1" s="41" t="s">
        <v>5</v>
      </c>
      <c r="B1" s="41" t="s">
        <v>6</v>
      </c>
      <c r="C1" s="41" t="s">
        <v>54</v>
      </c>
      <c r="D1" s="42" t="s">
        <v>55</v>
      </c>
      <c r="E1" s="42" t="s">
        <v>56</v>
      </c>
      <c r="F1" s="43" t="s">
        <v>57</v>
      </c>
    </row>
    <row r="2" spans="1:6" ht="15" customHeight="1">
      <c r="A2" s="47" t="s">
        <v>58</v>
      </c>
      <c r="B2" s="47" t="s">
        <v>59</v>
      </c>
      <c r="C2" s="47" t="s">
        <v>60</v>
      </c>
      <c r="D2" s="48" t="s">
        <v>1</v>
      </c>
      <c r="E2" s="48" t="s">
        <v>1</v>
      </c>
      <c r="F2" s="49" t="s">
        <v>1</v>
      </c>
    </row>
    <row r="3" spans="1:15" ht="15" customHeight="1">
      <c r="A3" s="22" t="s">
        <v>61</v>
      </c>
      <c r="B3" s="22" t="s">
        <v>62</v>
      </c>
      <c r="C3" s="22" t="s">
        <v>63</v>
      </c>
      <c r="D3" s="24">
        <v>40629990005</v>
      </c>
      <c r="E3" s="24">
        <v>13040985742</v>
      </c>
      <c r="F3" s="50">
        <v>1.6593109257738798</v>
      </c>
      <c r="M3" s="51"/>
      <c r="N3" s="51"/>
      <c r="O3" s="51"/>
    </row>
    <row r="4" spans="1:15" ht="15" customHeight="1">
      <c r="A4" s="22" t="s">
        <v>1</v>
      </c>
      <c r="B4" s="22" t="s">
        <v>339</v>
      </c>
      <c r="C4" s="22" t="s">
        <v>65</v>
      </c>
      <c r="D4" s="24">
        <v>5000000000</v>
      </c>
      <c r="E4" s="24">
        <v>10000000000</v>
      </c>
      <c r="F4" s="50">
        <v>0.5</v>
      </c>
      <c r="M4" s="51"/>
      <c r="N4" s="51"/>
      <c r="O4" s="51"/>
    </row>
    <row r="5" spans="1:6" ht="15" customHeight="1">
      <c r="A5" s="22" t="s">
        <v>66</v>
      </c>
      <c r="B5" s="22" t="s">
        <v>66</v>
      </c>
      <c r="C5" s="22" t="s">
        <v>66</v>
      </c>
      <c r="D5" s="24"/>
      <c r="E5" s="24"/>
      <c r="F5" s="50"/>
    </row>
    <row r="6" spans="1:15" ht="15" customHeight="1">
      <c r="A6" s="22" t="s">
        <v>1</v>
      </c>
      <c r="B6" s="22" t="s">
        <v>67</v>
      </c>
      <c r="C6" s="22" t="s">
        <v>68</v>
      </c>
      <c r="D6" s="24">
        <v>35629990005</v>
      </c>
      <c r="E6" s="24">
        <v>3040985742</v>
      </c>
      <c r="F6" s="50">
        <v>2.4596049846129473</v>
      </c>
      <c r="M6" s="51"/>
      <c r="N6" s="51"/>
      <c r="O6" s="51"/>
    </row>
    <row r="7" spans="1:6" ht="15" customHeight="1">
      <c r="A7" s="22" t="s">
        <v>66</v>
      </c>
      <c r="B7" s="22" t="s">
        <v>66</v>
      </c>
      <c r="C7" s="22" t="s">
        <v>66</v>
      </c>
      <c r="D7" s="24"/>
      <c r="E7" s="24"/>
      <c r="F7" s="50"/>
    </row>
    <row r="8" spans="1:15" ht="15" customHeight="1">
      <c r="A8" s="22" t="s">
        <v>69</v>
      </c>
      <c r="B8" s="22" t="s">
        <v>70</v>
      </c>
      <c r="C8" s="22" t="s">
        <v>71</v>
      </c>
      <c r="D8" s="24">
        <v>41604108544</v>
      </c>
      <c r="E8" s="24">
        <v>66665897898</v>
      </c>
      <c r="F8" s="50">
        <v>0.9276867593151761</v>
      </c>
      <c r="M8" s="51"/>
      <c r="N8" s="51"/>
      <c r="O8" s="51"/>
    </row>
    <row r="9" spans="1:6" ht="15" customHeight="1">
      <c r="A9" s="22" t="s">
        <v>66</v>
      </c>
      <c r="B9" s="22" t="s">
        <v>66</v>
      </c>
      <c r="C9" s="22" t="s">
        <v>66</v>
      </c>
      <c r="D9" s="24"/>
      <c r="E9" s="24"/>
      <c r="F9" s="50"/>
    </row>
    <row r="10" spans="1:6" ht="15" customHeight="1">
      <c r="A10" s="22"/>
      <c r="B10" s="22"/>
      <c r="C10" s="22"/>
      <c r="D10" s="24"/>
      <c r="E10" s="24"/>
      <c r="F10" s="50"/>
    </row>
    <row r="11" spans="1:6" ht="15" customHeight="1">
      <c r="A11" s="22" t="s">
        <v>72</v>
      </c>
      <c r="B11" s="22" t="s">
        <v>73</v>
      </c>
      <c r="C11" s="22" t="s">
        <v>74</v>
      </c>
      <c r="D11" s="24"/>
      <c r="E11" s="24"/>
      <c r="F11" s="50"/>
    </row>
    <row r="12" spans="1:6" ht="15" customHeight="1">
      <c r="A12" s="22" t="s">
        <v>66</v>
      </c>
      <c r="B12" s="22" t="s">
        <v>66</v>
      </c>
      <c r="C12" s="22" t="s">
        <v>66</v>
      </c>
      <c r="D12" s="24"/>
      <c r="E12" s="24"/>
      <c r="F12" s="50"/>
    </row>
    <row r="13" spans="1:15" ht="15" customHeight="1">
      <c r="A13" s="22" t="s">
        <v>75</v>
      </c>
      <c r="B13" s="22" t="s">
        <v>76</v>
      </c>
      <c r="C13" s="22" t="s">
        <v>77</v>
      </c>
      <c r="D13" s="37">
        <v>399659210</v>
      </c>
      <c r="E13" s="37">
        <v>1339492492</v>
      </c>
      <c r="F13" s="50">
        <v>0.5374424775151534</v>
      </c>
      <c r="M13" s="51"/>
      <c r="N13" s="51"/>
      <c r="O13" s="51"/>
    </row>
    <row r="14" spans="1:6" ht="15" customHeight="1">
      <c r="A14" s="22" t="s">
        <v>66</v>
      </c>
      <c r="B14" s="22" t="s">
        <v>66</v>
      </c>
      <c r="C14" s="22" t="s">
        <v>66</v>
      </c>
      <c r="D14" s="24"/>
      <c r="E14" s="24"/>
      <c r="F14" s="50"/>
    </row>
    <row r="15" spans="1:6" ht="15" customHeight="1">
      <c r="A15" s="22"/>
      <c r="B15" s="22"/>
      <c r="C15" s="22"/>
      <c r="D15" s="24"/>
      <c r="E15" s="24"/>
      <c r="F15" s="50"/>
    </row>
    <row r="16" spans="1:15" ht="15" customHeight="1">
      <c r="A16" s="22" t="s">
        <v>78</v>
      </c>
      <c r="B16" s="22" t="s">
        <v>79</v>
      </c>
      <c r="C16" s="22" t="s">
        <v>80</v>
      </c>
      <c r="D16" s="24">
        <v>5178082</v>
      </c>
      <c r="E16" s="24">
        <v>16917808</v>
      </c>
      <c r="F16" s="50">
        <v>0.31499999148333324</v>
      </c>
      <c r="M16" s="51"/>
      <c r="N16" s="51"/>
      <c r="O16" s="51"/>
    </row>
    <row r="17" spans="1:6" ht="15" customHeight="1">
      <c r="A17" s="22" t="s">
        <v>66</v>
      </c>
      <c r="B17" s="22" t="s">
        <v>66</v>
      </c>
      <c r="C17" s="22" t="s">
        <v>66</v>
      </c>
      <c r="D17" s="24"/>
      <c r="E17" s="24"/>
      <c r="F17" s="50"/>
    </row>
    <row r="18" spans="1:6" ht="15" customHeight="1">
      <c r="A18" s="22"/>
      <c r="B18" s="22"/>
      <c r="C18" s="22"/>
      <c r="D18" s="24"/>
      <c r="E18" s="24"/>
      <c r="F18" s="50"/>
    </row>
    <row r="19" spans="1:6" ht="15" customHeight="1">
      <c r="A19" s="22" t="s">
        <v>81</v>
      </c>
      <c r="B19" s="22" t="s">
        <v>82</v>
      </c>
      <c r="C19" s="22" t="s">
        <v>83</v>
      </c>
      <c r="D19" s="24"/>
      <c r="E19" s="24"/>
      <c r="F19" s="50"/>
    </row>
    <row r="20" spans="1:6" ht="15" customHeight="1">
      <c r="A20" s="22" t="s">
        <v>66</v>
      </c>
      <c r="B20" s="22" t="s">
        <v>66</v>
      </c>
      <c r="C20" s="22" t="s">
        <v>66</v>
      </c>
      <c r="D20" s="24"/>
      <c r="E20" s="24"/>
      <c r="F20" s="50"/>
    </row>
    <row r="21" spans="1:6" ht="15" customHeight="1">
      <c r="A21" s="22" t="s">
        <v>84</v>
      </c>
      <c r="B21" s="22" t="s">
        <v>85</v>
      </c>
      <c r="C21" s="22" t="s">
        <v>86</v>
      </c>
      <c r="D21" s="24">
        <v>600322200</v>
      </c>
      <c r="E21" s="24"/>
      <c r="F21" s="50"/>
    </row>
    <row r="22" spans="1:6" ht="15" customHeight="1">
      <c r="A22" s="22" t="s">
        <v>66</v>
      </c>
      <c r="B22" s="22" t="s">
        <v>66</v>
      </c>
      <c r="C22" s="22" t="s">
        <v>66</v>
      </c>
      <c r="D22" s="24"/>
      <c r="E22" s="24"/>
      <c r="F22" s="50"/>
    </row>
    <row r="23" spans="1:6" ht="15" customHeight="1">
      <c r="A23" s="22"/>
      <c r="B23" s="22"/>
      <c r="C23" s="22"/>
      <c r="D23" s="24"/>
      <c r="E23" s="24"/>
      <c r="F23" s="50"/>
    </row>
    <row r="24" spans="1:6" ht="15" customHeight="1">
      <c r="A24" s="22" t="s">
        <v>87</v>
      </c>
      <c r="B24" s="22" t="s">
        <v>88</v>
      </c>
      <c r="C24" s="22" t="s">
        <v>89</v>
      </c>
      <c r="D24" s="24"/>
      <c r="E24" s="24"/>
      <c r="F24" s="50"/>
    </row>
    <row r="25" spans="1:6" ht="15" customHeight="1">
      <c r="A25" s="22" t="s">
        <v>66</v>
      </c>
      <c r="B25" s="22" t="s">
        <v>66</v>
      </c>
      <c r="C25" s="22" t="s">
        <v>66</v>
      </c>
      <c r="D25" s="24"/>
      <c r="E25" s="24"/>
      <c r="F25" s="50"/>
    </row>
    <row r="26" spans="1:6" ht="15" customHeight="1">
      <c r="A26" s="22"/>
      <c r="B26" s="22"/>
      <c r="C26" s="22"/>
      <c r="D26" s="24"/>
      <c r="E26" s="24"/>
      <c r="F26" s="50"/>
    </row>
    <row r="27" spans="1:6" ht="15" customHeight="1">
      <c r="A27" s="22" t="s">
        <v>90</v>
      </c>
      <c r="B27" s="22" t="s">
        <v>91</v>
      </c>
      <c r="C27" s="22" t="s">
        <v>92</v>
      </c>
      <c r="D27" s="24"/>
      <c r="E27" s="24"/>
      <c r="F27" s="50"/>
    </row>
    <row r="28" spans="1:6" ht="15" customHeight="1">
      <c r="A28" s="22" t="s">
        <v>66</v>
      </c>
      <c r="B28" s="22" t="s">
        <v>66</v>
      </c>
      <c r="C28" s="22" t="s">
        <v>66</v>
      </c>
      <c r="D28" s="24"/>
      <c r="E28" s="24"/>
      <c r="F28" s="50"/>
    </row>
    <row r="29" spans="1:6" ht="15" customHeight="1">
      <c r="A29" s="22"/>
      <c r="B29" s="22"/>
      <c r="C29" s="22"/>
      <c r="D29" s="24"/>
      <c r="E29" s="24"/>
      <c r="F29" s="50"/>
    </row>
    <row r="30" spans="1:15" ht="15" customHeight="1">
      <c r="A30" s="22" t="s">
        <v>93</v>
      </c>
      <c r="B30" s="22" t="s">
        <v>94</v>
      </c>
      <c r="C30" s="22" t="s">
        <v>95</v>
      </c>
      <c r="D30" s="24">
        <v>83239258041</v>
      </c>
      <c r="E30" s="24">
        <v>81063293940</v>
      </c>
      <c r="F30" s="50">
        <v>1.187549708069758</v>
      </c>
      <c r="M30" s="51"/>
      <c r="N30" s="51"/>
      <c r="O30" s="51"/>
    </row>
    <row r="31" spans="1:6" ht="15" customHeight="1">
      <c r="A31" s="47" t="s">
        <v>96</v>
      </c>
      <c r="B31" s="47" t="s">
        <v>97</v>
      </c>
      <c r="C31" s="47" t="s">
        <v>98</v>
      </c>
      <c r="D31" s="48"/>
      <c r="E31" s="48"/>
      <c r="F31" s="49"/>
    </row>
    <row r="32" spans="1:6" ht="15" customHeight="1">
      <c r="A32" s="22" t="s">
        <v>99</v>
      </c>
      <c r="B32" s="22" t="s">
        <v>100</v>
      </c>
      <c r="C32" s="22" t="s">
        <v>101</v>
      </c>
      <c r="D32" s="24"/>
      <c r="E32" s="24"/>
      <c r="F32" s="50"/>
    </row>
    <row r="33" spans="1:6" ht="15" customHeight="1">
      <c r="A33" s="22" t="s">
        <v>66</v>
      </c>
      <c r="B33" s="22" t="s">
        <v>66</v>
      </c>
      <c r="C33" s="22" t="s">
        <v>66</v>
      </c>
      <c r="D33" s="24"/>
      <c r="E33" s="24"/>
      <c r="F33" s="50"/>
    </row>
    <row r="34" spans="1:6" ht="15" customHeight="1">
      <c r="A34" s="22" t="s">
        <v>102</v>
      </c>
      <c r="B34" s="22" t="s">
        <v>103</v>
      </c>
      <c r="C34" s="22" t="s">
        <v>104</v>
      </c>
      <c r="D34" s="24">
        <v>1623290000</v>
      </c>
      <c r="E34" s="24"/>
      <c r="F34" s="50"/>
    </row>
    <row r="35" spans="1:6" ht="15" customHeight="1">
      <c r="A35" s="22" t="s">
        <v>66</v>
      </c>
      <c r="B35" s="22" t="s">
        <v>66</v>
      </c>
      <c r="C35" s="22" t="s">
        <v>66</v>
      </c>
      <c r="D35" s="24"/>
      <c r="E35" s="24"/>
      <c r="F35" s="50"/>
    </row>
    <row r="36" spans="1:6" ht="15" customHeight="1">
      <c r="A36" s="22"/>
      <c r="B36" s="22"/>
      <c r="C36" s="22"/>
      <c r="D36" s="24"/>
      <c r="E36" s="24"/>
      <c r="F36" s="50"/>
    </row>
    <row r="37" spans="1:15" ht="15" customHeight="1">
      <c r="A37" s="22" t="s">
        <v>105</v>
      </c>
      <c r="B37" s="22" t="s">
        <v>106</v>
      </c>
      <c r="C37" s="22" t="s">
        <v>107</v>
      </c>
      <c r="D37" s="24">
        <v>311121724</v>
      </c>
      <c r="E37" s="24">
        <v>603911365</v>
      </c>
      <c r="F37" s="50">
        <v>0.5334655750906728</v>
      </c>
      <c r="M37" s="51"/>
      <c r="N37" s="51"/>
      <c r="O37" s="51"/>
    </row>
    <row r="38" spans="1:6" ht="15" customHeight="1">
      <c r="A38" s="22" t="s">
        <v>66</v>
      </c>
      <c r="B38" s="22" t="s">
        <v>66</v>
      </c>
      <c r="C38" s="22" t="s">
        <v>66</v>
      </c>
      <c r="D38" s="24"/>
      <c r="E38" s="24"/>
      <c r="F38" s="50"/>
    </row>
    <row r="39" spans="1:6" ht="15" customHeight="1">
      <c r="A39" s="22"/>
      <c r="B39" s="22"/>
      <c r="C39" s="22"/>
      <c r="D39" s="24"/>
      <c r="E39" s="24"/>
      <c r="F39" s="50"/>
    </row>
    <row r="40" spans="1:15" ht="15" customHeight="1">
      <c r="A40" s="22" t="s">
        <v>108</v>
      </c>
      <c r="B40" s="22" t="s">
        <v>109</v>
      </c>
      <c r="C40" s="22" t="s">
        <v>110</v>
      </c>
      <c r="D40" s="24">
        <v>1934411724</v>
      </c>
      <c r="E40" s="24">
        <v>603911365</v>
      </c>
      <c r="F40" s="50">
        <v>3.3168434834392984</v>
      </c>
      <c r="M40" s="51"/>
      <c r="N40" s="51"/>
      <c r="O40" s="51"/>
    </row>
    <row r="41" spans="1:15" ht="15" customHeight="1">
      <c r="A41" s="22" t="s">
        <v>1</v>
      </c>
      <c r="B41" s="22" t="s">
        <v>111</v>
      </c>
      <c r="C41" s="22" t="s">
        <v>112</v>
      </c>
      <c r="D41" s="24">
        <v>81304846317</v>
      </c>
      <c r="E41" s="24">
        <v>80459382575</v>
      </c>
      <c r="F41" s="50">
        <v>1.1696843482667307</v>
      </c>
      <c r="M41" s="51"/>
      <c r="N41" s="51"/>
      <c r="O41" s="51"/>
    </row>
    <row r="42" spans="1:15" ht="15" customHeight="1">
      <c r="A42" s="22" t="s">
        <v>1</v>
      </c>
      <c r="B42" s="22" t="s">
        <v>113</v>
      </c>
      <c r="C42" s="22" t="s">
        <v>114</v>
      </c>
      <c r="D42" s="52">
        <v>6216041.28</v>
      </c>
      <c r="E42" s="52">
        <v>6168696.73</v>
      </c>
      <c r="F42" s="50">
        <v>1.1084957059371021</v>
      </c>
      <c r="M42" s="51"/>
      <c r="N42" s="51"/>
      <c r="O42" s="51"/>
    </row>
    <row r="43" spans="1:15" ht="15" customHeight="1">
      <c r="A43" s="22" t="s">
        <v>1</v>
      </c>
      <c r="B43" s="22" t="s">
        <v>115</v>
      </c>
      <c r="C43" s="22" t="s">
        <v>116</v>
      </c>
      <c r="D43" s="52">
        <v>13079.84</v>
      </c>
      <c r="E43" s="52">
        <v>13043.17</v>
      </c>
      <c r="F43" s="50">
        <v>1.0552002323405079</v>
      </c>
      <c r="M43" s="51"/>
      <c r="N43" s="51"/>
      <c r="O43" s="51"/>
    </row>
    <row r="44" spans="1:6" ht="15" customHeight="1">
      <c r="A44" s="53" t="s">
        <v>1</v>
      </c>
      <c r="B44" s="53" t="s">
        <v>1</v>
      </c>
      <c r="C44" s="53" t="s">
        <v>1</v>
      </c>
      <c r="D44" s="54" t="s">
        <v>1</v>
      </c>
      <c r="E44" s="54" t="s">
        <v>1</v>
      </c>
      <c r="F44" s="55"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85" zoomScaleNormal="85" zoomScalePageLayoutView="0" workbookViewId="0" topLeftCell="A13">
      <selection activeCell="H47" sqref="H47"/>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609924518</v>
      </c>
      <c r="E2" s="13">
        <v>719340020</v>
      </c>
      <c r="F2" s="13">
        <v>5653146097</v>
      </c>
      <c r="M2" s="38"/>
      <c r="N2" s="38"/>
      <c r="O2" s="38"/>
    </row>
    <row r="3" spans="1:6" ht="15" customHeight="1">
      <c r="A3" s="5" t="s">
        <v>8</v>
      </c>
      <c r="B3" s="5" t="s">
        <v>120</v>
      </c>
      <c r="C3" s="5" t="s">
        <v>121</v>
      </c>
      <c r="D3" s="59"/>
      <c r="E3" s="59"/>
      <c r="F3" s="59"/>
    </row>
    <row r="4" spans="1:6" ht="15" customHeight="1">
      <c r="A4" s="5" t="s">
        <v>66</v>
      </c>
      <c r="B4" s="5" t="s">
        <v>66</v>
      </c>
      <c r="C4" s="5" t="s">
        <v>66</v>
      </c>
      <c r="D4" s="59"/>
      <c r="E4" s="59"/>
      <c r="F4" s="59"/>
    </row>
    <row r="5" spans="1:15" ht="15" customHeight="1">
      <c r="A5" s="5" t="s">
        <v>11</v>
      </c>
      <c r="B5" s="5" t="s">
        <v>76</v>
      </c>
      <c r="C5" s="5" t="s">
        <v>83</v>
      </c>
      <c r="D5" s="59">
        <v>579424528</v>
      </c>
      <c r="E5" s="59">
        <v>682286293</v>
      </c>
      <c r="F5" s="59">
        <v>5213450192</v>
      </c>
      <c r="M5" s="38"/>
      <c r="N5" s="38"/>
      <c r="O5" s="38"/>
    </row>
    <row r="6" spans="1:6" ht="15" customHeight="1">
      <c r="A6" s="5" t="s">
        <v>66</v>
      </c>
      <c r="B6" s="5" t="s">
        <v>66</v>
      </c>
      <c r="C6" s="5" t="s">
        <v>66</v>
      </c>
      <c r="D6" s="59"/>
      <c r="E6" s="59"/>
      <c r="F6" s="59"/>
    </row>
    <row r="7" spans="1:15" ht="15" customHeight="1">
      <c r="A7" s="5" t="s">
        <v>14</v>
      </c>
      <c r="B7" s="5" t="s">
        <v>122</v>
      </c>
      <c r="C7" s="5" t="s">
        <v>101</v>
      </c>
      <c r="D7" s="59">
        <v>30499990</v>
      </c>
      <c r="E7" s="59">
        <v>37053727</v>
      </c>
      <c r="F7" s="59">
        <v>439695905</v>
      </c>
      <c r="M7" s="38"/>
      <c r="N7" s="38"/>
      <c r="O7" s="38"/>
    </row>
    <row r="8" spans="1:6" ht="15" customHeight="1">
      <c r="A8" s="5" t="s">
        <v>66</v>
      </c>
      <c r="B8" s="5" t="s">
        <v>66</v>
      </c>
      <c r="C8" s="5" t="s">
        <v>66</v>
      </c>
      <c r="D8" s="59"/>
      <c r="E8" s="59"/>
      <c r="F8" s="59"/>
    </row>
    <row r="9" spans="1:6" ht="15" customHeight="1">
      <c r="A9" s="5" t="s">
        <v>17</v>
      </c>
      <c r="B9" s="5" t="s">
        <v>123</v>
      </c>
      <c r="C9" s="5" t="s">
        <v>121</v>
      </c>
      <c r="D9" s="59"/>
      <c r="E9" s="59"/>
      <c r="F9" s="59"/>
    </row>
    <row r="10" spans="1:6" ht="15" customHeight="1">
      <c r="A10" s="5" t="s">
        <v>66</v>
      </c>
      <c r="B10" s="5" t="s">
        <v>66</v>
      </c>
      <c r="C10" s="5" t="s">
        <v>66</v>
      </c>
      <c r="D10" s="14"/>
      <c r="E10" s="14"/>
      <c r="F10" s="14"/>
    </row>
    <row r="11" spans="1:15" ht="15" customHeight="1">
      <c r="A11" s="8" t="s">
        <v>96</v>
      </c>
      <c r="B11" s="8" t="s">
        <v>124</v>
      </c>
      <c r="C11" s="8" t="s">
        <v>125</v>
      </c>
      <c r="D11" s="13">
        <v>187463961</v>
      </c>
      <c r="E11" s="13">
        <v>156448698</v>
      </c>
      <c r="F11" s="13">
        <v>1523859349</v>
      </c>
      <c r="M11" s="38"/>
      <c r="N11" s="38"/>
      <c r="O11" s="38"/>
    </row>
    <row r="12" spans="1:15" ht="15" customHeight="1">
      <c r="A12" s="5" t="s">
        <v>8</v>
      </c>
      <c r="B12" s="5" t="s">
        <v>126</v>
      </c>
      <c r="C12" s="5" t="s">
        <v>127</v>
      </c>
      <c r="D12" s="14">
        <v>83015203</v>
      </c>
      <c r="E12" s="14">
        <v>79207267</v>
      </c>
      <c r="F12" s="14">
        <v>632074516</v>
      </c>
      <c r="M12" s="38"/>
      <c r="N12" s="38"/>
      <c r="O12" s="38"/>
    </row>
    <row r="13" spans="1:6" ht="15" customHeight="1">
      <c r="A13" s="5" t="s">
        <v>66</v>
      </c>
      <c r="B13" s="5" t="s">
        <v>66</v>
      </c>
      <c r="C13" s="5" t="s">
        <v>66</v>
      </c>
      <c r="D13" s="14"/>
      <c r="E13" s="14"/>
      <c r="F13" s="14"/>
    </row>
    <row r="14" spans="1:15" ht="15" customHeight="1">
      <c r="A14" s="5" t="s">
        <v>11</v>
      </c>
      <c r="B14" s="5" t="s">
        <v>128</v>
      </c>
      <c r="C14" s="5" t="s">
        <v>129</v>
      </c>
      <c r="D14" s="14">
        <v>25762062</v>
      </c>
      <c r="E14" s="14">
        <v>25618819</v>
      </c>
      <c r="F14" s="14">
        <v>256087919</v>
      </c>
      <c r="M14" s="38"/>
      <c r="N14" s="38"/>
      <c r="O14" s="38"/>
    </row>
    <row r="15" spans="1:6" ht="15" customHeight="1">
      <c r="A15" s="5" t="s">
        <v>66</v>
      </c>
      <c r="B15" s="5" t="s">
        <v>66</v>
      </c>
      <c r="C15" s="5" t="s">
        <v>66</v>
      </c>
      <c r="D15" s="14"/>
      <c r="E15" s="14"/>
      <c r="F15" s="14"/>
    </row>
    <row r="16" spans="1:6" ht="15" customHeight="1">
      <c r="A16" s="5"/>
      <c r="B16" s="5"/>
      <c r="C16" s="5"/>
      <c r="D16" s="14"/>
      <c r="E16" s="14"/>
      <c r="F16" s="14"/>
    </row>
    <row r="17" spans="1:15" ht="15" customHeight="1">
      <c r="A17" s="5" t="s">
        <v>14</v>
      </c>
      <c r="B17" s="5" t="s">
        <v>130</v>
      </c>
      <c r="C17" s="5" t="s">
        <v>131</v>
      </c>
      <c r="D17" s="14">
        <v>29700000</v>
      </c>
      <c r="E17" s="14">
        <v>29700000</v>
      </c>
      <c r="F17" s="14">
        <v>297000000</v>
      </c>
      <c r="M17" s="38"/>
      <c r="N17" s="38"/>
      <c r="O17" s="38"/>
    </row>
    <row r="18" spans="1:6" ht="15" customHeight="1">
      <c r="A18" s="5" t="s">
        <v>66</v>
      </c>
      <c r="B18" s="5" t="s">
        <v>66</v>
      </c>
      <c r="C18" s="5" t="s">
        <v>66</v>
      </c>
      <c r="D18" s="14"/>
      <c r="E18" s="14"/>
      <c r="F18" s="14"/>
    </row>
    <row r="19" spans="1:6" ht="15" customHeight="1">
      <c r="A19" s="5"/>
      <c r="B19" s="5"/>
      <c r="C19" s="5"/>
      <c r="D19" s="14"/>
      <c r="E19" s="14"/>
      <c r="F19" s="14"/>
    </row>
    <row r="20" spans="1:6" ht="15" customHeight="1">
      <c r="A20" s="5" t="s">
        <v>17</v>
      </c>
      <c r="B20" s="5" t="s">
        <v>132</v>
      </c>
      <c r="C20" s="5" t="s">
        <v>133</v>
      </c>
      <c r="D20" s="14"/>
      <c r="E20" s="14"/>
      <c r="F20" s="14"/>
    </row>
    <row r="21" spans="1:6" ht="15" customHeight="1">
      <c r="A21" s="5" t="s">
        <v>66</v>
      </c>
      <c r="B21" s="5" t="s">
        <v>66</v>
      </c>
      <c r="C21" s="5" t="s">
        <v>66</v>
      </c>
      <c r="D21" s="14"/>
      <c r="E21" s="14"/>
      <c r="F21" s="14"/>
    </row>
    <row r="22" spans="1:6" ht="15" customHeight="1">
      <c r="A22" s="5" t="s">
        <v>20</v>
      </c>
      <c r="B22" s="5" t="s">
        <v>134</v>
      </c>
      <c r="C22" s="5" t="s">
        <v>135</v>
      </c>
      <c r="D22" s="14"/>
      <c r="E22" s="14"/>
      <c r="F22" s="14"/>
    </row>
    <row r="23" spans="1:6" ht="15" customHeight="1">
      <c r="A23" s="5" t="s">
        <v>66</v>
      </c>
      <c r="B23" s="5" t="s">
        <v>66</v>
      </c>
      <c r="C23" s="5" t="s">
        <v>66</v>
      </c>
      <c r="D23" s="14"/>
      <c r="E23" s="14"/>
      <c r="F23" s="14"/>
    </row>
    <row r="24" spans="1:15" ht="15" customHeight="1">
      <c r="A24" s="5" t="s">
        <v>23</v>
      </c>
      <c r="B24" s="5" t="s">
        <v>136</v>
      </c>
      <c r="C24" s="5" t="s">
        <v>137</v>
      </c>
      <c r="D24" s="14">
        <v>6477694</v>
      </c>
      <c r="E24" s="14">
        <v>6268736</v>
      </c>
      <c r="F24" s="14">
        <v>63523182</v>
      </c>
      <c r="M24" s="38"/>
      <c r="N24" s="38"/>
      <c r="O24" s="38"/>
    </row>
    <row r="25" spans="1:6" ht="15" customHeight="1">
      <c r="A25" s="5" t="s">
        <v>66</v>
      </c>
      <c r="B25" s="5" t="s">
        <v>66</v>
      </c>
      <c r="C25" s="5" t="s">
        <v>66</v>
      </c>
      <c r="D25" s="14"/>
      <c r="E25" s="14"/>
      <c r="F25" s="14"/>
    </row>
    <row r="26" spans="1:15" ht="15" customHeight="1">
      <c r="A26" s="5" t="s">
        <v>26</v>
      </c>
      <c r="B26" s="5" t="s">
        <v>138</v>
      </c>
      <c r="C26" s="5" t="s">
        <v>139</v>
      </c>
      <c r="D26" s="14">
        <v>15000000</v>
      </c>
      <c r="E26" s="14">
        <v>15000000</v>
      </c>
      <c r="F26" s="14">
        <v>150000000</v>
      </c>
      <c r="M26" s="38"/>
      <c r="N26" s="38"/>
      <c r="O26" s="38"/>
    </row>
    <row r="27" spans="1:6" ht="15" customHeight="1">
      <c r="A27" s="5" t="s">
        <v>66</v>
      </c>
      <c r="B27" s="5" t="s">
        <v>66</v>
      </c>
      <c r="C27" s="5" t="s">
        <v>66</v>
      </c>
      <c r="D27" s="14"/>
      <c r="E27" s="14"/>
      <c r="F27" s="14"/>
    </row>
    <row r="28" spans="1:6" ht="15" customHeight="1">
      <c r="A28" s="5"/>
      <c r="B28" s="5"/>
      <c r="C28" s="5"/>
      <c r="D28" s="14"/>
      <c r="E28" s="14"/>
      <c r="F28" s="14"/>
    </row>
    <row r="29" spans="1:15" ht="15" customHeight="1">
      <c r="A29" s="5" t="s">
        <v>29</v>
      </c>
      <c r="B29" s="5" t="s">
        <v>140</v>
      </c>
      <c r="C29" s="5" t="s">
        <v>141</v>
      </c>
      <c r="D29" s="14"/>
      <c r="E29" s="14"/>
      <c r="F29" s="14">
        <v>70463396</v>
      </c>
      <c r="M29" s="38"/>
      <c r="N29" s="38"/>
      <c r="O29" s="38"/>
    </row>
    <row r="30" spans="1:6" ht="15" customHeight="1">
      <c r="A30" s="5" t="s">
        <v>66</v>
      </c>
      <c r="B30" s="5" t="s">
        <v>66</v>
      </c>
      <c r="C30" s="5" t="s">
        <v>66</v>
      </c>
      <c r="D30" s="14"/>
      <c r="E30" s="14"/>
      <c r="F30" s="14"/>
    </row>
    <row r="31" spans="1:6" ht="15" customHeight="1">
      <c r="A31" s="5"/>
      <c r="B31" s="5"/>
      <c r="C31" s="5"/>
      <c r="D31" s="14"/>
      <c r="E31" s="14"/>
      <c r="F31" s="14"/>
    </row>
    <row r="32" spans="1:15" ht="15" customHeight="1">
      <c r="A32" s="5" t="s">
        <v>32</v>
      </c>
      <c r="B32" s="5" t="s">
        <v>142</v>
      </c>
      <c r="C32" s="5" t="s">
        <v>133</v>
      </c>
      <c r="D32" s="14">
        <v>26934650</v>
      </c>
      <c r="E32" s="14"/>
      <c r="F32" s="14">
        <v>41795834</v>
      </c>
      <c r="M32" s="38"/>
      <c r="N32" s="38"/>
      <c r="O32" s="38"/>
    </row>
    <row r="33" spans="1:6" ht="15" customHeight="1">
      <c r="A33" s="5" t="s">
        <v>66</v>
      </c>
      <c r="B33" s="5" t="s">
        <v>66</v>
      </c>
      <c r="C33" s="5" t="s">
        <v>66</v>
      </c>
      <c r="D33" s="14"/>
      <c r="E33" s="14"/>
      <c r="F33" s="14"/>
    </row>
    <row r="34" spans="1:6" ht="15" customHeight="1">
      <c r="A34" s="5"/>
      <c r="B34" s="5"/>
      <c r="C34" s="5"/>
      <c r="D34" s="14"/>
      <c r="E34" s="14"/>
      <c r="F34" s="14"/>
    </row>
    <row r="35" spans="1:15" ht="15" customHeight="1">
      <c r="A35" s="5" t="s">
        <v>35</v>
      </c>
      <c r="B35" s="5" t="s">
        <v>143</v>
      </c>
      <c r="C35" s="5" t="s">
        <v>135</v>
      </c>
      <c r="D35" s="14">
        <v>574352</v>
      </c>
      <c r="E35" s="14">
        <v>653876</v>
      </c>
      <c r="F35" s="14">
        <v>12914502</v>
      </c>
      <c r="M35" s="38"/>
      <c r="N35" s="38"/>
      <c r="O35" s="38"/>
    </row>
    <row r="36" spans="1:15" ht="15" customHeight="1">
      <c r="A36" s="5" t="s">
        <v>66</v>
      </c>
      <c r="B36" s="5" t="s">
        <v>66</v>
      </c>
      <c r="C36" s="5" t="s">
        <v>66</v>
      </c>
      <c r="D36" s="14"/>
      <c r="E36" s="14"/>
      <c r="F36" s="14"/>
      <c r="M36" s="38"/>
      <c r="N36" s="38"/>
      <c r="O36" s="38"/>
    </row>
    <row r="37" spans="1:6" ht="15" customHeight="1">
      <c r="A37" s="5"/>
      <c r="B37" s="5"/>
      <c r="C37" s="5"/>
      <c r="D37" s="14"/>
      <c r="E37" s="14"/>
      <c r="F37" s="14"/>
    </row>
    <row r="38" spans="1:15" ht="15" customHeight="1">
      <c r="A38" s="8" t="s">
        <v>144</v>
      </c>
      <c r="B38" s="8" t="s">
        <v>145</v>
      </c>
      <c r="C38" s="8" t="s">
        <v>146</v>
      </c>
      <c r="D38" s="13">
        <v>422460557</v>
      </c>
      <c r="E38" s="13">
        <v>562891322</v>
      </c>
      <c r="F38" s="13">
        <v>4129286748</v>
      </c>
      <c r="M38" s="38"/>
      <c r="N38" s="38"/>
      <c r="O38" s="38"/>
    </row>
    <row r="39" spans="1:15" ht="15" customHeight="1">
      <c r="A39" s="8" t="s">
        <v>147</v>
      </c>
      <c r="B39" s="8" t="s">
        <v>148</v>
      </c>
      <c r="C39" s="8" t="s">
        <v>149</v>
      </c>
      <c r="D39" s="13">
        <v>-197693846</v>
      </c>
      <c r="E39" s="13">
        <v>-536033064</v>
      </c>
      <c r="F39" s="13">
        <v>8072939204</v>
      </c>
      <c r="M39" s="38"/>
      <c r="N39" s="38"/>
      <c r="O39" s="38"/>
    </row>
    <row r="40" spans="1:15" ht="15" customHeight="1">
      <c r="A40" s="5" t="s">
        <v>8</v>
      </c>
      <c r="B40" s="5" t="s">
        <v>150</v>
      </c>
      <c r="C40" s="5" t="s">
        <v>151</v>
      </c>
      <c r="D40" s="14">
        <v>816699932</v>
      </c>
      <c r="E40" s="14"/>
      <c r="F40" s="14">
        <v>-1156190157</v>
      </c>
      <c r="M40" s="38"/>
      <c r="N40" s="38"/>
      <c r="O40" s="38"/>
    </row>
    <row r="41" spans="1:15" ht="15" customHeight="1">
      <c r="A41" s="5" t="s">
        <v>11</v>
      </c>
      <c r="B41" s="5" t="s">
        <v>152</v>
      </c>
      <c r="C41" s="5" t="s">
        <v>153</v>
      </c>
      <c r="D41" s="14">
        <v>-1014393778</v>
      </c>
      <c r="E41" s="14">
        <v>-536033064</v>
      </c>
      <c r="F41" s="14">
        <v>9229129361</v>
      </c>
      <c r="M41" s="38"/>
      <c r="N41" s="38"/>
      <c r="O41" s="38"/>
    </row>
    <row r="42" spans="1:15" ht="15" customHeight="1">
      <c r="A42" s="8" t="s">
        <v>154</v>
      </c>
      <c r="B42" s="8" t="s">
        <v>155</v>
      </c>
      <c r="C42" s="8" t="s">
        <v>156</v>
      </c>
      <c r="D42" s="13">
        <v>224766711</v>
      </c>
      <c r="E42" s="13">
        <v>26858258</v>
      </c>
      <c r="F42" s="13">
        <v>12202225952</v>
      </c>
      <c r="M42" s="38"/>
      <c r="N42" s="38"/>
      <c r="O42" s="38"/>
    </row>
    <row r="43" spans="1:15" ht="15" customHeight="1">
      <c r="A43" s="8" t="s">
        <v>157</v>
      </c>
      <c r="B43" s="8" t="s">
        <v>158</v>
      </c>
      <c r="C43" s="8" t="s">
        <v>159</v>
      </c>
      <c r="D43" s="13">
        <v>80459382575</v>
      </c>
      <c r="E43" s="13">
        <v>80236947265</v>
      </c>
      <c r="F43" s="13">
        <v>40613012289</v>
      </c>
      <c r="M43" s="38"/>
      <c r="N43" s="38"/>
      <c r="O43" s="38"/>
    </row>
    <row r="44" spans="1:15" ht="15" customHeight="1">
      <c r="A44" s="8" t="s">
        <v>160</v>
      </c>
      <c r="B44" s="8" t="s">
        <v>161</v>
      </c>
      <c r="C44" s="8" t="s">
        <v>162</v>
      </c>
      <c r="D44" s="13">
        <v>845463742</v>
      </c>
      <c r="E44" s="13">
        <v>222435310</v>
      </c>
      <c r="F44" s="13">
        <v>40691834028</v>
      </c>
      <c r="M44" s="38"/>
      <c r="N44" s="38"/>
      <c r="O44" s="38"/>
    </row>
    <row r="45" spans="1:15" ht="15" customHeight="1">
      <c r="A45" s="5" t="s">
        <v>8</v>
      </c>
      <c r="B45" s="5" t="s">
        <v>163</v>
      </c>
      <c r="C45" s="5" t="s">
        <v>164</v>
      </c>
      <c r="D45" s="14">
        <v>224766711</v>
      </c>
      <c r="E45" s="14">
        <v>26858258</v>
      </c>
      <c r="F45" s="14">
        <v>12202225952</v>
      </c>
      <c r="M45" s="38"/>
      <c r="N45" s="38"/>
      <c r="O45" s="38"/>
    </row>
    <row r="46" spans="1:6" ht="15" customHeight="1">
      <c r="A46" s="5" t="s">
        <v>11</v>
      </c>
      <c r="B46" s="5" t="s">
        <v>165</v>
      </c>
      <c r="C46" s="5" t="s">
        <v>166</v>
      </c>
      <c r="D46" s="14"/>
      <c r="E46" s="14"/>
      <c r="F46" s="14"/>
    </row>
    <row r="47" spans="1:15" ht="15" customHeight="1">
      <c r="A47" s="5" t="s">
        <v>14</v>
      </c>
      <c r="B47" s="5" t="s">
        <v>167</v>
      </c>
      <c r="C47" s="5" t="s">
        <v>168</v>
      </c>
      <c r="D47" s="14">
        <v>620697031</v>
      </c>
      <c r="E47" s="14">
        <v>195577052</v>
      </c>
      <c r="F47" s="14">
        <v>28489608076</v>
      </c>
      <c r="M47" s="38"/>
      <c r="N47" s="38"/>
      <c r="O47" s="38"/>
    </row>
    <row r="48" spans="1:15" ht="15" customHeight="1">
      <c r="A48" s="8" t="s">
        <v>169</v>
      </c>
      <c r="B48" s="8" t="s">
        <v>170</v>
      </c>
      <c r="C48" s="8" t="s">
        <v>171</v>
      </c>
      <c r="D48" s="13">
        <v>81304846317</v>
      </c>
      <c r="E48" s="13">
        <v>80459382575</v>
      </c>
      <c r="F48" s="13">
        <v>81304846317</v>
      </c>
      <c r="M48" s="38"/>
      <c r="N48" s="38"/>
      <c r="O48" s="38"/>
    </row>
    <row r="49" spans="1:6" ht="15" customHeight="1">
      <c r="A49" s="8" t="s">
        <v>172</v>
      </c>
      <c r="B49" s="8" t="s">
        <v>173</v>
      </c>
      <c r="C49" s="8" t="s">
        <v>174</v>
      </c>
      <c r="D49" s="13"/>
      <c r="E49" s="39" t="s">
        <v>1</v>
      </c>
      <c r="F49" s="13" t="s">
        <v>1</v>
      </c>
    </row>
    <row r="50" spans="1:6" ht="15" customHeight="1">
      <c r="A50" s="5" t="s">
        <v>1</v>
      </c>
      <c r="B50" s="5" t="s">
        <v>175</v>
      </c>
      <c r="C50" s="5" t="s">
        <v>176</v>
      </c>
      <c r="D50" s="14"/>
      <c r="E50" s="40"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K23" sqref="K23"/>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9" t="s">
        <v>182</v>
      </c>
      <c r="C2" s="69"/>
      <c r="D2" s="69"/>
      <c r="E2" s="69"/>
      <c r="F2" s="69"/>
      <c r="G2" s="6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c r="B7" s="22" t="s">
        <v>342</v>
      </c>
      <c r="C7" s="5">
        <v>2246.1</v>
      </c>
      <c r="D7" s="14">
        <v>191400</v>
      </c>
      <c r="E7" s="14">
        <v>8500</v>
      </c>
      <c r="F7" s="14">
        <v>1626900000</v>
      </c>
      <c r="G7" s="19">
        <v>0.019544864265833083</v>
      </c>
    </row>
    <row r="8" spans="1:7" ht="15" customHeight="1">
      <c r="A8" s="5"/>
      <c r="B8" s="63" t="s">
        <v>343</v>
      </c>
      <c r="C8" s="5">
        <v>2246.2</v>
      </c>
      <c r="D8" s="14">
        <v>65000</v>
      </c>
      <c r="E8" s="14">
        <v>23000</v>
      </c>
      <c r="F8" s="14">
        <v>1495000000</v>
      </c>
      <c r="G8" s="19">
        <v>0.01796027541792394</v>
      </c>
    </row>
    <row r="9" spans="1:7" ht="15" customHeight="1">
      <c r="A9" s="5" t="s">
        <v>1</v>
      </c>
      <c r="B9" s="5" t="s">
        <v>183</v>
      </c>
      <c r="C9" s="5" t="s">
        <v>187</v>
      </c>
      <c r="D9" s="14">
        <v>256400</v>
      </c>
      <c r="E9" s="14"/>
      <c r="F9" s="14">
        <v>3121900000</v>
      </c>
      <c r="G9" s="19">
        <v>0.03750513968375702</v>
      </c>
    </row>
    <row r="10" spans="1:7" ht="15" customHeight="1">
      <c r="A10" s="8" t="s">
        <v>188</v>
      </c>
      <c r="B10" s="8" t="s">
        <v>189</v>
      </c>
      <c r="C10" s="8" t="s">
        <v>190</v>
      </c>
      <c r="D10" s="8" t="s">
        <v>1</v>
      </c>
      <c r="E10" s="8" t="s">
        <v>1</v>
      </c>
      <c r="F10" s="8" t="s">
        <v>1</v>
      </c>
      <c r="G10" s="8" t="s">
        <v>1</v>
      </c>
    </row>
    <row r="11" spans="1:7" ht="15" customHeight="1">
      <c r="A11" s="5" t="s">
        <v>66</v>
      </c>
      <c r="B11" s="5" t="s">
        <v>66</v>
      </c>
      <c r="C11" s="5" t="s">
        <v>66</v>
      </c>
      <c r="D11" s="5" t="s">
        <v>66</v>
      </c>
      <c r="E11" s="5" t="s">
        <v>66</v>
      </c>
      <c r="F11" s="5" t="s">
        <v>66</v>
      </c>
      <c r="G11" s="5" t="s">
        <v>66</v>
      </c>
    </row>
    <row r="12" spans="1:7" ht="15" customHeight="1">
      <c r="A12" s="5" t="s">
        <v>1</v>
      </c>
      <c r="B12" s="5" t="s">
        <v>183</v>
      </c>
      <c r="C12" s="5" t="s">
        <v>191</v>
      </c>
      <c r="D12" s="5" t="s">
        <v>1</v>
      </c>
      <c r="E12" s="5" t="s">
        <v>1</v>
      </c>
      <c r="F12" s="5" t="s">
        <v>1</v>
      </c>
      <c r="G12" s="5" t="s">
        <v>1</v>
      </c>
    </row>
    <row r="13" spans="1:7" ht="15" customHeight="1">
      <c r="A13" s="8" t="s">
        <v>144</v>
      </c>
      <c r="B13" s="8" t="s">
        <v>192</v>
      </c>
      <c r="C13" s="8" t="s">
        <v>193</v>
      </c>
      <c r="D13" s="8" t="s">
        <v>1</v>
      </c>
      <c r="E13" s="8" t="s">
        <v>1</v>
      </c>
      <c r="F13" s="8" t="s">
        <v>1</v>
      </c>
      <c r="G13" s="8" t="s">
        <v>1</v>
      </c>
    </row>
    <row r="14" spans="1:7" ht="15" customHeight="1">
      <c r="A14" s="5" t="s">
        <v>66</v>
      </c>
      <c r="B14" s="5" t="s">
        <v>66</v>
      </c>
      <c r="C14" s="33" t="s">
        <v>66</v>
      </c>
      <c r="D14" s="33" t="s">
        <v>66</v>
      </c>
      <c r="E14" s="5" t="s">
        <v>66</v>
      </c>
      <c r="F14" s="5" t="s">
        <v>66</v>
      </c>
      <c r="G14" s="5" t="s">
        <v>66</v>
      </c>
    </row>
    <row r="15" spans="1:7" ht="15" customHeight="1">
      <c r="A15" s="5"/>
      <c r="B15" s="57" t="s">
        <v>344</v>
      </c>
      <c r="C15" s="61">
        <v>2251.1</v>
      </c>
      <c r="D15" s="35">
        <v>83922</v>
      </c>
      <c r="E15" s="36">
        <v>101474.19</v>
      </c>
      <c r="F15" s="14">
        <v>8515916973</v>
      </c>
      <c r="G15" s="19">
        <v>0.10230649784030311</v>
      </c>
    </row>
    <row r="16" spans="1:7" ht="15" customHeight="1">
      <c r="A16" s="5"/>
      <c r="B16" s="57" t="s">
        <v>345</v>
      </c>
      <c r="C16" s="61">
        <v>2251.2</v>
      </c>
      <c r="D16" s="35">
        <v>95305</v>
      </c>
      <c r="E16" s="36">
        <v>103934.94</v>
      </c>
      <c r="F16" s="14">
        <v>9905519457</v>
      </c>
      <c r="G16" s="19">
        <v>0.11900057364904643</v>
      </c>
    </row>
    <row r="17" spans="1:7" ht="15" customHeight="1">
      <c r="A17" s="5"/>
      <c r="B17" s="22" t="s">
        <v>346</v>
      </c>
      <c r="C17" s="61">
        <v>2251.3</v>
      </c>
      <c r="D17" s="34">
        <v>31000</v>
      </c>
      <c r="E17" s="23">
        <v>98500.84</v>
      </c>
      <c r="F17" s="14">
        <v>3053526040</v>
      </c>
      <c r="G17" s="19">
        <v>0.036683724865687384</v>
      </c>
    </row>
    <row r="18" spans="1:7" ht="15" customHeight="1">
      <c r="A18" s="5"/>
      <c r="B18" s="22" t="s">
        <v>347</v>
      </c>
      <c r="C18" s="61">
        <v>2251.4</v>
      </c>
      <c r="D18" s="14">
        <v>15729</v>
      </c>
      <c r="E18" s="23">
        <v>98597.07</v>
      </c>
      <c r="F18" s="14">
        <v>1550833314</v>
      </c>
      <c r="G18" s="19">
        <v>0.018631032405840617</v>
      </c>
    </row>
    <row r="19" spans="1:7" ht="15" customHeight="1">
      <c r="A19" s="5"/>
      <c r="B19" s="22" t="s">
        <v>348</v>
      </c>
      <c r="C19" s="61">
        <v>2251.5</v>
      </c>
      <c r="D19" s="14">
        <v>37000</v>
      </c>
      <c r="E19" s="23">
        <v>99634.39</v>
      </c>
      <c r="F19" s="14">
        <v>3686472430</v>
      </c>
      <c r="G19" s="19">
        <v>0.04428766566112598</v>
      </c>
    </row>
    <row r="20" spans="1:7" ht="15" customHeight="1">
      <c r="A20" s="5"/>
      <c r="B20" s="22" t="s">
        <v>349</v>
      </c>
      <c r="C20" s="61">
        <v>2251.6</v>
      </c>
      <c r="D20" s="14">
        <v>3715</v>
      </c>
      <c r="E20" s="23">
        <v>100762.21</v>
      </c>
      <c r="F20" s="14">
        <v>374331610</v>
      </c>
      <c r="G20" s="19">
        <v>0.004497056062364476</v>
      </c>
    </row>
    <row r="21" spans="1:7" ht="15" customHeight="1">
      <c r="A21" s="5"/>
      <c r="B21" s="57" t="s">
        <v>350</v>
      </c>
      <c r="C21" s="61">
        <v>2251.7</v>
      </c>
      <c r="D21" s="62">
        <v>114000</v>
      </c>
      <c r="E21" s="23">
        <v>99961.48</v>
      </c>
      <c r="F21" s="14">
        <v>11395608720</v>
      </c>
      <c r="G21" s="19">
        <v>0.1369018536228065</v>
      </c>
    </row>
    <row r="22" spans="1:7" ht="15" customHeight="1">
      <c r="A22" s="5" t="s">
        <v>1</v>
      </c>
      <c r="B22" s="5" t="s">
        <v>183</v>
      </c>
      <c r="C22" s="60" t="s">
        <v>194</v>
      </c>
      <c r="D22" s="14">
        <v>380671</v>
      </c>
      <c r="E22" s="14"/>
      <c r="F22" s="14">
        <v>38482208544</v>
      </c>
      <c r="G22" s="19">
        <v>0.4623084041071745</v>
      </c>
    </row>
    <row r="23" spans="1:7" ht="15" customHeight="1">
      <c r="A23" s="8" t="s">
        <v>195</v>
      </c>
      <c r="B23" s="8" t="s">
        <v>196</v>
      </c>
      <c r="C23" s="8" t="s">
        <v>197</v>
      </c>
      <c r="D23" s="13" t="s">
        <v>1</v>
      </c>
      <c r="E23" s="13" t="s">
        <v>1</v>
      </c>
      <c r="F23" s="13" t="s">
        <v>1</v>
      </c>
      <c r="G23" s="18" t="s">
        <v>1</v>
      </c>
    </row>
    <row r="24" spans="1:7" ht="15" customHeight="1">
      <c r="A24" s="5" t="s">
        <v>66</v>
      </c>
      <c r="B24" s="5" t="s">
        <v>66</v>
      </c>
      <c r="C24" s="5" t="s">
        <v>66</v>
      </c>
      <c r="D24" s="14" t="s">
        <v>66</v>
      </c>
      <c r="E24" s="14" t="s">
        <v>66</v>
      </c>
      <c r="F24" s="14" t="s">
        <v>66</v>
      </c>
      <c r="G24" s="19" t="s">
        <v>66</v>
      </c>
    </row>
    <row r="25" spans="1:7" ht="15" customHeight="1">
      <c r="A25" s="5" t="s">
        <v>1</v>
      </c>
      <c r="B25" s="5" t="s">
        <v>183</v>
      </c>
      <c r="C25" s="5" t="s">
        <v>198</v>
      </c>
      <c r="D25" s="14" t="s">
        <v>1</v>
      </c>
      <c r="E25" s="14" t="s">
        <v>1</v>
      </c>
      <c r="F25" s="14" t="s">
        <v>1</v>
      </c>
      <c r="G25" s="19" t="s">
        <v>1</v>
      </c>
    </row>
    <row r="26" spans="1:7" ht="15" customHeight="1">
      <c r="A26" s="5" t="s">
        <v>1</v>
      </c>
      <c r="B26" s="5" t="s">
        <v>199</v>
      </c>
      <c r="C26" s="5" t="s">
        <v>200</v>
      </c>
      <c r="D26" s="24">
        <v>637071</v>
      </c>
      <c r="E26" s="14"/>
      <c r="F26" s="14">
        <v>41604108544</v>
      </c>
      <c r="G26" s="19">
        <v>0.4998135437909315</v>
      </c>
    </row>
    <row r="27" spans="1:7" ht="15" customHeight="1">
      <c r="A27" s="8" t="s">
        <v>201</v>
      </c>
      <c r="B27" s="8" t="s">
        <v>202</v>
      </c>
      <c r="C27" s="8" t="s">
        <v>203</v>
      </c>
      <c r="D27" s="13" t="s">
        <v>1</v>
      </c>
      <c r="E27" s="13" t="s">
        <v>1</v>
      </c>
      <c r="F27" s="13" t="s">
        <v>1</v>
      </c>
      <c r="G27" s="18" t="s">
        <v>1</v>
      </c>
    </row>
    <row r="28" spans="1:7" ht="15" customHeight="1">
      <c r="A28" s="5" t="s">
        <v>66</v>
      </c>
      <c r="B28" s="5" t="s">
        <v>66</v>
      </c>
      <c r="C28" s="5" t="s">
        <v>66</v>
      </c>
      <c r="D28" s="14" t="s">
        <v>66</v>
      </c>
      <c r="E28" s="14" t="s">
        <v>66</v>
      </c>
      <c r="F28" s="14" t="s">
        <v>66</v>
      </c>
      <c r="G28" s="19" t="s">
        <v>66</v>
      </c>
    </row>
    <row r="29" spans="1:7" ht="15" customHeight="1">
      <c r="A29" s="5" t="s">
        <v>1</v>
      </c>
      <c r="B29" s="5" t="s">
        <v>183</v>
      </c>
      <c r="C29" s="5" t="s">
        <v>204</v>
      </c>
      <c r="D29" s="14" t="s">
        <v>1</v>
      </c>
      <c r="E29" s="14" t="s">
        <v>1</v>
      </c>
      <c r="F29" s="24">
        <v>1005159492</v>
      </c>
      <c r="G29" s="19">
        <v>0.012075546030274593</v>
      </c>
    </row>
    <row r="30" spans="1:7" ht="15" customHeight="1">
      <c r="A30" s="8" t="s">
        <v>205</v>
      </c>
      <c r="B30" s="8" t="s">
        <v>64</v>
      </c>
      <c r="C30" s="8" t="s">
        <v>206</v>
      </c>
      <c r="D30" s="13" t="s">
        <v>1</v>
      </c>
      <c r="E30" s="13" t="s">
        <v>1</v>
      </c>
      <c r="F30" s="13" t="s">
        <v>1</v>
      </c>
      <c r="G30" s="18" t="s">
        <v>1</v>
      </c>
    </row>
    <row r="31" spans="1:7" ht="15" customHeight="1">
      <c r="A31" s="5" t="s">
        <v>1</v>
      </c>
      <c r="B31" s="5" t="s">
        <v>207</v>
      </c>
      <c r="C31" s="5" t="s">
        <v>208</v>
      </c>
      <c r="D31" s="14" t="s">
        <v>1</v>
      </c>
      <c r="E31" s="14" t="s">
        <v>1</v>
      </c>
      <c r="F31" s="14">
        <v>40629990005</v>
      </c>
      <c r="G31" s="19">
        <v>0.48811091017879393</v>
      </c>
    </row>
    <row r="32" spans="1:7" ht="15" customHeight="1">
      <c r="A32" s="5" t="s">
        <v>66</v>
      </c>
      <c r="B32" s="5" t="s">
        <v>66</v>
      </c>
      <c r="C32" s="5" t="s">
        <v>66</v>
      </c>
      <c r="D32" s="14" t="s">
        <v>66</v>
      </c>
      <c r="E32" s="14" t="s">
        <v>66</v>
      </c>
      <c r="F32" s="14" t="s">
        <v>66</v>
      </c>
      <c r="G32" s="19" t="s">
        <v>66</v>
      </c>
    </row>
    <row r="33" spans="1:7" ht="15" customHeight="1">
      <c r="A33" s="5" t="s">
        <v>1</v>
      </c>
      <c r="B33" s="5" t="s">
        <v>67</v>
      </c>
      <c r="C33" s="5" t="s">
        <v>209</v>
      </c>
      <c r="D33" s="14" t="s">
        <v>1</v>
      </c>
      <c r="E33" s="14" t="s">
        <v>1</v>
      </c>
      <c r="F33" s="14"/>
      <c r="G33" s="19"/>
    </row>
    <row r="34" spans="1:7" ht="15" customHeight="1">
      <c r="A34" s="5" t="s">
        <v>66</v>
      </c>
      <c r="B34" s="5" t="s">
        <v>66</v>
      </c>
      <c r="C34" s="5" t="s">
        <v>66</v>
      </c>
      <c r="D34" s="14" t="s">
        <v>66</v>
      </c>
      <c r="E34" s="14" t="s">
        <v>66</v>
      </c>
      <c r="F34" s="14"/>
      <c r="G34" s="19" t="s">
        <v>66</v>
      </c>
    </row>
    <row r="35" spans="1:7" ht="15" customHeight="1">
      <c r="A35" s="5" t="s">
        <v>1</v>
      </c>
      <c r="B35" s="22" t="s">
        <v>327</v>
      </c>
      <c r="C35" s="25" t="s">
        <v>340</v>
      </c>
      <c r="D35" s="14" t="s">
        <v>1</v>
      </c>
      <c r="E35" s="14" t="s">
        <v>1</v>
      </c>
      <c r="F35" s="14"/>
      <c r="G35" s="19"/>
    </row>
    <row r="36" spans="1:7" ht="15" customHeight="1">
      <c r="A36" s="5" t="s">
        <v>1</v>
      </c>
      <c r="B36" s="5" t="s">
        <v>183</v>
      </c>
      <c r="C36" s="5" t="s">
        <v>210</v>
      </c>
      <c r="D36" s="14"/>
      <c r="E36" s="14"/>
      <c r="F36" s="14">
        <v>40629990005</v>
      </c>
      <c r="G36" s="19">
        <v>0.48811091017879393</v>
      </c>
    </row>
    <row r="37" spans="1:7" ht="15" customHeight="1">
      <c r="A37" s="8" t="s">
        <v>160</v>
      </c>
      <c r="B37" s="8" t="s">
        <v>211</v>
      </c>
      <c r="C37" s="8" t="s">
        <v>212</v>
      </c>
      <c r="D37" s="13">
        <v>637071</v>
      </c>
      <c r="E37" s="13"/>
      <c r="F37" s="13">
        <v>83239258041</v>
      </c>
      <c r="G37" s="18">
        <v>1</v>
      </c>
    </row>
    <row r="38" spans="1:7" ht="15" customHeight="1">
      <c r="A38" s="9" t="s">
        <v>1</v>
      </c>
      <c r="B38" s="9" t="s">
        <v>1</v>
      </c>
      <c r="C38" s="9" t="s">
        <v>1</v>
      </c>
      <c r="D38" s="15" t="s">
        <v>1</v>
      </c>
      <c r="E38" s="15" t="s">
        <v>1</v>
      </c>
      <c r="F38" s="15" t="s">
        <v>1</v>
      </c>
      <c r="G38"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0" t="s">
        <v>5</v>
      </c>
      <c r="B1" s="70" t="s">
        <v>213</v>
      </c>
      <c r="C1" s="70" t="s">
        <v>214</v>
      </c>
      <c r="D1" s="70" t="s">
        <v>215</v>
      </c>
      <c r="E1" s="70" t="s">
        <v>216</v>
      </c>
      <c r="F1" s="70" t="s">
        <v>217</v>
      </c>
      <c r="G1" s="70" t="s">
        <v>218</v>
      </c>
      <c r="H1" s="70"/>
      <c r="I1" s="70" t="s">
        <v>219</v>
      </c>
      <c r="J1" s="70"/>
    </row>
    <row r="2" spans="1:10" ht="15" customHeight="1">
      <c r="A2" s="70"/>
      <c r="B2" s="70"/>
      <c r="C2" s="70"/>
      <c r="D2" s="70"/>
      <c r="E2" s="70"/>
      <c r="F2" s="7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85" zoomScaleNormal="85" zoomScalePageLayoutView="0" workbookViewId="0" topLeftCell="A1">
      <selection activeCell="K15" sqref="K15"/>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0.01200105406959754</v>
      </c>
      <c r="E3" s="19">
        <v>0.012001127126665598</v>
      </c>
      <c r="I3" s="58"/>
      <c r="J3" s="58"/>
    </row>
    <row r="4" spans="1:10" ht="31.5">
      <c r="A4" s="5" t="s">
        <v>11</v>
      </c>
      <c r="B4" s="27" t="s">
        <v>240</v>
      </c>
      <c r="C4" s="5" t="s">
        <v>241</v>
      </c>
      <c r="D4" s="19">
        <v>0.0037242804671130435</v>
      </c>
      <c r="E4" s="19">
        <v>0.0038816476732373064</v>
      </c>
      <c r="I4" s="58"/>
      <c r="J4" s="58"/>
    </row>
    <row r="5" spans="1:10" ht="31.5">
      <c r="A5" s="5" t="s">
        <v>14</v>
      </c>
      <c r="B5" s="27" t="s">
        <v>242</v>
      </c>
      <c r="C5" s="5" t="s">
        <v>243</v>
      </c>
      <c r="D5" s="19">
        <v>0.00429356663582509</v>
      </c>
      <c r="E5" s="19">
        <v>0.0045000097738755246</v>
      </c>
      <c r="I5" s="58"/>
      <c r="J5" s="58"/>
    </row>
    <row r="6" spans="1:10" ht="31.5">
      <c r="A6" s="5" t="s">
        <v>17</v>
      </c>
      <c r="B6" s="27" t="s">
        <v>244</v>
      </c>
      <c r="C6" s="5" t="s">
        <v>245</v>
      </c>
      <c r="D6" s="19">
        <v>0.0009364448092755681</v>
      </c>
      <c r="E6" s="19">
        <v>0.0009498105478062412</v>
      </c>
      <c r="I6" s="58"/>
      <c r="J6" s="58"/>
    </row>
    <row r="7" spans="1:10" ht="15" customHeight="1">
      <c r="A7" s="5" t="s">
        <v>20</v>
      </c>
      <c r="B7" s="27" t="s">
        <v>246</v>
      </c>
      <c r="C7" s="5" t="s">
        <v>247</v>
      </c>
      <c r="D7" s="19">
        <v>0</v>
      </c>
      <c r="E7" s="19">
        <v>0</v>
      </c>
      <c r="I7" s="58"/>
      <c r="J7" s="58"/>
    </row>
    <row r="8" spans="1:10" ht="15" customHeight="1">
      <c r="A8" s="5" t="s">
        <v>23</v>
      </c>
      <c r="B8" s="27" t="s">
        <v>248</v>
      </c>
      <c r="C8" s="5" t="s">
        <v>249</v>
      </c>
      <c r="D8" s="19">
        <v>0</v>
      </c>
      <c r="E8" s="19">
        <v>0</v>
      </c>
      <c r="I8" s="58"/>
      <c r="J8" s="58"/>
    </row>
    <row r="9" spans="1:10" ht="31.5">
      <c r="A9" s="5" t="s">
        <v>26</v>
      </c>
      <c r="B9" s="27" t="s">
        <v>250</v>
      </c>
      <c r="C9" s="5" t="s">
        <v>251</v>
      </c>
      <c r="D9" s="19">
        <v>0.00614529403062027</v>
      </c>
      <c r="E9" s="19">
        <v>0.002371804545422071</v>
      </c>
      <c r="I9" s="58"/>
      <c r="J9" s="58"/>
    </row>
    <row r="10" spans="1:10" ht="15" customHeight="1">
      <c r="A10" s="5" t="s">
        <v>29</v>
      </c>
      <c r="B10" s="27" t="s">
        <v>252</v>
      </c>
      <c r="C10" s="5" t="s">
        <v>253</v>
      </c>
      <c r="D10" s="19">
        <v>0.027100640012431513</v>
      </c>
      <c r="E10" s="19">
        <v>0.023704399667006746</v>
      </c>
      <c r="I10" s="58"/>
      <c r="J10" s="58"/>
    </row>
    <row r="11" spans="1:10" ht="15" customHeight="1">
      <c r="A11" s="5" t="s">
        <v>32</v>
      </c>
      <c r="B11" s="27" t="s">
        <v>254</v>
      </c>
      <c r="C11" s="5" t="s">
        <v>255</v>
      </c>
      <c r="D11" s="19">
        <v>3.214340750439882</v>
      </c>
      <c r="E11" s="19">
        <v>0</v>
      </c>
      <c r="I11" s="58"/>
      <c r="J11" s="58"/>
    </row>
    <row r="12" spans="1:10" ht="31.5">
      <c r="A12" s="5" t="s">
        <v>35</v>
      </c>
      <c r="B12" s="27" t="s">
        <v>256</v>
      </c>
      <c r="C12" s="5" t="s">
        <v>249</v>
      </c>
      <c r="D12" s="19"/>
      <c r="E12" s="19"/>
      <c r="I12" s="58"/>
      <c r="J12" s="58"/>
    </row>
    <row r="13" spans="1:10" ht="15" customHeight="1">
      <c r="A13" s="8" t="s">
        <v>96</v>
      </c>
      <c r="B13" s="28" t="s">
        <v>257</v>
      </c>
      <c r="C13" s="8" t="s">
        <v>258</v>
      </c>
      <c r="D13" s="18"/>
      <c r="E13" s="18"/>
      <c r="I13" s="58"/>
      <c r="J13" s="58"/>
    </row>
    <row r="14" spans="1:10" ht="15" customHeight="1">
      <c r="A14" s="5" t="s">
        <v>8</v>
      </c>
      <c r="B14" s="27" t="s">
        <v>259</v>
      </c>
      <c r="C14" s="5" t="s">
        <v>260</v>
      </c>
      <c r="D14" s="30">
        <v>61686967300</v>
      </c>
      <c r="E14" s="30">
        <v>61538508800</v>
      </c>
      <c r="I14" s="58"/>
      <c r="J14" s="58"/>
    </row>
    <row r="15" spans="1:10" ht="15" customHeight="1">
      <c r="A15" s="5"/>
      <c r="B15" s="27" t="s">
        <v>261</v>
      </c>
      <c r="C15" s="5" t="s">
        <v>262</v>
      </c>
      <c r="D15" s="30">
        <v>61686967300</v>
      </c>
      <c r="E15" s="30">
        <v>61538508800</v>
      </c>
      <c r="I15" s="58"/>
      <c r="J15" s="58"/>
    </row>
    <row r="16" spans="1:10" ht="15" customHeight="1">
      <c r="A16" s="5"/>
      <c r="B16" s="27" t="s">
        <v>263</v>
      </c>
      <c r="C16" s="5" t="s">
        <v>264</v>
      </c>
      <c r="D16" s="29">
        <v>6168696.73</v>
      </c>
      <c r="E16" s="29">
        <v>6153850.88</v>
      </c>
      <c r="I16" s="58"/>
      <c r="J16" s="58"/>
    </row>
    <row r="17" spans="1:10" ht="15" customHeight="1">
      <c r="A17" s="5" t="s">
        <v>11</v>
      </c>
      <c r="B17" s="27" t="s">
        <v>265</v>
      </c>
      <c r="C17" s="5" t="s">
        <v>266</v>
      </c>
      <c r="D17" s="30">
        <v>473445500</v>
      </c>
      <c r="E17" s="30">
        <v>148458500</v>
      </c>
      <c r="I17" s="58"/>
      <c r="J17" s="58"/>
    </row>
    <row r="18" spans="1:10" ht="15" customHeight="1">
      <c r="A18" s="5"/>
      <c r="B18" s="27" t="s">
        <v>267</v>
      </c>
      <c r="C18" s="5" t="s">
        <v>268</v>
      </c>
      <c r="D18" s="29">
        <v>164576.28</v>
      </c>
      <c r="E18" s="29">
        <v>195375.28</v>
      </c>
      <c r="I18" s="58"/>
      <c r="J18" s="58"/>
    </row>
    <row r="19" spans="1:10" ht="15" customHeight="1">
      <c r="A19" s="5"/>
      <c r="B19" s="27" t="s">
        <v>269</v>
      </c>
      <c r="C19" s="5" t="s">
        <v>270</v>
      </c>
      <c r="D19" s="30">
        <v>1645762800</v>
      </c>
      <c r="E19" s="30">
        <v>1953752800</v>
      </c>
      <c r="I19" s="58"/>
      <c r="J19" s="58"/>
    </row>
    <row r="20" spans="1:10" ht="15" customHeight="1">
      <c r="A20" s="5"/>
      <c r="B20" s="27" t="s">
        <v>271</v>
      </c>
      <c r="C20" s="5" t="s">
        <v>272</v>
      </c>
      <c r="D20" s="29">
        <v>-117231.73</v>
      </c>
      <c r="E20" s="29">
        <v>-180529.43</v>
      </c>
      <c r="I20" s="58"/>
      <c r="J20" s="58"/>
    </row>
    <row r="21" spans="1:10" ht="15" customHeight="1">
      <c r="A21" s="5"/>
      <c r="B21" s="27" t="s">
        <v>273</v>
      </c>
      <c r="C21" s="5" t="s">
        <v>274</v>
      </c>
      <c r="D21" s="30">
        <v>-1172317300</v>
      </c>
      <c r="E21" s="30">
        <v>-1805294300</v>
      </c>
      <c r="I21" s="58"/>
      <c r="J21" s="58"/>
    </row>
    <row r="22" spans="1:10" ht="15" customHeight="1">
      <c r="A22" s="5" t="s">
        <v>14</v>
      </c>
      <c r="B22" s="27" t="s">
        <v>275</v>
      </c>
      <c r="C22" s="5" t="s">
        <v>276</v>
      </c>
      <c r="D22" s="30">
        <v>62160412800</v>
      </c>
      <c r="E22" s="30">
        <v>61686967300</v>
      </c>
      <c r="I22" s="58"/>
      <c r="J22" s="58"/>
    </row>
    <row r="23" spans="1:10" ht="15" customHeight="1">
      <c r="A23" s="5"/>
      <c r="B23" s="27" t="s">
        <v>277</v>
      </c>
      <c r="C23" s="5" t="s">
        <v>278</v>
      </c>
      <c r="D23" s="30">
        <v>62160412800</v>
      </c>
      <c r="E23" s="30">
        <v>61686967300</v>
      </c>
      <c r="I23" s="58"/>
      <c r="J23" s="58"/>
    </row>
    <row r="24" spans="1:10" ht="15" customHeight="1">
      <c r="A24" s="5"/>
      <c r="B24" s="27" t="s">
        <v>279</v>
      </c>
      <c r="C24" s="5" t="s">
        <v>280</v>
      </c>
      <c r="D24" s="29">
        <v>6216041.28</v>
      </c>
      <c r="E24" s="29">
        <v>6168696.73</v>
      </c>
      <c r="I24" s="58"/>
      <c r="J24" s="58"/>
    </row>
    <row r="25" spans="1:10" ht="15" customHeight="1">
      <c r="A25" s="5" t="s">
        <v>17</v>
      </c>
      <c r="B25" s="27" t="s">
        <v>281</v>
      </c>
      <c r="C25" s="5" t="s">
        <v>282</v>
      </c>
      <c r="D25" s="19">
        <v>0</v>
      </c>
      <c r="E25" s="19">
        <v>0</v>
      </c>
      <c r="I25" s="58"/>
      <c r="J25" s="58"/>
    </row>
    <row r="26" spans="1:10" ht="15" customHeight="1">
      <c r="A26" s="5" t="s">
        <v>20</v>
      </c>
      <c r="B26" s="27" t="s">
        <v>283</v>
      </c>
      <c r="C26" s="5" t="s">
        <v>284</v>
      </c>
      <c r="D26" s="19">
        <v>0.741</v>
      </c>
      <c r="E26" s="19">
        <v>0.753</v>
      </c>
      <c r="I26" s="58"/>
      <c r="J26" s="58"/>
    </row>
    <row r="27" spans="1:10" ht="15" customHeight="1">
      <c r="A27" s="5" t="s">
        <v>23</v>
      </c>
      <c r="B27" s="27" t="s">
        <v>285</v>
      </c>
      <c r="C27" s="5" t="s">
        <v>286</v>
      </c>
      <c r="D27" s="19">
        <v>0.0037</v>
      </c>
      <c r="E27" s="19">
        <v>0.0039</v>
      </c>
      <c r="I27" s="58"/>
      <c r="J27" s="58"/>
    </row>
    <row r="28" spans="1:10" ht="15" customHeight="1">
      <c r="A28" s="5" t="s">
        <v>26</v>
      </c>
      <c r="B28" s="27" t="s">
        <v>287</v>
      </c>
      <c r="C28" s="5" t="s">
        <v>288</v>
      </c>
      <c r="D28" s="30">
        <v>3483</v>
      </c>
      <c r="E28" s="30">
        <v>3364</v>
      </c>
      <c r="I28" s="58"/>
      <c r="J28" s="58"/>
    </row>
    <row r="29" spans="1:10" ht="15" customHeight="1">
      <c r="A29" s="5" t="s">
        <v>29</v>
      </c>
      <c r="B29" s="27" t="s">
        <v>289</v>
      </c>
      <c r="C29" s="5" t="s">
        <v>290</v>
      </c>
      <c r="D29" s="29">
        <v>13079.84</v>
      </c>
      <c r="E29" s="29">
        <v>13043.17</v>
      </c>
      <c r="I29" s="58"/>
      <c r="J29" s="58"/>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0" t="s">
        <v>5</v>
      </c>
      <c r="B1" s="70" t="s">
        <v>294</v>
      </c>
      <c r="C1" s="70" t="s">
        <v>295</v>
      </c>
      <c r="D1" s="70" t="s">
        <v>296</v>
      </c>
      <c r="E1" s="70"/>
      <c r="F1" s="70"/>
    </row>
    <row r="2" spans="1:6" ht="15" customHeight="1">
      <c r="A2" s="70"/>
      <c r="B2" s="70"/>
      <c r="C2" s="7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0" t="s">
        <v>5</v>
      </c>
      <c r="B1" s="70" t="s">
        <v>117</v>
      </c>
      <c r="C1" s="70" t="s">
        <v>306</v>
      </c>
      <c r="D1" s="70"/>
    </row>
    <row r="2" spans="1:4" ht="15" customHeight="1">
      <c r="A2" s="70"/>
      <c r="B2" s="7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0" t="s">
        <v>5</v>
      </c>
      <c r="B1" s="70" t="s">
        <v>59</v>
      </c>
      <c r="C1" s="70" t="s">
        <v>235</v>
      </c>
      <c r="D1" s="70"/>
      <c r="E1" s="70" t="s">
        <v>236</v>
      </c>
      <c r="F1" s="70"/>
      <c r="G1" s="70" t="s">
        <v>57</v>
      </c>
    </row>
    <row r="2" spans="1:7" ht="15" customHeight="1">
      <c r="A2" s="70"/>
      <c r="B2" s="70"/>
      <c r="C2" s="7" t="s">
        <v>307</v>
      </c>
      <c r="D2" s="7" t="s">
        <v>313</v>
      </c>
      <c r="E2" s="7" t="s">
        <v>307</v>
      </c>
      <c r="F2" s="7" t="s">
        <v>313</v>
      </c>
      <c r="G2" s="7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Phuong Dung</cp:lastModifiedBy>
  <dcterms:created xsi:type="dcterms:W3CDTF">2022-10-04T03:39:12Z</dcterms:created>
  <dcterms:modified xsi:type="dcterms:W3CDTF">2023-11-07T04:22:38Z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