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xl/comments1.xml" ContentType="application/vnd.openxmlformats-officedocument.spreadsheetml.comment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8. Aug\0. Báo cáo tháng\TCBF\"/>
    </mc:Choice>
  </mc:AlternateContent>
  <bookViews>
    <workbookView xWindow="-108" yWindow="-108" windowWidth="19416" windowHeight="10416"/>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BCKetQuaHoatDong_06028!$A$1:$F$51</definedName>
    <definedName name="_xlnm._FilterDatabase" localSheetId="1" hidden="1">BCTaiSan_06027!$A$1:$F$14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3" l="1"/>
  <c r="A4" i="13"/>
  <c r="A121" i="13"/>
  <c r="A118" i="13"/>
  <c r="A115" i="13"/>
  <c r="A106" i="13"/>
  <c r="A97" i="13"/>
  <c r="A85" i="13"/>
  <c r="A76" i="13"/>
  <c r="A58" i="13"/>
  <c r="A43" i="13"/>
  <c r="A34" i="13"/>
  <c r="A19" i="13"/>
  <c r="A13" i="13"/>
  <c r="A1" i="13"/>
  <c r="A2" i="13"/>
  <c r="A3" i="13"/>
  <c r="A5"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<sst xmlns="http://schemas.openxmlformats.org/spreadsheetml/2006/main" count="1412" uniqueCount="398">
  <si>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</si>
  <si>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</si>
  <si>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</si>
  <si>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</si>
  <si>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</si>
  <si>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</si>
  <si>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</si>
  <si>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</si>
  <si>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</si>
  <si>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</si>
  <si>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</si>
  <si>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</si>
  <si>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</si>
  <si>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</si>
  <si>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</si>
  <si>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</si>
  <si>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</si>
  <si>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</si>
  <si>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</si>
  <si>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</si>
  <si>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</si>
  <si>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</si>
  <si>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</si>
  <si>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</si>
  <si>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</si>
  <si>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</si>
  <si>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</si>
  <si>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</si>
  <si>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</si>
  <si>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</si>
  <si>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</si>
  <si>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</si>
  <si>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</si>
  <si>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</si>
  <si>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</si>
  <si>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</si>
  <si>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</si>
  <si>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</si>
  <si>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</si>
  <si>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</si>
  <si>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</si>
  <si>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</si>
  <si>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</si>
  <si>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</si>
  <si>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</si>
  <si>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</si>
  <si>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</si>
  <si>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</si>
  <si>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</si>
  <si>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</si>
  <si>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</si>
  <si>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</si>
  <si>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</si>
  <si>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</si>
  <si>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</si>
  <si>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</si>
  <si>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</si>
  <si>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</si>
  <si>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</si>
  <si>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</si>
  <si>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</si>
  <si>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</si>
  <si>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</si>
  <si>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</si>
  <si>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</si>
  <si>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</si>
  <si>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</si>
  <si>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</si>
  <si>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</si>
  <si>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</si>
  <si>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</si>
  <si>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</si>
  <si>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</si>
  <si>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</si>
  <si>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</si>
  <si>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</si>
  <si>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</si>
  <si>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</si>
  <si>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</si>
  <si>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</si>
  <si>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</si>
  <si>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</si>
  <si>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</si>
  <si>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</si>
  <si>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</si>
  <si>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</si>
  <si>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</si>
  <si>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</si>
  <si>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</si>
  <si>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</si>
  <si>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</si>
  <si>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</si>
  <si>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</si>
  <si>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</si>
  <si>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</si>
  <si>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</si>
  <si>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</si>
  <si>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</si>
  <si>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</si>
  <si>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</si>
  <si>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</si>
  <si>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</si>
  <si>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</si>
  <si>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</si>
  <si>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</si>
  <si>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</si>
  <si>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</si>
  <si>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</si>
  <si>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</si>
  <si>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</si>
  <si>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</si>
  <si>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</si>
  <si>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</si>
  <si>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</si>
  <si>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</si>
  <si>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</si>
  <si>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</si>
  <si>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</si>
  <si>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</si>
  <si>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</si>
  <si>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</si>
  <si>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</si>
  <si>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</si>
  <si>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</si>
  <si>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</si>
  <si>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</si>
  <si>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</si>
  <si>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</si>
  <si>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</si>
  <si>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</si>
  <si>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</si>
  <si>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</si>
  <si>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</si>
  <si>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</si>
  <si>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</si>
  <si>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</si>
  <si>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</si>
  <si>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</si>
  <si>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</si>
  <si>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</si>
  <si>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</si>
  <si>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</si>
  <si>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</si>
  <si>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</si>
  <si>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</si>
  <si>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</si>
  <si>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</si>
  <si>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</si>
  <si>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</si>
  <si>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</si>
  <si>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</si>
  <si>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</si>
  <si>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</si>
  <si>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</si>
  <si>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</si>
  <si>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</si>
  <si>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</si>
  <si>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</si>
  <si>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</si>
  <si>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</si>
  <si>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</si>
  <si>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</si>
  <si>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</si>
  <si>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</si>
  <si>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</si>
  <si>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</si>
  <si>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</si>
  <si>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</si>
  <si>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</si>
  <si>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</si>
  <si>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</si>
  <si>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</si>
  <si>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</si>
  <si>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</si>
  <si>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</si>
  <si>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</si>
  <si>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</si>
  <si>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</si>
  <si>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</si>
  <si>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</si>
  <si>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</si>
  <si>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</si>
  <si>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Tổng</t>
  </si>
  <si>
    <t>2264</t>
  </si>
  <si>
    <t>2246</t>
  </si>
  <si>
    <t>2247</t>
  </si>
  <si>
    <t>2248</t>
  </si>
  <si>
    <t>2249</t>
  </si>
  <si>
    <t>2251</t>
  </si>
  <si>
    <t>2252</t>
  </si>
  <si>
    <t>2253</t>
  </si>
  <si>
    <t>2254</t>
  </si>
  <si>
    <t>2255</t>
  </si>
  <si>
    <t>2256</t>
  </si>
  <si>
    <t>2257</t>
  </si>
  <si>
    <t>2258</t>
  </si>
  <si>
    <t>2259</t>
  </si>
  <si>
    <t>2260</t>
  </si>
  <si>
    <t>2262</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</si>
  <si>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</si>
  <si>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</si>
  <si>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</si>
  <si>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</si>
  <si>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</si>
  <si>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</si>
  <si>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</si>
  <si>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</si>
  <si>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</si>
  <si>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</si>
  <si>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</si>
  <si>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</si>
  <si>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</si>
  <si>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</si>
  <si>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</si>
  <si>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</si>
  <si>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</si>
  <si>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</si>
  <si>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</si>
  <si>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</si>
  <si>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</si>
  <si>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</si>
  <si>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</si>
  <si>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</si>
  <si>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</si>
  <si>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</si>
  <si>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</si>
  <si>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</si>
  <si>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</si>
  <si>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</si>
  <si>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</si>
  <si>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</si>
  <si>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</si>
  <si>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</si>
  <si>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</si>
  <si>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</si>
  <si>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</si>
  <si>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</si>
  <si>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</si>
  <si>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</si>
  <si>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</si>
  <si>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</si>
  <si>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</si>
  <si>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</si>
  <si>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</si>
  <si>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</si>
  <si>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</si>
  <si>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</si>
  <si>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</si>
  <si>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</si>
  <si>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</si>
  <si>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</si>
  <si>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</si>
  <si>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</si>
  <si>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</si>
  <si>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</si>
  <si>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</si>
  <si>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</si>
  <si>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</si>
  <si>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</si>
  <si>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</si>
  <si>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</si>
  <si>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</si>
  <si>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</si>
  <si>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</si>
  <si>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</si>
  <si>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</si>
  <si>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</si>
  <si>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</si>
  <si>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</si>
  <si>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</si>
  <si>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</si>
  <si>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</si>
  <si>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</si>
  <si>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</si>
  <si>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</si>
  <si>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</si>
  <si>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</si>
  <si>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</si>
  <si>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</si>
  <si>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</si>
  <si>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</si>
  <si>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</si>
  <si>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</si>
  <si>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</si>
  <si>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</si>
  <si>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</si>
  <si>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</si>
  <si>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</si>
  <si>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</si>
  <si>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</si>
  <si>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</si>
  <si>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</si>
  <si>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</si>
  <si>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</si>
  <si>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</si>
  <si>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</si>
  <si>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</si>
  <si>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</si>
  <si>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</si>
  <si>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</si>
  <si>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</si>
  <si>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</si>
  <si>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</si>
  <si>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</si>
  <si>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</si>
  <si>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</si>
  <si>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</si>
  <si>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</si>
  <si>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</si>
  <si>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</si>
  <si>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</si>
  <si>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</si>
  <si>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</si>
  <si>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</si>
  <si>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</si>
  <si>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</si>
  <si>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</si>
  <si>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</si>
  <si>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</si>
  <si>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</si>
  <si>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</si>
  <si>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</si>
  <si>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2256.1</t>
  </si>
  <si>
    <t>2256.2</t>
  </si>
  <si>
    <t>2256.3</t>
  </si>
  <si>
    <t>2256.4</t>
  </si>
  <si>
    <t>2256.5</t>
  </si>
  <si>
    <t>2256.6</t>
  </si>
  <si>
    <t>2256.7</t>
  </si>
  <si>
    <t>Phó phòng Dịch vụ Quản trị và Giám sát Quỹ</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</si>
  <si>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</si>
  <si>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</si>
  <si>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</si>
  <si>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</si>
  <si>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</si>
  <si>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</si>
  <si>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</si>
  <si>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Quỹ Đầu tư trái phiếu Techcom</t>
  </si>
  <si>
    <t>Phí Tuấn Thành</t>
  </si>
  <si>
    <t>Trái phiếu niêm yết
Listed bonds</t>
  </si>
  <si>
    <t>2251.1</t>
  </si>
  <si>
    <t>1.1</t>
  </si>
  <si>
    <t>CII120018</t>
  </si>
  <si>
    <t>2251.1.1</t>
  </si>
  <si>
    <t>1.2</t>
  </si>
  <si>
    <t>CII121006</t>
  </si>
  <si>
    <t>2251.1.2</t>
  </si>
  <si>
    <t>1.3</t>
  </si>
  <si>
    <t>2251.1.3</t>
  </si>
  <si>
    <t>1.4</t>
  </si>
  <si>
    <t>2251.1.4</t>
  </si>
  <si>
    <t>1.5</t>
  </si>
  <si>
    <t>2251.1.5</t>
  </si>
  <si>
    <t>1.6</t>
  </si>
  <si>
    <t>MML121021</t>
  </si>
  <si>
    <t>2251.1.6</t>
  </si>
  <si>
    <t>1.7</t>
  </si>
  <si>
    <t>2251.1.7</t>
  </si>
  <si>
    <t>NVL122001</t>
  </si>
  <si>
    <t>VHM121025</t>
  </si>
  <si>
    <t>VND122014</t>
  </si>
  <si>
    <t>Trái phiếu chưa niêm yết
Unlisted Bonds</t>
  </si>
  <si>
    <t>2251.2</t>
  </si>
  <si>
    <t>2.1</t>
  </si>
  <si>
    <t>MASAN GROUP BOND 9.5% 21/09/27</t>
  </si>
  <si>
    <t>2251.2.1</t>
  </si>
  <si>
    <t>2023</t>
  </si>
  <si>
    <t>(Tổng) Giám đốc
Công ty quản lý quỹ</t>
  </si>
  <si>
    <t>Tổng Giám đốc</t>
  </si>
  <si>
    <t>…</t>
  </si>
  <si>
    <t>VRE12007</t>
  </si>
  <si>
    <t>TỔNG
	TOTAL</t>
  </si>
  <si>
    <t>TỔNG CÁC LOẠI CHỨNG KHOÁN
TOTAL TYPES OF SECURITIES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</si>
  <si>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</si>
  <si>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</si>
  <si>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</si>
  <si>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TRÁI PHIẾU
	BONDS</t>
  </si>
  <si>
    <t>CÁC LOẠI CHỨNG KHOÁN KHÁC
	OTHER SECURITIES</t>
  </si>
  <si>
    <t>Quyền mua chứng khoán
Investment - Rights</t>
  </si>
  <si>
    <t>2253.1</t>
  </si>
  <si>
    <t>Chi tiết loại hợp đồng phái sinh(*)
Index future contracts</t>
  </si>
  <si>
    <t>2253.2</t>
  </si>
  <si>
    <t>CÁC TÀI SẢN KHÁC
	OTHER ASSETS</t>
  </si>
  <si>
    <t>Cổ tức được nhận
Dividend receivables</t>
  </si>
  <si>
    <t>Lãi trái phiếu được nhận
Coupon receivables</t>
  </si>
  <si>
    <t>Lãi tiền gửi và chứng chỉ tiền gửi được nhận
Interest receivables from bank deposits and certificates of deposit</t>
  </si>
  <si>
    <t>Tiền bán chứng khoán chờ thu
Outstanding Settlement of sales transactions</t>
  </si>
  <si>
    <t>Phải thu cho khoản cổ phiếu hạn chế chờ mua
Receivable from AP/Investors on securities on hold of buying</t>
  </si>
  <si>
    <t>Phải thu khác
Other receivables</t>
  </si>
  <si>
    <t>Tài sản khác
Other assets</t>
  </si>
  <si>
    <t>TIỀN
	CASH</t>
  </si>
  <si>
    <t>Tiền, tương đương tiền 
Cash, Cash Equivalent</t>
  </si>
  <si>
    <t>Tiền gửi ngân hàng có kỳ hạn trên 3 tháng
Deposits with term over three (03) months</t>
  </si>
  <si>
    <t>Chứng chỉ tiền gửi 
Certificates of deposit</t>
  </si>
  <si>
    <t>2261.1</t>
  </si>
  <si>
    <t>Tổng giá trị danh mục 
Total value of portfolio</t>
  </si>
  <si>
    <t>Ngày 06 tháng 09 năm 2023</t>
  </si>
  <si>
    <t>Nguyễn Thùy Linh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</si>
</sst>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00_-;\-* #,##0.00_-;_-* &quot;-&quot;??_-;_-@_-"/>
    <numFmt numFmtId="165" formatCode="_(* #,##0_);_(* \(#,##0\);_(* &quot;-&quot;??_);_(@_)"/>
  </numFmts>
  <fonts count="23"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
      <sz val="10"/>
      <name val="Arial"/>
      <family val="2"/>
    </font>
    <font>
      <sz val="10"/>
      <name val="Tahoma"/>
      <family val="2"/>
    </font>
    <font>
      <b/>
      <sz val="10"/>
      <name val="Tahoma"/>
      <family val="2"/>
    </font>
    <font>
      <sz val="10"/>
      <name val="Tahoma"/>
      <family val="2"/>
    </font>
    <font>
      <b/>
      <sz val="10"/>
      <name val="Tahoma"/>
      <family val="2"/>
    </font>
    <font>
      <sz val="8"/>
      <name val="Arial"/>
      <family val="2"/>
    </font>
    <font>
      <sz val="10"/>
      <name val="Tahoma"/>
      <family val="2"/>
    </font>
    <font>
      <b/>
      <sz val="10"/>
      <name val="Tahoma"/>
      <family val="2"/>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5" fillId="0" borderId="0" applyFont="0" applyFill="0" applyBorder="0" applyAlignment="0" applyProtection="0"/>
  </cellStyleXfs>
  <cellXfs count="53">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0" fontId="0" fillId="0" borderId="0" xfId="0" applyNumberFormat="1"/>
    <xf numFmtId="0" fontId="12" fillId="0" borderId="1" xfId="0" applyFont="1" applyBorder="1" applyAlignment="1">
      <alignment horizontal="left"/>
    </xf>
    <xf numFmtId="0" fontId="11" fillId="2" borderId="1" xfId="0" applyFont="1" applyFill="1" applyBorder="1" applyAlignment="1">
      <alignment horizontal="center" vertical="justify"/>
    </xf>
    <xf numFmtId="0" fontId="7" fillId="0" borderId="1" xfId="0" applyFont="1" applyFill="1" applyBorder="1" applyAlignment="1">
      <alignment horizontal="left"/>
    </xf>
    <xf numFmtId="0" fontId="0" fillId="0" borderId="0" xfId="0" applyFill="1"/>
    <xf numFmtId="0" fontId="16" fillId="0" borderId="0" xfId="0" applyFont="1"/>
    <xf numFmtId="41" fontId="16" fillId="0" borderId="3" xfId="1" applyNumberFormat="1" applyFont="1" applyBorder="1"/>
    <xf numFmtId="10" fontId="18" fillId="0" borderId="2" xfId="0" applyNumberFormat="1" applyFont="1" applyBorder="1" applyAlignment="1" applyProtection="1">
      <alignment horizontal="right" vertical="center" wrapText="1"/>
      <protection locked="0"/>
    </xf>
    <xf numFmtId="165" fontId="19" fillId="0" borderId="2" xfId="0" applyNumberFormat="1" applyFont="1" applyBorder="1" applyAlignment="1" applyProtection="1">
      <alignment horizontal="right" vertical="center" wrapText="1"/>
      <protection locked="0"/>
    </xf>
    <xf numFmtId="10" fontId="19" fillId="0" borderId="2" xfId="0" applyNumberFormat="1" applyFont="1" applyBorder="1" applyAlignment="1" applyProtection="1">
      <alignment horizontal="right" vertical="center" wrapText="1"/>
      <protection locked="0"/>
    </xf>
    <xf numFmtId="41" fontId="16" fillId="4" borderId="2" xfId="1" applyNumberFormat="1" applyFont="1" applyFill="1" applyBorder="1" applyAlignment="1" applyProtection="1">
      <alignment horizontal="right" vertical="center" wrapText="1"/>
      <protection locked="0"/>
    </xf>
    <xf numFmtId="164" fontId="16" fillId="4" borderId="2" xfId="1" applyFont="1" applyFill="1" applyBorder="1" applyAlignment="1" applyProtection="1">
      <alignment horizontal="right" vertical="center" wrapText="1"/>
      <protection locked="0"/>
    </xf>
    <xf numFmtId="4" fontId="18" fillId="0" borderId="2" xfId="0" applyNumberFormat="1" applyFont="1" applyBorder="1" applyAlignment="1" applyProtection="1">
      <alignment horizontal="left" vertical="center" wrapText="1"/>
      <protection locked="0"/>
    </xf>
    <xf numFmtId="0" fontId="16" fillId="0" borderId="0" xfId="0" applyFont="1" applyAlignment="1">
      <alignment horizontal="left"/>
    </xf>
    <xf numFmtId="165" fontId="18" fillId="0" borderId="2" xfId="0" applyNumberFormat="1" applyFont="1" applyBorder="1" applyAlignment="1" applyProtection="1">
      <alignment horizontal="right" vertical="center" wrapText="1"/>
      <protection locked="0"/>
    </xf>
    <xf numFmtId="41" fontId="17" fillId="3" borderId="3" xfId="1" applyNumberFormat="1" applyFont="1" applyFill="1" applyBorder="1" applyAlignment="1">
      <alignment horizontal="left"/>
    </xf>
    <xf numFmtId="41" fontId="16" fillId="0" borderId="3" xfId="0" applyNumberFormat="1" applyFont="1" applyBorder="1" applyAlignment="1">
      <alignment horizontal="left"/>
    </xf>
    <xf numFmtId="41" fontId="17" fillId="3" borderId="3" xfId="1" applyNumberFormat="1" applyFont="1" applyFill="1" applyBorder="1"/>
    <xf numFmtId="0" fontId="19" fillId="0" borderId="2" xfId="0" applyFont="1" applyBorder="1" applyAlignment="1" applyProtection="1">
      <alignment horizontal="center" vertical="center" wrapText="1"/>
      <protection locked="0"/>
    </xf>
    <xf numFmtId="4" fontId="18" fillId="0" borderId="2" xfId="0" applyNumberFormat="1"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37" fontId="18" fillId="0" borderId="2" xfId="0" applyNumberFormat="1" applyFont="1" applyBorder="1" applyAlignment="1" applyProtection="1">
      <alignment horizontal="right" vertical="center" wrapText="1"/>
      <protection locked="0"/>
    </xf>
    <xf numFmtId="0" fontId="19" fillId="0" borderId="2" xfId="0" applyFont="1" applyBorder="1" applyAlignment="1" applyProtection="1">
      <alignment horizontal="left" vertical="center" wrapText="1"/>
      <protection locked="0"/>
    </xf>
    <xf numFmtId="164" fontId="17" fillId="4" borderId="2" xfId="1" applyFont="1" applyFill="1" applyBorder="1" applyAlignment="1" applyProtection="1">
      <alignment horizontal="right" vertical="center" wrapText="1"/>
      <protection locked="0"/>
    </xf>
    <xf numFmtId="165" fontId="21" fillId="0" borderId="2" xfId="0" applyNumberFormat="1" applyFont="1" applyBorder="1" applyAlignment="1" applyProtection="1">
      <alignment horizontal="right" vertical="center" wrapText="1"/>
      <protection locked="0"/>
    </xf>
    <xf numFmtId="10" fontId="21" fillId="0" borderId="2" xfId="0" applyNumberFormat="1" applyFont="1" applyBorder="1" applyAlignment="1" applyProtection="1">
      <alignment horizontal="right" vertical="center" wrapText="1"/>
      <protection locked="0"/>
    </xf>
    <xf numFmtId="165" fontId="22" fillId="0" borderId="2" xfId="0" applyNumberFormat="1" applyFont="1" applyBorder="1" applyAlignment="1" applyProtection="1">
      <alignment horizontal="right" vertical="center" wrapText="1"/>
      <protection locked="0"/>
    </xf>
    <xf numFmtId="10" fontId="22" fillId="0" borderId="2" xfId="0" applyNumberFormat="1" applyFont="1" applyBorder="1" applyAlignment="1" applyProtection="1">
      <alignment horizontal="right" vertical="center" wrapText="1"/>
      <protection locked="0"/>
    </xf>
    <xf numFmtId="43" fontId="21" fillId="0" borderId="2" xfId="0" applyNumberFormat="1" applyFont="1" applyBorder="1" applyAlignment="1" applyProtection="1">
      <alignment horizontal="right" vertical="center" wrapText="1"/>
      <protection locked="0"/>
    </xf>
    <xf numFmtId="4" fontId="21" fillId="0" borderId="2" xfId="0" applyNumberFormat="1" applyFont="1" applyBorder="1" applyAlignment="1" applyProtection="1">
      <alignment horizontal="center" vertical="center" wrapText="1"/>
      <protection locked="0"/>
    </xf>
    <xf numFmtId="4" fontId="21" fillId="0" borderId="2" xfId="0" applyNumberFormat="1" applyFont="1" applyBorder="1" applyAlignment="1" applyProtection="1">
      <alignment horizontal="left" vertical="center" wrapText="1"/>
      <protection locked="0"/>
    </xf>
    <xf numFmtId="0" fontId="21" fillId="0" borderId="2" xfId="0" applyFont="1" applyBorder="1" applyAlignment="1" applyProtection="1">
      <alignment horizontal="center" vertical="center" wrapText="1"/>
      <protection locked="0"/>
    </xf>
    <xf numFmtId="37" fontId="21" fillId="0" borderId="2" xfId="0" applyNumberFormat="1" applyFont="1" applyBorder="1" applyAlignment="1" applyProtection="1">
      <alignment horizontal="right" vertical="center" wrapText="1"/>
      <protection locked="0"/>
    </xf>
    <xf numFmtId="0" fontId="14" fillId="0" borderId="0" xfId="0" applyFont="1"/>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1" fillId="2" borderId="1" xfId="0" applyFont="1" applyFill="1" applyBorder="1" applyAlignment="1">
      <alignment horizontal="center" vertical="justify"/>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40"/>
  <sheetViews>
    <sheetView tabSelected="1" topLeftCell="A28" zoomScale="82" zoomScaleNormal="82" workbookViewId="0">
      <selection activeCell="A39" sqref="A39"/>
    </sheetView>
  </sheetViews>
  <sheetFormatPr defaultRowHeight="13.2" x14ac:dyDescent="0.25"/>
  <cols>
    <col min="1" max="1" width="41.44140625" bestFit="1" customWidth="1"/>
    <col min="2" max="2" width="46.44140625" customWidth="1"/>
    <col min="3" max="3" width="81.21875" customWidth="1"/>
    <col min="4" max="4" width="37.21875" customWidth="1"/>
  </cols>
  <sheetData>
    <row r="1" spans="1:4" ht="15" customHeight="1" x14ac:dyDescent="0.25">
      <c r="A1" s="49" t="s">
        <v>0</v>
      </c>
      <c r="B1" s="49"/>
      <c r="C1" s="49"/>
      <c r="D1" s="49"/>
    </row>
    <row r="2" spans="1:4" ht="9" customHeight="1" x14ac:dyDescent="0.25">
      <c r="A2" s="49"/>
      <c r="B2" s="49"/>
      <c r="C2" s="49"/>
      <c r="D2" s="49"/>
    </row>
    <row r="3" spans="1:4" ht="15" customHeight="1" x14ac:dyDescent="0.3">
      <c r="A3" s="1" t="s">
        <v>1</v>
      </c>
      <c r="B3" s="1" t="s">
        <v>1</v>
      </c>
      <c r="C3" s="2" t="s">
        <v>2</v>
      </c>
      <c r="D3" s="26" t="s">
        <v>334</v>
      </c>
    </row>
    <row r="4" spans="1:4" ht="15" customHeight="1" x14ac:dyDescent="0.3">
      <c r="A4" s="1" t="s">
        <v>1</v>
      </c>
      <c r="B4" s="1" t="s">
        <v>1</v>
      </c>
      <c r="C4" s="2" t="s">
        <v>3</v>
      </c>
      <c r="D4" s="26">
        <v>8</v>
      </c>
    </row>
    <row r="5" spans="1:4" ht="15" customHeight="1" x14ac:dyDescent="0.3">
      <c r="A5" s="1" t="s">
        <v>1</v>
      </c>
      <c r="B5" s="1" t="s">
        <v>1</v>
      </c>
      <c r="C5" s="2" t="s">
        <v>4</v>
      </c>
      <c r="D5" s="26" t="s">
        <v>366</v>
      </c>
    </row>
    <row r="6" spans="1:4" ht="15" customHeight="1" x14ac:dyDescent="0.3">
      <c r="A6" s="1" t="s">
        <v>1</v>
      </c>
      <c r="B6" s="1" t="s">
        <v>1</v>
      </c>
      <c r="C6" s="1" t="s">
        <v>1</v>
      </c>
      <c r="D6" s="1" t="s">
        <v>1</v>
      </c>
    </row>
    <row r="7" spans="1:4" ht="15" customHeight="1" x14ac:dyDescent="0.3">
      <c r="A7" s="50" t="s">
        <v>330</v>
      </c>
      <c r="B7" s="51"/>
      <c r="C7" s="26" t="s">
        <v>335</v>
      </c>
      <c r="D7" s="1" t="s">
        <v>1</v>
      </c>
    </row>
    <row r="8" spans="1:4" ht="15" customHeight="1" x14ac:dyDescent="0.3">
      <c r="A8" s="50" t="s">
        <v>331</v>
      </c>
      <c r="B8" s="51"/>
      <c r="C8" s="26" t="s">
        <v>336</v>
      </c>
      <c r="D8" s="1" t="s">
        <v>1</v>
      </c>
    </row>
    <row r="9" spans="1:4" ht="15" customHeight="1" x14ac:dyDescent="0.3">
      <c r="A9" s="50" t="s">
        <v>332</v>
      </c>
      <c r="B9" s="51"/>
      <c r="C9" s="26" t="s">
        <v>337</v>
      </c>
      <c r="D9" s="1" t="s">
        <v>1</v>
      </c>
    </row>
    <row r="10" spans="1:4" ht="15" customHeight="1" x14ac:dyDescent="0.3">
      <c r="A10" s="50" t="s">
        <v>333</v>
      </c>
      <c r="B10" s="51"/>
      <c r="C10" s="26" t="s">
        <v>396</v>
      </c>
      <c r="D10" s="1" t="s">
        <v>1</v>
      </c>
    </row>
    <row r="11" spans="1:4" ht="15" customHeight="1" x14ac:dyDescent="0.3">
      <c r="A11" s="1" t="s">
        <v>1</v>
      </c>
      <c r="B11" s="1" t="s">
        <v>1</v>
      </c>
      <c r="C11" s="1" t="s">
        <v>1</v>
      </c>
      <c r="D11" s="1" t="s">
        <v>1</v>
      </c>
    </row>
    <row r="12" spans="1:4" ht="15" customHeight="1" x14ac:dyDescent="0.3">
      <c r="A12" s="1" t="s">
        <v>1</v>
      </c>
      <c r="B12" s="1" t="s">
        <v>1</v>
      </c>
      <c r="C12" s="1" t="s">
        <v>1</v>
      </c>
      <c r="D12" s="1" t="s">
        <v>5</v>
      </c>
    </row>
    <row r="13" spans="1:4" ht="15" customHeight="1" x14ac:dyDescent="0.3">
      <c r="A13" s="1" t="s">
        <v>1</v>
      </c>
      <c r="B13" s="3" t="s">
        <v>6</v>
      </c>
      <c r="C13" s="3" t="s">
        <v>7</v>
      </c>
      <c r="D13" s="3" t="s">
        <v>8</v>
      </c>
    </row>
    <row r="14" spans="1:4" ht="15" customHeight="1" x14ac:dyDescent="0.3">
      <c r="A14" s="1" t="s">
        <v>1</v>
      </c>
      <c r="B14" s="4" t="s">
        <v>9</v>
      </c>
      <c r="C14" s="5" t="s">
        <v>10</v>
      </c>
      <c r="D14" s="5" t="s">
        <v>11</v>
      </c>
    </row>
    <row r="15" spans="1:4" ht="15" customHeight="1" x14ac:dyDescent="0.3">
      <c r="A15" s="1" t="s">
        <v>1</v>
      </c>
      <c r="B15" s="4" t="s">
        <v>12</v>
      </c>
      <c r="C15" s="5" t="s">
        <v>13</v>
      </c>
      <c r="D15" s="5" t="s">
        <v>14</v>
      </c>
    </row>
    <row r="16" spans="1:4" ht="15" customHeight="1" x14ac:dyDescent="0.3">
      <c r="A16" s="1" t="s">
        <v>1</v>
      </c>
      <c r="B16" s="4" t="s">
        <v>15</v>
      </c>
      <c r="C16" s="5" t="s">
        <v>16</v>
      </c>
      <c r="D16" s="5" t="s">
        <v>17</v>
      </c>
    </row>
    <row r="17" spans="1:4" ht="15" customHeight="1" x14ac:dyDescent="0.3">
      <c r="A17" s="1" t="s">
        <v>1</v>
      </c>
      <c r="B17" s="4" t="s">
        <v>18</v>
      </c>
      <c r="C17" s="5" t="s">
        <v>19</v>
      </c>
      <c r="D17" s="5" t="s">
        <v>20</v>
      </c>
    </row>
    <row r="18" spans="1:4" ht="15" customHeight="1" x14ac:dyDescent="0.3">
      <c r="A18" s="1" t="s">
        <v>1</v>
      </c>
      <c r="B18" s="4" t="s">
        <v>21</v>
      </c>
      <c r="C18" s="5" t="s">
        <v>22</v>
      </c>
      <c r="D18" s="5" t="s">
        <v>23</v>
      </c>
    </row>
    <row r="19" spans="1:4" ht="15" customHeight="1" x14ac:dyDescent="0.3">
      <c r="A19" s="1"/>
      <c r="B19" s="4" t="s">
        <v>24</v>
      </c>
      <c r="C19" s="5" t="s">
        <v>25</v>
      </c>
      <c r="D19" s="5" t="s">
        <v>26</v>
      </c>
    </row>
    <row r="20" spans="1:4" ht="15" customHeight="1" x14ac:dyDescent="0.3">
      <c r="A20" s="1"/>
      <c r="B20" s="4" t="s">
        <v>27</v>
      </c>
      <c r="C20" s="5" t="s">
        <v>28</v>
      </c>
      <c r="D20" s="5" t="s">
        <v>29</v>
      </c>
    </row>
    <row r="21" spans="1:4" ht="15" customHeight="1" x14ac:dyDescent="0.3">
      <c r="A21" s="1"/>
      <c r="B21" s="4" t="s">
        <v>30</v>
      </c>
      <c r="C21" s="5" t="s">
        <v>31</v>
      </c>
      <c r="D21" s="5" t="s">
        <v>32</v>
      </c>
    </row>
    <row r="22" spans="1:4" ht="15" customHeight="1" x14ac:dyDescent="0.3">
      <c r="A22" s="1"/>
      <c r="B22" s="4" t="s">
        <v>33</v>
      </c>
      <c r="C22" s="5" t="s">
        <v>34</v>
      </c>
      <c r="D22" s="5" t="s">
        <v>35</v>
      </c>
    </row>
    <row r="23" spans="1:4" ht="15" customHeight="1" x14ac:dyDescent="0.3">
      <c r="A23" s="1"/>
      <c r="B23" s="4" t="s">
        <v>36</v>
      </c>
      <c r="C23" s="5" t="s">
        <v>37</v>
      </c>
      <c r="D23" s="5" t="s">
        <v>38</v>
      </c>
    </row>
    <row r="24" spans="1:4" ht="15" customHeight="1" x14ac:dyDescent="0.3">
      <c r="A24" s="1"/>
      <c r="B24" s="4" t="s">
        <v>39</v>
      </c>
      <c r="C24" s="5" t="s">
        <v>40</v>
      </c>
      <c r="D24" s="5" t="s">
        <v>41</v>
      </c>
    </row>
    <row r="25" spans="1:4" ht="15" customHeight="1" x14ac:dyDescent="0.3">
      <c r="A25" s="1"/>
      <c r="B25" s="4" t="s">
        <v>42</v>
      </c>
      <c r="C25" s="5" t="s">
        <v>43</v>
      </c>
      <c r="D25" s="5" t="s">
        <v>44</v>
      </c>
    </row>
    <row r="26" spans="1:4" ht="15" customHeight="1" x14ac:dyDescent="0.3">
      <c r="A26" s="1"/>
      <c r="B26" s="4" t="s">
        <v>45</v>
      </c>
      <c r="C26" s="5" t="s">
        <v>46</v>
      </c>
      <c r="D26" s="5" t="s">
        <v>47</v>
      </c>
    </row>
    <row r="27" spans="1:4" ht="15" customHeight="1" x14ac:dyDescent="0.35">
      <c r="A27" s="1" t="s">
        <v>1</v>
      </c>
      <c r="B27" s="6" t="s">
        <v>48</v>
      </c>
      <c r="C27" s="1" t="s">
        <v>49</v>
      </c>
      <c r="D27" s="1" t="s">
        <v>1</v>
      </c>
    </row>
    <row r="28" spans="1:4" ht="15" customHeight="1" x14ac:dyDescent="0.3">
      <c r="A28" s="1" t="s">
        <v>1</v>
      </c>
      <c r="B28" s="1" t="s">
        <v>1</v>
      </c>
      <c r="C28" s="1" t="s">
        <v>50</v>
      </c>
      <c r="D28" s="1"/>
    </row>
    <row r="29" spans="1:4" ht="15" customHeight="1" x14ac:dyDescent="0.3">
      <c r="A29" s="1" t="s">
        <v>1</v>
      </c>
      <c r="B29" s="1" t="s">
        <v>1</v>
      </c>
      <c r="C29" s="1" t="s">
        <v>51</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48" t="s">
        <v>52</v>
      </c>
      <c r="B33" s="48"/>
      <c r="C33" s="48" t="s">
        <v>367</v>
      </c>
      <c r="D33" s="48"/>
    </row>
    <row r="34" spans="1:4" ht="15" customHeight="1" x14ac:dyDescent="0.25">
      <c r="A34" s="47" t="s">
        <v>53</v>
      </c>
      <c r="B34" s="47"/>
      <c r="C34" s="47" t="s">
        <v>53</v>
      </c>
      <c r="D34" s="47"/>
    </row>
    <row r="35" spans="1:4" ht="15" customHeight="1" x14ac:dyDescent="0.3">
      <c r="A35" s="1" t="s">
        <v>1</v>
      </c>
      <c r="B35" s="1" t="s">
        <v>1</v>
      </c>
      <c r="C35" s="1" t="s">
        <v>1</v>
      </c>
      <c r="D35" s="1" t="s">
        <v>1</v>
      </c>
    </row>
    <row r="38" spans="1:4" x14ac:dyDescent="0.25">
      <c r="A38" s="46" t="s">
        <v>397</v>
      </c>
      <c r="B38" s="18"/>
      <c r="C38" t="s">
        <v>338</v>
      </c>
    </row>
    <row r="39" spans="1:4" x14ac:dyDescent="0.25">
      <c r="A39" t="s">
        <v>329</v>
      </c>
      <c r="B39" s="18"/>
      <c r="C39" t="s">
        <v>368</v>
      </c>
    </row>
    <row r="40" spans="1:4" x14ac:dyDescent="0.25">
      <c r="A40" s="18"/>
      <c r="B40" s="18"/>
      <c r="C40" s="18"/>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3.2" x14ac:dyDescent="0.25"/>
  <cols>
    <col min="1" max="1" width="6.5546875" customWidth="1"/>
    <col min="2" max="2" width="40.5546875" customWidth="1"/>
    <col min="3" max="6" width="13.5546875" customWidth="1"/>
    <col min="7" max="7" width="14.5546875" customWidth="1"/>
  </cols>
  <sheetData>
    <row r="1" spans="1:7" ht="15" customHeight="1" x14ac:dyDescent="0.25">
      <c r="A1" s="52" t="s">
        <v>6</v>
      </c>
      <c r="B1" s="52" t="s">
        <v>117</v>
      </c>
      <c r="C1" s="52" t="s">
        <v>222</v>
      </c>
      <c r="D1" s="52"/>
      <c r="E1" s="52" t="s">
        <v>223</v>
      </c>
      <c r="F1" s="52"/>
      <c r="G1" s="52" t="s">
        <v>303</v>
      </c>
    </row>
    <row r="2" spans="1:7" ht="15" customHeight="1" x14ac:dyDescent="0.25">
      <c r="A2" s="52"/>
      <c r="B2" s="52"/>
      <c r="C2" s="7" t="s">
        <v>294</v>
      </c>
      <c r="D2" s="7" t="s">
        <v>300</v>
      </c>
      <c r="E2" s="7" t="s">
        <v>294</v>
      </c>
      <c r="F2" s="7" t="s">
        <v>300</v>
      </c>
      <c r="G2" s="52"/>
    </row>
    <row r="3" spans="1:7" ht="15" customHeight="1" x14ac:dyDescent="0.3">
      <c r="A3" s="8" t="s">
        <v>58</v>
      </c>
      <c r="B3" s="8" t="s">
        <v>304</v>
      </c>
      <c r="C3" s="8" t="s">
        <v>1</v>
      </c>
      <c r="D3" s="8" t="s">
        <v>1</v>
      </c>
      <c r="E3" s="8" t="s">
        <v>1</v>
      </c>
      <c r="F3" s="8" t="s">
        <v>1</v>
      </c>
      <c r="G3" s="8" t="s">
        <v>1</v>
      </c>
    </row>
    <row r="4" spans="1:7" ht="15" customHeight="1" x14ac:dyDescent="0.3">
      <c r="A4" s="5" t="s">
        <v>1</v>
      </c>
      <c r="B4" s="5" t="s">
        <v>76</v>
      </c>
      <c r="C4" s="5" t="s">
        <v>1</v>
      </c>
      <c r="D4" s="5" t="s">
        <v>1</v>
      </c>
      <c r="E4" s="5" t="s">
        <v>1</v>
      </c>
      <c r="F4" s="5" t="s">
        <v>1</v>
      </c>
      <c r="G4" s="5" t="s">
        <v>1</v>
      </c>
    </row>
    <row r="5" spans="1:7" ht="15" customHeight="1" x14ac:dyDescent="0.3">
      <c r="A5" s="5" t="s">
        <v>1</v>
      </c>
      <c r="B5" s="5" t="s">
        <v>79</v>
      </c>
      <c r="C5" s="5" t="s">
        <v>1</v>
      </c>
      <c r="D5" s="5" t="s">
        <v>1</v>
      </c>
      <c r="E5" s="5" t="s">
        <v>1</v>
      </c>
      <c r="F5" s="5" t="s">
        <v>1</v>
      </c>
      <c r="G5" s="5" t="s">
        <v>1</v>
      </c>
    </row>
    <row r="6" spans="1:7" ht="15" customHeight="1" x14ac:dyDescent="0.3">
      <c r="A6" s="5" t="s">
        <v>1</v>
      </c>
      <c r="B6" s="5" t="s">
        <v>305</v>
      </c>
      <c r="C6" s="5" t="s">
        <v>1</v>
      </c>
      <c r="D6" s="5" t="s">
        <v>1</v>
      </c>
      <c r="E6" s="5" t="s">
        <v>1</v>
      </c>
      <c r="F6" s="5" t="s">
        <v>1</v>
      </c>
      <c r="G6" s="5" t="s">
        <v>1</v>
      </c>
    </row>
    <row r="7" spans="1:7" ht="15" customHeight="1" x14ac:dyDescent="0.3">
      <c r="A7" s="5" t="s">
        <v>66</v>
      </c>
      <c r="B7" s="5" t="s">
        <v>66</v>
      </c>
      <c r="C7" s="5" t="s">
        <v>66</v>
      </c>
      <c r="D7" s="5" t="s">
        <v>66</v>
      </c>
      <c r="E7" s="5" t="s">
        <v>66</v>
      </c>
      <c r="F7" s="5" t="s">
        <v>66</v>
      </c>
      <c r="G7" s="5" t="s">
        <v>66</v>
      </c>
    </row>
    <row r="8" spans="1:7" ht="15" customHeight="1" x14ac:dyDescent="0.3">
      <c r="A8" s="8" t="s">
        <v>96</v>
      </c>
      <c r="B8" s="8" t="s">
        <v>306</v>
      </c>
      <c r="C8" s="8" t="s">
        <v>1</v>
      </c>
      <c r="D8" s="8" t="s">
        <v>1</v>
      </c>
      <c r="E8" s="8" t="s">
        <v>1</v>
      </c>
      <c r="F8" s="8" t="s">
        <v>1</v>
      </c>
      <c r="G8" s="8" t="s">
        <v>1</v>
      </c>
    </row>
    <row r="9" spans="1:7" ht="15" customHeight="1" x14ac:dyDescent="0.3">
      <c r="A9" s="5" t="s">
        <v>1</v>
      </c>
      <c r="B9" s="5" t="s">
        <v>307</v>
      </c>
      <c r="C9" s="5" t="s">
        <v>1</v>
      </c>
      <c r="D9" s="5" t="s">
        <v>1</v>
      </c>
      <c r="E9" s="5" t="s">
        <v>1</v>
      </c>
      <c r="F9" s="5" t="s">
        <v>1</v>
      </c>
      <c r="G9" s="5" t="s">
        <v>1</v>
      </c>
    </row>
    <row r="10" spans="1:7" ht="15" customHeight="1" x14ac:dyDescent="0.3">
      <c r="A10" s="5" t="s">
        <v>66</v>
      </c>
      <c r="B10" s="5" t="s">
        <v>66</v>
      </c>
      <c r="C10" s="5" t="s">
        <v>66</v>
      </c>
      <c r="D10" s="5" t="s">
        <v>66</v>
      </c>
      <c r="E10" s="5" t="s">
        <v>66</v>
      </c>
      <c r="F10" s="5" t="s">
        <v>66</v>
      </c>
      <c r="G10" s="5" t="s">
        <v>66</v>
      </c>
    </row>
    <row r="11" spans="1:7" ht="15" customHeight="1" x14ac:dyDescent="0.3">
      <c r="A11" s="5" t="s">
        <v>1</v>
      </c>
      <c r="B11" s="5" t="s">
        <v>308</v>
      </c>
      <c r="C11" s="5" t="s">
        <v>1</v>
      </c>
      <c r="D11" s="5" t="s">
        <v>1</v>
      </c>
      <c r="E11" s="5" t="s">
        <v>1</v>
      </c>
      <c r="F11" s="5" t="s">
        <v>1</v>
      </c>
      <c r="G11" s="5" t="s">
        <v>1</v>
      </c>
    </row>
    <row r="12" spans="1:7" ht="15" customHeight="1" x14ac:dyDescent="0.3">
      <c r="A12" s="5" t="s">
        <v>66</v>
      </c>
      <c r="B12" s="5" t="s">
        <v>66</v>
      </c>
      <c r="C12" s="5" t="s">
        <v>66</v>
      </c>
      <c r="D12" s="5" t="s">
        <v>66</v>
      </c>
      <c r="E12" s="5" t="s">
        <v>66</v>
      </c>
      <c r="F12" s="5" t="s">
        <v>66</v>
      </c>
      <c r="G12" s="5" t="s">
        <v>66</v>
      </c>
    </row>
    <row r="13" spans="1:7" ht="15" customHeight="1" x14ac:dyDescent="0.3">
      <c r="A13" s="8" t="s">
        <v>144</v>
      </c>
      <c r="B13" s="8" t="s">
        <v>309</v>
      </c>
      <c r="C13" s="8" t="s">
        <v>1</v>
      </c>
      <c r="D13" s="8" t="s">
        <v>1</v>
      </c>
      <c r="E13" s="8" t="s">
        <v>1</v>
      </c>
      <c r="F13" s="8" t="s">
        <v>1</v>
      </c>
      <c r="G13" s="8" t="s">
        <v>1</v>
      </c>
    </row>
    <row r="14" spans="1:7" ht="15" customHeight="1" x14ac:dyDescent="0.3">
      <c r="A14" s="8" t="s">
        <v>147</v>
      </c>
      <c r="B14" s="8" t="s">
        <v>310</v>
      </c>
      <c r="C14" s="8" t="s">
        <v>1</v>
      </c>
      <c r="D14" s="8" t="s">
        <v>1</v>
      </c>
      <c r="E14" s="8" t="s">
        <v>1</v>
      </c>
      <c r="F14" s="8" t="s">
        <v>1</v>
      </c>
      <c r="G14" s="8" t="s">
        <v>1</v>
      </c>
    </row>
    <row r="15" spans="1:7" ht="15" customHeight="1" x14ac:dyDescent="0.3">
      <c r="A15" s="5" t="s">
        <v>1</v>
      </c>
      <c r="B15" s="5" t="s">
        <v>311</v>
      </c>
      <c r="C15" s="5" t="s">
        <v>1</v>
      </c>
      <c r="D15" s="5" t="s">
        <v>1</v>
      </c>
      <c r="E15" s="5" t="s">
        <v>1</v>
      </c>
      <c r="F15" s="5" t="s">
        <v>1</v>
      </c>
      <c r="G15" s="5" t="s">
        <v>1</v>
      </c>
    </row>
    <row r="16" spans="1:7" ht="15" customHeight="1" x14ac:dyDescent="0.3">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5546875" customWidth="1"/>
    <col min="2" max="2" width="25.44140625" customWidth="1"/>
    <col min="3" max="3" width="12.5546875" customWidth="1"/>
    <col min="4" max="4" width="13" customWidth="1"/>
    <col min="5" max="5" width="13.77734375" customWidth="1"/>
    <col min="6" max="7" width="12.5546875" customWidth="1"/>
    <col min="8" max="8" width="15" customWidth="1"/>
  </cols>
  <sheetData>
    <row r="1" spans="1:8" ht="15" customHeight="1" x14ac:dyDescent="0.25">
      <c r="A1" s="52" t="s">
        <v>6</v>
      </c>
      <c r="B1" s="52" t="s">
        <v>312</v>
      </c>
      <c r="C1" s="52" t="s">
        <v>178</v>
      </c>
      <c r="D1" s="52" t="s">
        <v>179</v>
      </c>
      <c r="E1" s="52"/>
      <c r="F1" s="52" t="s">
        <v>180</v>
      </c>
      <c r="G1" s="52"/>
      <c r="H1" s="52" t="s">
        <v>313</v>
      </c>
    </row>
    <row r="2" spans="1:8" ht="15" customHeight="1" x14ac:dyDescent="0.25">
      <c r="A2" s="52"/>
      <c r="B2" s="52"/>
      <c r="C2" s="52"/>
      <c r="D2" s="7" t="s">
        <v>294</v>
      </c>
      <c r="E2" s="7" t="s">
        <v>300</v>
      </c>
      <c r="F2" s="7" t="s">
        <v>294</v>
      </c>
      <c r="G2" s="7" t="s">
        <v>300</v>
      </c>
      <c r="H2" s="52"/>
    </row>
    <row r="3" spans="1:8" ht="15" customHeight="1" x14ac:dyDescent="0.3">
      <c r="A3" s="8" t="s">
        <v>58</v>
      </c>
      <c r="B3" s="8" t="s">
        <v>314</v>
      </c>
      <c r="C3" s="8" t="s">
        <v>1</v>
      </c>
      <c r="D3" s="8" t="s">
        <v>1</v>
      </c>
      <c r="E3" s="8" t="s">
        <v>1</v>
      </c>
      <c r="F3" s="8" t="s">
        <v>1</v>
      </c>
      <c r="G3" s="8" t="s">
        <v>1</v>
      </c>
      <c r="H3" s="8" t="s">
        <v>1</v>
      </c>
    </row>
    <row r="4" spans="1:8" ht="15" customHeight="1" x14ac:dyDescent="0.3">
      <c r="A4" s="5" t="s">
        <v>66</v>
      </c>
      <c r="B4" s="5" t="s">
        <v>66</v>
      </c>
      <c r="C4" s="5" t="s">
        <v>66</v>
      </c>
      <c r="D4" s="5" t="s">
        <v>66</v>
      </c>
      <c r="E4" s="5" t="s">
        <v>66</v>
      </c>
      <c r="F4" s="5" t="s">
        <v>66</v>
      </c>
      <c r="G4" s="5" t="s">
        <v>66</v>
      </c>
      <c r="H4" s="5" t="s">
        <v>66</v>
      </c>
    </row>
    <row r="5" spans="1:8" ht="15" customHeight="1" x14ac:dyDescent="0.3">
      <c r="A5" s="5" t="s">
        <v>1</v>
      </c>
      <c r="B5" s="5" t="s">
        <v>182</v>
      </c>
      <c r="C5" s="5" t="s">
        <v>1</v>
      </c>
      <c r="D5" s="5" t="s">
        <v>1</v>
      </c>
      <c r="E5" s="5" t="s">
        <v>1</v>
      </c>
      <c r="F5" s="5" t="s">
        <v>1</v>
      </c>
      <c r="G5" s="5" t="s">
        <v>1</v>
      </c>
      <c r="H5" s="5" t="s">
        <v>1</v>
      </c>
    </row>
    <row r="6" spans="1:8" ht="15" customHeight="1" x14ac:dyDescent="0.3">
      <c r="A6" s="8" t="s">
        <v>96</v>
      </c>
      <c r="B6" s="8" t="s">
        <v>315</v>
      </c>
      <c r="C6" s="8" t="s">
        <v>1</v>
      </c>
      <c r="D6" s="8" t="s">
        <v>1</v>
      </c>
      <c r="E6" s="8" t="s">
        <v>1</v>
      </c>
      <c r="F6" s="8" t="s">
        <v>1</v>
      </c>
      <c r="G6" s="8" t="s">
        <v>1</v>
      </c>
      <c r="H6" s="8" t="s">
        <v>1</v>
      </c>
    </row>
    <row r="7" spans="1:8" ht="15" customHeight="1" x14ac:dyDescent="0.3">
      <c r="A7" s="5" t="s">
        <v>66</v>
      </c>
      <c r="B7" s="5" t="s">
        <v>66</v>
      </c>
      <c r="C7" s="5" t="s">
        <v>66</v>
      </c>
      <c r="D7" s="5" t="s">
        <v>66</v>
      </c>
      <c r="E7" s="5" t="s">
        <v>66</v>
      </c>
      <c r="F7" s="5" t="s">
        <v>66</v>
      </c>
      <c r="G7" s="5" t="s">
        <v>66</v>
      </c>
      <c r="H7" s="5" t="s">
        <v>66</v>
      </c>
    </row>
    <row r="8" spans="1:8" ht="15" customHeight="1" x14ac:dyDescent="0.3">
      <c r="A8" s="5" t="s">
        <v>1</v>
      </c>
      <c r="B8" s="5" t="s">
        <v>182</v>
      </c>
      <c r="C8" s="5" t="s">
        <v>1</v>
      </c>
      <c r="D8" s="5" t="s">
        <v>1</v>
      </c>
      <c r="E8" s="5" t="s">
        <v>1</v>
      </c>
      <c r="F8" s="5" t="s">
        <v>1</v>
      </c>
      <c r="G8" s="5" t="s">
        <v>1</v>
      </c>
      <c r="H8" s="5" t="s">
        <v>1</v>
      </c>
    </row>
    <row r="9" spans="1:8" ht="15" customHeight="1" x14ac:dyDescent="0.3">
      <c r="A9" s="8" t="s">
        <v>144</v>
      </c>
      <c r="B9" s="8" t="s">
        <v>316</v>
      </c>
      <c r="C9" s="8" t="s">
        <v>1</v>
      </c>
      <c r="D9" s="8" t="s">
        <v>1</v>
      </c>
      <c r="E9" s="8" t="s">
        <v>1</v>
      </c>
      <c r="F9" s="8" t="s">
        <v>1</v>
      </c>
      <c r="G9" s="8" t="s">
        <v>1</v>
      </c>
      <c r="H9" s="8" t="s">
        <v>1</v>
      </c>
    </row>
    <row r="10" spans="1:8" ht="15" customHeight="1" x14ac:dyDescent="0.3">
      <c r="A10" s="5" t="s">
        <v>66</v>
      </c>
      <c r="B10" s="5" t="s">
        <v>66</v>
      </c>
      <c r="C10" s="5" t="s">
        <v>66</v>
      </c>
      <c r="D10" s="5" t="s">
        <v>66</v>
      </c>
      <c r="E10" s="5" t="s">
        <v>66</v>
      </c>
      <c r="F10" s="5" t="s">
        <v>66</v>
      </c>
      <c r="G10" s="5" t="s">
        <v>66</v>
      </c>
      <c r="H10" s="5" t="s">
        <v>66</v>
      </c>
    </row>
    <row r="11" spans="1:8" ht="15" customHeight="1" x14ac:dyDescent="0.3">
      <c r="A11" s="5" t="s">
        <v>1</v>
      </c>
      <c r="B11" s="5" t="s">
        <v>182</v>
      </c>
      <c r="C11" s="5" t="s">
        <v>1</v>
      </c>
      <c r="D11" s="5" t="s">
        <v>1</v>
      </c>
      <c r="E11" s="5" t="s">
        <v>1</v>
      </c>
      <c r="F11" s="5" t="s">
        <v>1</v>
      </c>
      <c r="G11" s="5" t="s">
        <v>1</v>
      </c>
      <c r="H11" s="5" t="s">
        <v>1</v>
      </c>
    </row>
    <row r="12" spans="1:8" ht="15" customHeight="1" x14ac:dyDescent="0.3">
      <c r="A12" s="8" t="s">
        <v>147</v>
      </c>
      <c r="B12" s="8" t="s">
        <v>317</v>
      </c>
      <c r="C12" s="8" t="s">
        <v>1</v>
      </c>
      <c r="D12" s="8" t="s">
        <v>1</v>
      </c>
      <c r="E12" s="8" t="s">
        <v>1</v>
      </c>
      <c r="F12" s="8" t="s">
        <v>1</v>
      </c>
      <c r="G12" s="8" t="s">
        <v>1</v>
      </c>
      <c r="H12" s="8" t="s">
        <v>1</v>
      </c>
    </row>
    <row r="13" spans="1:8" ht="15" customHeight="1" x14ac:dyDescent="0.3">
      <c r="A13" s="5" t="s">
        <v>66</v>
      </c>
      <c r="B13" s="5" t="s">
        <v>66</v>
      </c>
      <c r="C13" s="5" t="s">
        <v>66</v>
      </c>
      <c r="D13" s="5" t="s">
        <v>66</v>
      </c>
      <c r="E13" s="5" t="s">
        <v>66</v>
      </c>
      <c r="F13" s="5" t="s">
        <v>66</v>
      </c>
      <c r="G13" s="5" t="s">
        <v>66</v>
      </c>
      <c r="H13" s="5" t="s">
        <v>66</v>
      </c>
    </row>
    <row r="14" spans="1:8" ht="15" customHeight="1" x14ac:dyDescent="0.3">
      <c r="A14" s="5" t="s">
        <v>1</v>
      </c>
      <c r="B14" s="5" t="s">
        <v>182</v>
      </c>
      <c r="C14" s="5" t="s">
        <v>1</v>
      </c>
      <c r="D14" s="5" t="s">
        <v>1</v>
      </c>
      <c r="E14" s="5" t="s">
        <v>1</v>
      </c>
      <c r="F14" s="5" t="s">
        <v>1</v>
      </c>
      <c r="G14" s="5" t="s">
        <v>1</v>
      </c>
      <c r="H14" s="5" t="s">
        <v>1</v>
      </c>
    </row>
    <row r="15" spans="1:8" ht="15" customHeight="1" x14ac:dyDescent="0.3">
      <c r="A15" s="8" t="s">
        <v>154</v>
      </c>
      <c r="B15" s="8" t="s">
        <v>318</v>
      </c>
      <c r="C15" s="8" t="s">
        <v>1</v>
      </c>
      <c r="D15" s="8" t="s">
        <v>1</v>
      </c>
      <c r="E15" s="8" t="s">
        <v>1</v>
      </c>
      <c r="F15" s="8" t="s">
        <v>1</v>
      </c>
      <c r="G15" s="8" t="s">
        <v>1</v>
      </c>
      <c r="H15" s="8" t="s">
        <v>1</v>
      </c>
    </row>
    <row r="16" spans="1:8" ht="15" customHeight="1" x14ac:dyDescent="0.3">
      <c r="A16" s="5" t="s">
        <v>66</v>
      </c>
      <c r="B16" s="5" t="s">
        <v>66</v>
      </c>
      <c r="C16" s="5" t="s">
        <v>66</v>
      </c>
      <c r="D16" s="5" t="s">
        <v>66</v>
      </c>
      <c r="E16" s="5" t="s">
        <v>66</v>
      </c>
      <c r="F16" s="5" t="s">
        <v>66</v>
      </c>
      <c r="G16" s="5" t="s">
        <v>66</v>
      </c>
      <c r="H16" s="5" t="s">
        <v>66</v>
      </c>
    </row>
    <row r="17" spans="1:8" ht="15" customHeight="1" x14ac:dyDescent="0.3">
      <c r="A17" s="5" t="s">
        <v>1</v>
      </c>
      <c r="B17" s="5" t="s">
        <v>182</v>
      </c>
      <c r="C17" s="5" t="s">
        <v>1</v>
      </c>
      <c r="D17" s="5" t="s">
        <v>1</v>
      </c>
      <c r="E17" s="5" t="s">
        <v>1</v>
      </c>
      <c r="F17" s="5" t="s">
        <v>1</v>
      </c>
      <c r="G17" s="5" t="s">
        <v>1</v>
      </c>
      <c r="H17" s="5" t="s">
        <v>1</v>
      </c>
    </row>
    <row r="18" spans="1:8" ht="15" customHeight="1" x14ac:dyDescent="0.3">
      <c r="A18" s="8" t="s">
        <v>157</v>
      </c>
      <c r="B18" s="8" t="s">
        <v>319</v>
      </c>
      <c r="C18" s="8" t="s">
        <v>1</v>
      </c>
      <c r="D18" s="8" t="s">
        <v>1</v>
      </c>
      <c r="E18" s="8" t="s">
        <v>1</v>
      </c>
      <c r="F18" s="8" t="s">
        <v>1</v>
      </c>
      <c r="G18" s="8" t="s">
        <v>1</v>
      </c>
      <c r="H18" s="8" t="s">
        <v>1</v>
      </c>
    </row>
    <row r="19" spans="1:8" ht="15" customHeight="1" x14ac:dyDescent="0.3">
      <c r="A19" s="5" t="s">
        <v>66</v>
      </c>
      <c r="B19" s="5" t="s">
        <v>66</v>
      </c>
      <c r="C19" s="5" t="s">
        <v>66</v>
      </c>
      <c r="D19" s="5" t="s">
        <v>66</v>
      </c>
      <c r="E19" s="5" t="s">
        <v>66</v>
      </c>
      <c r="F19" s="5" t="s">
        <v>66</v>
      </c>
      <c r="G19" s="5" t="s">
        <v>66</v>
      </c>
      <c r="H19" s="5" t="s">
        <v>66</v>
      </c>
    </row>
    <row r="20" spans="1:8" ht="15" customHeight="1" x14ac:dyDescent="0.3">
      <c r="A20" s="5" t="s">
        <v>1</v>
      </c>
      <c r="B20" s="5" t="s">
        <v>182</v>
      </c>
      <c r="C20" s="5" t="s">
        <v>1</v>
      </c>
      <c r="D20" s="5" t="s">
        <v>1</v>
      </c>
      <c r="E20" s="5" t="s">
        <v>1</v>
      </c>
      <c r="F20" s="5" t="s">
        <v>1</v>
      </c>
      <c r="G20" s="5" t="s">
        <v>1</v>
      </c>
      <c r="H20" s="5" t="s">
        <v>1</v>
      </c>
    </row>
    <row r="21" spans="1:8" ht="15" customHeight="1" x14ac:dyDescent="0.3">
      <c r="A21" s="8" t="s">
        <v>160</v>
      </c>
      <c r="B21" s="8" t="s">
        <v>320</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M29" sqref="M29"/>
    </sheetView>
  </sheetViews>
  <sheetFormatPr defaultRowHeight="13.2" x14ac:dyDescent="0.25"/>
  <cols>
    <col min="1" max="1" width="6.5546875" customWidth="1"/>
    <col min="2" max="2" width="42.77734375" customWidth="1"/>
    <col min="3" max="3" width="41.44140625" customWidth="1"/>
  </cols>
  <sheetData>
    <row r="1" spans="1:3" ht="15" customHeight="1" x14ac:dyDescent="0.25">
      <c r="A1" s="7" t="s">
        <v>6</v>
      </c>
      <c r="B1" s="7" t="s">
        <v>321</v>
      </c>
      <c r="C1" s="7" t="s">
        <v>7</v>
      </c>
    </row>
    <row r="2" spans="1:3" ht="15" customHeight="1" x14ac:dyDescent="0.3">
      <c r="A2" s="5" t="s">
        <v>66</v>
      </c>
      <c r="B2" s="5" t="s">
        <v>66</v>
      </c>
      <c r="C2" s="5" t="s">
        <v>66</v>
      </c>
    </row>
    <row r="3" spans="1:3" ht="15" customHeight="1" x14ac:dyDescent="0.3">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{'SheetId':'0e67e680-b807-4d33-99c0-7b78881f5ae3','UId':'9cbd5645-d1cc-4c66-9f84-d2f549c40baa','Col':4,'Row':3,'Format':'numberic','Value':'803988511625','TargetCode':''}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{'SheetId':'0e67e680-b807-4d33-99c0-7b78881f5ae3','UId':'99e568e1-5c2c-4711-855d-7b59f3d1cab6','Col':5,'Row':3,'Format':'numberic','Value':'103108282019','TargetCode':''}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{'SheetId':'0e67e680-b807-4d33-99c0-7b78881f5ae3','UId':'c69da7a3-02da-4c71-9ebc-1684c54f1afc','Col':6,'Row':3,'Format':'numberic','Value':'0.464769829699324','TargetCode':''}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{'SheetId':'0e67e680-b807-4d33-99c0-7b78881f5ae3','UId':'ff256832-31a8-4b18-a932-43bc9d1665b9','Col':4,'Row':6,'ColDynamic':4,'RowDynamic':5,'Format':'numberic','Value':'803988511625','TargetCode':''}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{'SheetId':'0e67e680-b807-4d33-99c0-7b78881f5ae3','UId':'a91ef888-5216-4368-893d-4bf54555e048','Col':5,'Row':6,'ColDynamic':5,'RowDynamic':5,'Format':'numberic','Value':'103108282019','TargetCode':''}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{'SheetId':'0e67e680-b807-4d33-99c0-7b78881f5ae3','UId':'0872eb3d-591d-41ae-88b3-07cc186bb076','Col':6,'Row':6,'ColDynamic':6,'RowDynamic':5,'Format':'numberic','Value':'0.464769829699324','TargetCode':''}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{'SheetId':'0e67e680-b807-4d33-99c0-7b78881f5ae3','UId':'c59bc369-ef6c-4ae7-8932-3d3cd7b0f999','Col':4,'Row':8,'ColDynamic':4,'RowDynamic':9,'Format':'numberic','Value':'3871964687163','TargetCode':''}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{'SheetId':'0e67e680-b807-4d33-99c0-7b78881f5ae3','UId':'71da1168-8366-41b4-a97a-ac130f3a71ab','Col':5,'Row':8,'ColDynamic':5,'RowDynamic':9,'Format':'numberic','Value':'5676386652787','TargetCode':''}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{'SheetId':'0e67e680-b807-4d33-99c0-7b78881f5ae3','UId':'3c022ada-eb27-4aed-bf94-d517130be29a','Col':6,'Row':8,'ColDynamic':6,'RowDynamic':9,'Format':'numberic','Value':'0.219339390238942','TargetCode':''}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{'SheetId':'0e67e680-b807-4d33-99c0-7b78881f5ae3','UId':'aaa47aee-de9e-4a72-aaac-e89970beaace','Col':4,'Row':13,'ColDynamic':4,'RowDynamic':12,'Format':'numberic','Value':'125536930575','TargetCode':''}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{'SheetId':'0e67e680-b807-4d33-99c0-7b78881f5ae3','UId':'c31cdabe-83ce-456c-8300-7b06d46f81cc','Col':5,'Row':13,'ColDynamic':5,'RowDynamic':12,'Format':'numberic','Value':'203453199164','TargetCode':''}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{'SheetId':'0e67e680-b807-4d33-99c0-7b78881f5ae3','UId':'df064eb2-539c-42cd-9667-ecd8effb04f7','Col':6,'Row':13,'ColDynamic':6,'RowDynamic':12,'Format':'numberic','Value':'0.577730613373334','TargetCode':''}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{'SheetId':'0e67e680-b807-4d33-99c0-7b78881f5ae3','UId':'4db3253d-9c46-4d6e-918f-a429377ea210','Col':4,'Row':16,'Format':'numberic','Value':'4747924660','TargetCode':''}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{'SheetId':'0e67e680-b807-4d33-99c0-7b78881f5ae3','UId':'1b5619ce-07bd-4f38-b89d-ff10d4440cfc','Col':5,'Row':16,'Format':'numberic','Value':'1886227398','TargetCode':''}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{'SheetId':'0e67e680-b807-4d33-99c0-7b78881f5ae3','UId':'e662b89a-1c2d-4d21-94c4-5d786440cb11','Col':6,'Row':16,'Format':'numberic','Value':'0.0289205640770582','TargetCode':''}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{'SheetId':'0e67e680-b807-4d33-99c0-7b78881f5ae3','UId':'fd93a4a0-c67a-4490-8678-85ab28c59627','Col':4,'Row':21,'ColDynamic':4,'RowDynamic':20,'Format':'numberic','Value':'5337477054','TargetCode':''}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{'SheetId':'0e67e680-b807-4d33-99c0-7b78881f5ae3','UId':'fcf911ca-e231-4e37-ba04-31a4d132b264','Col':5,'Row':21,'ColDynamic':5,'RowDynamic':20,'Format':'numberic','Value':'45957258372','TargetCode':''}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{'SheetId':'0e67e680-b807-4d33-99c0-7b78881f5ae3','UId':'2d289968-fbe5-4b0a-bf5f-8a6df071d197','Col':6,'Row':21,'ColDynamic':6,'RowDynamic':20,'Format':'numberic','Value':'4.85345425761828','TargetCode':''}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{'SheetId':'0e67e680-b807-4d33-99c0-7b78881f5ae3','UId':'9165401c-9eab-437b-81ae-d4feb80e4e2f','Col':4,'Row':30,'Format':'numberic','Value':'4811575531077','TargetCode':''}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{'SheetId':'0e67e680-b807-4d33-99c0-7b78881f5ae3','UId':'a439d206-4c67-47d4-afcd-d4f8e627acf1','Col':5,'Row':30,'Format':'numberic','Value':'6030791619740','TargetCode':''}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{'SheetId':'0e67e680-b807-4d33-99c0-7b78881f5ae3','UId':'8906c8be-ac8d-4de9-aebb-1de6b88d0a22','Col':6,'Row':30,'Format':'numberic','Value':'0.243435800857281','TargetCode':''}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{'SheetId':'0e67e680-b807-4d33-99c0-7b78881f5ae3','UId':'6823b56c-6355-4646-a028-45bac846780f','Col':4,'Row':37,'Format':'numberic','Value':'9685563541','TargetCode':''}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{'SheetId':'0e67e680-b807-4d33-99c0-7b78881f5ae3','UId':'3318279c-387a-4099-bb92-e31c1fe449fe','Col':5,'Row':37,'Format':'numberic','Value':'12364246738','TargetCode':''}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{'SheetId':'0e67e680-b807-4d33-99c0-7b78881f5ae3','UId':'4e4bdcf0-80c6-4aab-a280-ce14045479a2','Col':6,'Row':37,'Format':'numberic','Value':'0.0778258334546129','TargetCode':''}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{'SheetId':'0e67e680-b807-4d33-99c0-7b78881f5ae3','UId':'3c70b8a9-b1ec-43c2-876f-82404e71a395','Col':4,'Row':40,'Format':'numberic','Value':'9685563541','TargetCode':''}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{'SheetId':'0e67e680-b807-4d33-99c0-7b78881f5ae3','UId':'12d35449-1610-445d-a82a-ca6aa3c24666','Col':5,'Row':40,'Format':'numberic','Value':'12364246738','TargetCode':''}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{'SheetId':'0e67e680-b807-4d33-99c0-7b78881f5ae3','UId':'12315a60-eed3-4b10-a10c-2f67a18ee638','Col':6,'Row':40,'Format':'numberic','Value':'0.0778258334546129','TargetCode':''}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{'SheetId':'0e67e680-b807-4d33-99c0-7b78881f5ae3','UId':'47fa62ea-4432-4646-9d4f-ee5aab71af85','Col':4,'Row':41,'Format':'numberic','Value':'4801889967536','TargetCode':''}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{'SheetId':'0e67e680-b807-4d33-99c0-7b78881f5ae3','UId':'3afb4556-da28-46fc-a2b2-36ba72752042','Col':5,'Row':41,'Format':'numberic','Value':'6018427373002','TargetCode':''}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{'SheetId':'0e67e680-b807-4d33-99c0-7b78881f5ae3','UId':'76b3aaa6-980e-4c01-b289-c500e2a6bc24','Col':6,'Row':41,'Format':'numberic','Value':'0.244485169061199','TargetCode':''}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{'SheetId':'0e67e680-b807-4d33-99c0-7b78881f5ae3','UId':'7104513d-d6f9-4449-8a07-2e2ffcb96545','Col':4,'Row':42,'Format':'numberic','Value':'281751463.76','TargetCode':''}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{'SheetId':'0e67e680-b807-4d33-99c0-7b78881f5ae3','UId':'3e6dbc06-a87f-42e5-8f05-e55e94914d01','Col':5,'Row':42,'Format':'numberic','Value':'358905316.89','TargetCode':''}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{'SheetId':'0e67e680-b807-4d33-99c0-7b78881f5ae3','UId':'f428fa58-01e3-47d4-8c5d-1c46168be529','Col':6,'Row':42,'Format':'numberic','Value':'0.236176140861468','TargetCode':''}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{'SheetId':'0e67e680-b807-4d33-99c0-7b78881f5ae3','UId':'4e4f6161-da0f-463f-8dd1-39772b1d4eda','Col':4,'Row':43,'Format':'numberic','Value':'17042.99','TargetCode':''}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{'SheetId':'0e67e680-b807-4d33-99c0-7b78881f5ae3','UId':'4a847a8c-942e-443a-8eae-7a36b88630ea','Col':5,'Row':43,'Format':'numberic','Value':'16768.84','TargetCode':''}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{'SheetId':'0e67e680-b807-4d33-99c0-7b78881f5ae3','UId':'b1a27640-3dfd-4efe-90b1-884e8ae97752','Col':6,'Row':43,'Format':'numberic','Value':'1.03518149245282','TargetCode':''}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{'SheetId':'9e57442d-faa2-4732-bfe8-6082c7f4cc3b','UId':'1ab6082b-49bd-46b5-a368-d8740fb12834','Col':4,'Row':2,'Format':'numberic','Value':'46690786429','TargetCode':''}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{'SheetId':'9e57442d-faa2-4732-bfe8-6082c7f4cc3b','UId':'220cbdc8-4631-4f07-a522-f901ab9a56b6','Col':5,'Row':2,'Format':'numberic','Value':'66968245209','TargetCode':''}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{'SheetId':'9e57442d-faa2-4732-bfe8-6082c7f4cc3b','UId':'44591e3f-5579-49aa-bc70-68808b3d1875','Col':6,'Row':2,'Format':'numberic','Value':'685659289495','TargetCode':''}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{'SheetId':'9e57442d-faa2-4732-bfe8-6082c7f4cc3b','UId':'469f6a2b-25ef-4e27-93c5-0caee9db4d81','Col':4,'Row':5,'ColDynamic':4,'RowDynamic':4,'Format':'numberic','Value':'43774512459','TargetCode':''}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{'SheetId':'9e57442d-faa2-4732-bfe8-6082c7f4cc3b','UId':'7b8d3f89-6827-40c2-b297-cf7a42237b42','Col':5,'Row':5,'ColDynamic':5,'RowDynamic':4,'Format':'numberic','Value':'65203109146','TargetCode':''}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{'SheetId':'9e57442d-faa2-4732-bfe8-6082c7f4cc3b','UId':'4ae5c9f2-f277-4de6-a00c-b59eae1b7410','Col':6,'Row':5,'ColDynamic':6,'RowDynamic':4,'Format':'numberic','Value':'673774420985','TargetCode':''}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{'SheetId':'9e57442d-faa2-4732-bfe8-6082c7f4cc3b','UId':'5cf117a3-96d2-4aaf-916d-02b16ba83420','Col':4,'Row':7,'ColDynamic':4,'RowDynamic':4,'Format':'numberic','Value':'2916273970','TargetCode':''}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{'SheetId':'9e57442d-faa2-4732-bfe8-6082c7f4cc3b','UId':'89c23fea-c054-41d5-9d1e-0958d45c7a95','Col':5,'Row':7,'ColDynamic':5,'RowDynamic':4,'Format':'numberic','Value':'1765136063','TargetCode':''}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{'SheetId':'9e57442d-faa2-4732-bfe8-6082c7f4cc3b','UId':'d5829e20-95a8-4535-904c-7e09f2cdc9f2','Col':6,'Row':7,'ColDynamic':6,'RowDynamic':4,'Format':'numberic','Value':'11884868510','TargetCode':''}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{'SheetId':'9e57442d-faa2-4732-bfe8-6082c7f4cc3b','UId':'21f3c77c-886e-43f3-9ba5-fdc740bf45a7','Col':4,'Row':11,'ColDynamic':4,'RowDynamic':8,'Format':'numberic','Value':'6408891941','TargetCode':''}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{'SheetId':'9e57442d-faa2-4732-bfe8-6082c7f4cc3b','UId':'fff53ed1-05e1-4ac8-8249-2f48edf9fa14','Col':5,'Row':11,'ColDynamic':5,'RowDynamic':8,'Format':'numberic','Value':'8124358750','TargetCode':''}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{'SheetId':'9e57442d-faa2-4732-bfe8-6082c7f4cc3b','UId':'c1a4252e-e2cb-4233-bed1-d3afc836ccc8','Col':6,'Row':11,'ColDynamic':6,'RowDynamic':8,'Format':'numberic','Value':'72825133987','TargetCode':''}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{'SheetId':'9e57442d-faa2-4732-bfe8-6082c7f4cc3b','UId':'2b4c7218-ef2f-452d-80ea-cb1d29493e04','Col':4,'Row':12,'Format':'numberic','Value':'5442601600','TargetCode':''}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{'SheetId':'9e57442d-faa2-4732-bfe8-6082c7f4cc3b','UId':'2916fb19-bceb-454d-ad42-4fc7a299a2a3','Col':5,'Row':12,'Format':'numberic','Value':'6916761053','TargetCode':''}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{'SheetId':'9e57442d-faa2-4732-bfe8-6082c7f4cc3b','UId':'4e500903-fadf-4a73-8849-257ec68842d0','Col':6,'Row':12,'Format':'numberic','Value':'64433907365','TargetCode':''}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{'SheetId':'9e57442d-faa2-4732-bfe8-6082c7f4cc3b','UId':'157e5771-4dd4-4ed6-838c-69dd228515cd','Col':4,'Row':14,'ColDynamic':4,'RowDynamic':11,'Format':'numberic','Value':'363168575','TargetCode':''}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{'SheetId':'9e57442d-faa2-4732-bfe8-6082c7f4cc3b','UId':'1e7708d3-6d2b-4639-8d85-59b3c9bf16f5','Col':5,'Row':14,'ColDynamic':5,'RowDynamic':11,'Format':'numberic','Value':'441389377','TargetCode':''}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{'SheetId':'9e57442d-faa2-4732-bfe8-6082c7f4cc3b','UId':'18031c0a-5fc4-4a35-8331-a60cef3972fd','Col':6,'Row':14,'ColDynamic':6,'RowDynamic':11,'Format':'numberic','Value':'3930395500','TargetCode':''}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{'SheetId':'9e57442d-faa2-4732-bfe8-6082c7f4cc3b','UId':'963cdae6-2163-4975-9a2a-f08497c7292d','Col':4,'Row':17,'Format':'numberic','Value':'219224559','TargetCode':''}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{'SheetId':'9e57442d-faa2-4732-bfe8-6082c7f4cc3b','UId':'85eed99f-bfdc-4be7-9967-72d9b1d67a5b','Col':5,'Row':17,'Format':'numberic','Value':'273277071','TargetCode':''}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{'SheetId':'9e57442d-faa2-4732-bfe8-6082c7f4cc3b','UId':'a66486eb-4505-4714-830d-ba2c3c0c6cd7','Col':6,'Row':17,'Format':'numberic','Value':'2519876603','TargetCode':''}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{'SheetId':'9e57442d-faa2-4732-bfe8-6082c7f4cc3b','UId':'35799ba3-fea0-48d2-b27f-56054b206bd2','Col':4,'Row':24,'ColDynamic':4,'RowDynamic':23,'Format':'numberic','Value':'9080877','TargetCode':''}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{'SheetId':'9e57442d-faa2-4732-bfe8-6082c7f4cc3b','UId':'1863aaae-65a9-4f9f-9c5d-b3b2a95e519b','Col':5,'Row':24,'ColDynamic':5,'RowDynamic':23,'Format':'numberic','Value':'9080876','TargetCode':''}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{'SheetId':'9e57442d-faa2-4732-bfe8-6082c7f4cc3b','UId':'45a838e8-921d-463e-8daa-a5c771a772aa','Col':6,'Row':24,'ColDynamic':6,'RowDynamic':23,'Format':'numberic','Value':'70282356','TargetCode':''}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{'SheetId':'9e57442d-faa2-4732-bfe8-6082c7f4cc3b','UId':'3873886c-5e1c-44a4-ba3a-dae5f5accc8b','Col':6,'Row':26,'ColDynamic':6,'RowDynamic':19,'Format':'numberic','Value':'480000000','TargetCode':''}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{'SheetId':'9e57442d-faa2-4732-bfe8-6082c7f4cc3b','UId':'a342e52b-1996-43bd-aad7-3f3a098098b1','Col':5,'Row':29,'Format':'numberic','Value':'281853585','TargetCode':''}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{'SheetId':'9e57442d-faa2-4732-bfe8-6082c7f4cc3b','UId':'ae6443cc-5c55-4f1a-a361-ff2dd22018a3','Col':6,'Row':29,'Format':'numberic','Value':'281853585','TargetCode':''}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{'SheetId':'9e57442d-faa2-4732-bfe8-6082c7f4cc3b','UId':'22eae942-46a3-4663-8bad-854ee399b27a','Col':4,'Row':32,'Format':'numberic','Value':'300461330','TargetCode':''}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{'SheetId':'9e57442d-faa2-4732-bfe8-6082c7f4cc3b','UId':'e86bd792-47df-41d4-b178-07deae52a1d3','Col':5,'Row':32,'Format':'numberic','Value':'139631788','TargetCode':''}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{'SheetId':'9e57442d-faa2-4732-bfe8-6082c7f4cc3b','UId':'38ae0936-1d1f-43c1-92bd-8403ec08cfeb','Col':6,'Row':32,'Format':'numberic','Value':'1006443578','TargetCode':''}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{'SheetId':'9e57442d-faa2-4732-bfe8-6082c7f4cc3b','UId':'a2f958ce-55fd-4741-a0a1-bdcf0dd1c8ec','Col':4,'Row':35,'Format':'numberic','Value':'14355000','TargetCode':''}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{'SheetId':'9e57442d-faa2-4732-bfe8-6082c7f4cc3b','UId':'393bdfde-2176-402e-9b16-331c74ac5995','Col':5,'Row':35,'Format':'numberic','Value':'2365000','TargetCode':''}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{'SheetId':'9e57442d-faa2-4732-bfe8-6082c7f4cc3b','UId':'61a21fd4-9c85-4c00-b1f5-a006461b16c9','Col':6,'Row':35,'Format':'numberic','Value':'102375000','TargetCode':''}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{'SheetId':'9e57442d-faa2-4732-bfe8-6082c7f4cc3b','UId':'c95f90f6-640a-4331-b0e8-54422c753940','Col':4,'Row':38,'Format':'numberic','Value':'40281894488','TargetCode':''}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{'SheetId':'9e57442d-faa2-4732-bfe8-6082c7f4cc3b','UId':'19caeda8-1e5a-4518-8250-4c15acb82c48','Col':5,'Row':38,'Format':'numberic','Value':'58843886459','TargetCode':''}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{'SheetId':'9e57442d-faa2-4732-bfe8-6082c7f4cc3b','UId':'d743182c-5853-46f3-8604-ad3aa58840b8','Col':6,'Row':38,'Format':'numberic','Value':'612834155508','TargetCode':''}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{'SheetId':'9e57442d-faa2-4732-bfe8-6082c7f4cc3b','UId':'5fb4cc84-0a90-4cae-ba19-392c839af798','Col':4,'Row':39,'Format':'numberic','Value':'47602694739','TargetCode':''}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{'SheetId':'9e57442d-faa2-4732-bfe8-6082c7f4cc3b','UId':'c14dbefc-c01b-44b0-a577-6f17c0396290','Col':5,'Row':39,'Format':'numberic','Value':'-32545793373','TargetCode':''}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{'SheetId':'9e57442d-faa2-4732-bfe8-6082c7f4cc3b','UId':'d1eb0ab7-7a60-49c8-b8aa-39c894436edb','Col':6,'Row':39,'Format':'numberic','Value':'1374056780051','TargetCode':''}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{'SheetId':'9e57442d-faa2-4732-bfe8-6082c7f4cc3b','UId':'7dc5398f-c841-400c-850b-875a5c468e05','Col':4,'Row':40,'Format':'numberic','Value':'-42564038494','TargetCode':''}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{'SheetId':'9e57442d-faa2-4732-bfe8-6082c7f4cc3b','UId':'fa4fb11d-bd81-48b0-9ef6-a4ff2cd9d48a','Col':5,'Row':40,'Format':'numberic','Value':'-23059898369','TargetCode':''}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{'SheetId':'9e57442d-faa2-4732-bfe8-6082c7f4cc3b','UId':'73bb9d14-e1ea-4394-a083-b8a649641cf9','Col':6,'Row':40,'Format':'numberic','Value':'-140070481564','TargetCode':''}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{'SheetId':'9e57442d-faa2-4732-bfe8-6082c7f4cc3b','UId':'bab2e1a7-20d5-41fd-881b-9a21514bfc4f','Col':4,'Row':41,'Format':'numberic','Value':'90166733233','TargetCode':''}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{'SheetId':'9e57442d-faa2-4732-bfe8-6082c7f4cc3b','UId':'128100c2-b671-4904-a5a9-41069ed12784','Col':5,'Row':41,'Format':'numberic','Value':'-9485895004','TargetCode':''}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{'SheetId':'9e57442d-faa2-4732-bfe8-6082c7f4cc3b','UId':'04b06e65-b2eb-4858-bb0b-d72c0270f1f6','Col':6,'Row':41,'Format':'numberic','Value':'1514127261615','TargetCode':''}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{'SheetId':'9e57442d-faa2-4732-bfe8-6082c7f4cc3b','UId':'0c34f541-ad2d-4bff-9fce-284295e89335','Col':4,'Row':42,'Format':'numberic','Value':'87884589227','TargetCode':''}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{'SheetId':'9e57442d-faa2-4732-bfe8-6082c7f4cc3b','UId':'a1069390-e9a5-41a9-8d0c-f5931f68451d','Col':5,'Row':42,'Format':'numberic','Value':'26298093086','TargetCode':''}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{'SheetId':'9e57442d-faa2-4732-bfe8-6082c7f4cc3b','UId':'943a903f-8f0c-48d3-9a7d-d0f797c51f06','Col':6,'Row':42,'Format':'numberic','Value':'1986890935559','TargetCode':''}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{'SheetId':'9e57442d-faa2-4732-bfe8-6082c7f4cc3b','UId':'14ba2d4e-fc98-469f-8702-009a93d663bf','Col':4,'Row':43,'Format':'numberic','Value':'6018427373002','TargetCode':''}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{'SheetId':'9e57442d-faa2-4732-bfe8-6082c7f4cc3b','UId':'46dc8404-c63b-42c5-af20-35a421a3b5ab','Col':5,'Row':43,'Format':'numberic','Value':'7555834030864','TargetCode':''}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{'SheetId':'9e57442d-faa2-4732-bfe8-6082c7f4cc3b','UId':'a1137c7a-72fe-4907-952f-0a4daf353a5c','Col':6,'Row':43,'Format':'numberic','Value':'9200207490507','TargetCode':''}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{'SheetId':'9e57442d-faa2-4732-bfe8-6082c7f4cc3b','UId':'ae182ae4-ecb8-4b3e-87b1-02fe2b8c8c6e','Col':4,'Row':44,'Format':'numberic','Value':'-1216537405466','TargetCode':''}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{'SheetId':'9e57442d-faa2-4732-bfe8-6082c7f4cc3b','UId':'c7c70708-3a08-4a71-8b5b-958036d28d83','Col':5,'Row':44,'Format':'numberic','Value':'-1537406657862','TargetCode':''}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{'SheetId':'9e57442d-faa2-4732-bfe8-6082c7f4cc3b','UId':'b56d1f06-ac4a-4581-bd76-0a7116bb9601','Col':6,'Row':44,'Format':'numberic','Value':'-4398317522971','TargetCode':''}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{'SheetId':'9e57442d-faa2-4732-bfe8-6082c7f4cc3b','UId':'071f8b6b-411a-4479-a1e0-68ae4989d4d4','Col':4,'Row':45,'Format':'numberic','Value':'87884589227','TargetCode':''}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{'SheetId':'9e57442d-faa2-4732-bfe8-6082c7f4cc3b','UId':'649fe867-7540-4d27-809f-914ad09af55e','Col':5,'Row':45,'Format':'numberic','Value':'26298093086','TargetCode':''}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{'SheetId':'9e57442d-faa2-4732-bfe8-6082c7f4cc3b','UId':'ce2f8942-9d48-4663-bc86-864ddeb2e9fb','Col':6,'Row':45,'Format':'numberic','Value':'1986890935559','TargetCode':''}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{'SheetId':'9e57442d-faa2-4732-bfe8-6082c7f4cc3b','UId':'26da4aec-6928-4f66-88a5-fdfd0ee643e5','Col':4,'Row':47,'Format':'numberic','Value':'-1304421994693','TargetCode':''}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{'SheetId':'9e57442d-faa2-4732-bfe8-6082c7f4cc3b','UId':'9b98b4cd-1dc6-4f10-9fcd-3b02154fc346','Col':5,'Row':47,'Format':'numberic','Value':'-1563704750948','TargetCode':''}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{'SheetId':'9e57442d-faa2-4732-bfe8-6082c7f4cc3b','UId':'ab589e24-1208-4602-83e1-3b0d9a9ddac2','Col':6,'Row':47,'Format':'numberic','Value':'-6385208458530','TargetCode':''}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{'SheetId':'9e57442d-faa2-4732-bfe8-6082c7f4cc3b','UId':'a1e12271-7d9c-46e1-be1f-d3831e97dba6','Col':4,'Row':48,'Format':'numberic','Value':'4801889967536','TargetCode':''}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{'SheetId':'9e57442d-faa2-4732-bfe8-6082c7f4cc3b','UId':'85d94755-db4c-439e-8336-6cbb28df62be','Col':5,'Row':48,'Format':'numberic','Value':'6018427373002','TargetCode':''}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{'SheetId':'9e57442d-faa2-4732-bfe8-6082c7f4cc3b','UId':'d8a625ed-973b-4579-990b-8dd486f640c5','Col':6,'Row':48,'Format':'numberic','Value':'4801889967536','TargetCode':''}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
	TOTAL','TargetCode':''}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{'SheetId':'1deb9a6e-dc5a-4908-87cc-034ee9747e20','UId':'d845e489-1201-4608-bf4a-4ed272602642','Col':7,'Row':5,'Format':'numberic','Value':'','TargetCode':''}</v>
      </c>
    </row>
    <row r="285" spans="1:1" x14ac:dyDescent="0.25">
      <c r="A285" t="str">
        <f>CONCATENATE("{'SheetId':'1deb9a6e-dc5a-4908-87cc-034ee9747e20'",",","'UId':'1e992cf2-7118-4214-a559-0195c8884aea'",",'Col':",COLUMN(BCDanhMucDauTu_06029!A6),",'Row':",ROW(BCDanhMucDauTu_06029!A6),",","'ColDynamic':",COLUMN(BCDanhMucDauTu_06029!A3),",","'RowDynamic':",ROW(BCDanhMucDauTu_06029!A3),",","'Format':'numberic'",",'Value':'",SUBSTITUTE(BCDanhMucDauTu_06029!A6,"'","\'"),"','TargetCode':''}")</f>
        <v>{'SheetId':'1deb9a6e-dc5a-4908-87cc-034ee9747e20','UId':'1e992cf2-7118-4214-a559-0195c8884aea','Col':1,'Row':6,'ColDynamic':1,'RowDynamic':3,'Format':'numberic','Value':'','TargetCode':''}</v>
      </c>
    </row>
    <row r="286" spans="1:1" x14ac:dyDescent="0.25">
      <c r="A286" t="str">
        <f>CONCATENATE("{'SheetId':'1deb9a6e-dc5a-4908-87cc-034ee9747e20'",",","'UId':'4f882b80-9e4d-4d19-8537-405badf59571'",",'Col':",COLUMN(BCDanhMucDauTu_06029!B6),",'Row':",ROW(BCDanhMucDauTu_06029!B6),",","'ColDynamic':",COLUMN(BCDanhMucDauTu_06029!B3),",","'RowDynamic':",ROW(BCDanhMucDauTu_06029!B3),",","'Format':'string'",",'Value':'",SUBSTITUTE(BCDanhMucDauTu_06029!B6,"'","\'"),"','TargetCode':''}")</f>
        <v>{'SheetId':'1deb9a6e-dc5a-4908-87cc-034ee9747e20','UId':'4f882b80-9e4d-4d19-8537-405badf59571','Col':2,'Row':6,'ColDynamic':2,'RowDynamic':3,'Format':'string','Value':'','TargetCode':''}</v>
      </c>
    </row>
    <row r="287" spans="1:1" x14ac:dyDescent="0.25">
      <c r="A287" t="str">
        <f>CONCATENATE("{'SheetId':'1deb9a6e-dc5a-4908-87cc-034ee9747e20'",",","'UId':'5250f607-5010-4670-bb67-dda35efb42cd'",",'Col':",COLUMN(BCDanhMucDauTu_06029!C6),",'Row':",ROW(BCDanhMucDauTu_06029!C6),",","'ColDynamic':",COLUMN(BCDanhMucDauTu_06029!C3),",","'RowDynamic':",ROW(BCDanhMucDauTu_06029!C3),",","'Format':'numberic'",",'Value':'",SUBSTITUTE(BCDanhMucDauTu_06029!C6,"'","\'"),"','TargetCode':''}")</f>
        <v>{'SheetId':'1deb9a6e-dc5a-4908-87cc-034ee9747e20','UId':'5250f607-5010-4670-bb67-dda35efb42cd','Col':3,'Row':6,'ColDynamic':3,'RowDynamic':3,'Format':'numberic','Value':'','TargetCode':''}</v>
      </c>
    </row>
    <row r="288" spans="1:1" x14ac:dyDescent="0.25">
      <c r="A288" t="str">
        <f>CONCATENATE("{'SheetId':'1deb9a6e-dc5a-4908-87cc-034ee9747e20'",",","'UId':'428c865a-7282-4f58-bc89-20f1b0217190'",",'Col':",COLUMN(BCDanhMucDauTu_06029!D6),",'Row':",ROW(BCDanhMucDauTu_06029!D6),",","'ColDynamic':",COLUMN(BCDanhMucDauTu_06029!D3),",","'RowDynamic':",ROW(BCDanhMucDauTu_06029!D3),",","'Format':'numberic'",",'Value':'",SUBSTITUTE(BCDanhMucDauTu_06029!D6,"'","\'"),"','TargetCode':''}")</f>
        <v>{'SheetId':'1deb9a6e-dc5a-4908-87cc-034ee9747e20','UId':'428c865a-7282-4f58-bc89-20f1b0217190','Col':4,'Row':6,'ColDynamic':4,'RowDynamic':3,'Format':'numberic','Value':'','TargetCode':''}</v>
      </c>
    </row>
    <row r="289" spans="1:1" x14ac:dyDescent="0.25">
      <c r="A289" t="str">
        <f>CONCATENATE("{'SheetId':'1deb9a6e-dc5a-4908-87cc-034ee9747e20'",",","'UId':'9592905c-7577-459a-bf73-e7d1733cf17a'",",'Col':",COLUMN(BCDanhMucDauTu_06029!E6),",'Row':",ROW(BCDanhMucDauTu_06029!E6),",","'ColDynamic':",COLUMN(BCDanhMucDauTu_06029!E3),",","'RowDynamic':",ROW(BCDanhMucDauTu_06029!E3),",","'Format':'numberic'",",'Value':'",SUBSTITUTE(BCDanhMucDauTu_06029!E6,"'","\'"),"','TargetCode':''}")</f>
        <v>{'SheetId':'1deb9a6e-dc5a-4908-87cc-034ee9747e20','UId':'9592905c-7577-459a-bf73-e7d1733cf17a','Col':5,'Row':6,'ColDynamic':5,'RowDynamic':3,'Format':'numberic','Value':'','TargetCode':''}</v>
      </c>
    </row>
    <row r="290" spans="1:1" x14ac:dyDescent="0.25">
      <c r="A290" t="str">
        <f>CONCATENATE("{'SheetId':'1deb9a6e-dc5a-4908-87cc-034ee9747e20'",",","'UId':'a9e4466a-def7-4534-a075-0e61b1888eec'",",'Col':",COLUMN(BCDanhMucDauTu_06029!F6),",'Row':",ROW(BCDanhMucDauTu_06029!F6),",","'ColDynamic':",COLUMN(BCDanhMucDauTu_06029!F3),",","'RowDynamic':",ROW(BCDanhMucDauTu_06029!F3),",","'Format':'numberic'",",'Value':'",SUBSTITUTE(BCDanhMucDauTu_06029!F6,"'","\'"),"','TargetCode':''}")</f>
        <v>{'SheetId':'1deb9a6e-dc5a-4908-87cc-034ee9747e20','UId':'a9e4466a-def7-4534-a075-0e61b1888eec','Col':6,'Row':6,'ColDynamic':6,'RowDynamic':3,'Format':'numberic','Value':'','TargetCode':''}</v>
      </c>
    </row>
    <row r="291" spans="1:1" x14ac:dyDescent="0.25">
      <c r="A291" t="str">
        <f>CONCATENATE("{'SheetId':'1deb9a6e-dc5a-4908-87cc-034ee9747e20'",",","'UId':'13379930-3d0b-4576-86a6-aee55aa73fef'",",'Col':",COLUMN(BCDanhMucDauTu_06029!G6),",'Row':",ROW(BCDanhMucDauTu_06029!G6),",","'ColDynamic':",COLUMN(BCDanhMucDauTu_06029!G3),",","'RowDynamic':",ROW(BCDanhMucDauTu_06029!G3),",","'Format':'numberic'",",'Value':'",SUBSTITUTE(BCDanhMucDauTu_06029!G6,"'","\'"),"','TargetCode':''}")</f>
        <v>{'SheetId':'1deb9a6e-dc5a-4908-87cc-034ee9747e20','UId':'13379930-3d0b-4576-86a6-aee55aa73fef','Col':7,'Row':6,'ColDynamic':7,'RowDynamic':3,'Format':'numberic','Value':'','TargetCode':''}</v>
      </c>
    </row>
    <row r="292" spans="1:1" x14ac:dyDescent="0.25">
      <c r="A292" t="str">
        <f>CONCATENATE("{'SheetId':'1deb9a6e-dc5a-4908-87cc-034ee9747e20'",",","'UId':'17931870-911c-4fad-afd5-7ec649ba087b'",",'Col':",COLUMN(BCDanhMucDauTu_06029!D7),",'Row':",ROW(BCDanhMucDauTu_06029!D7),",","'Format':'numberic'",",'Value':'",SUBSTITUTE(BCDanhMucDauTu_06029!D7,"'","\'"),"','TargetCode':''}")</f>
        <v>{'SheetId':'1deb9a6e-dc5a-4908-87cc-034ee9747e20','UId':'17931870-911c-4fad-afd5-7ec649ba087b','Col':4,'Row':7,'Format':'numberic','Value':'','TargetCode':''}</v>
      </c>
    </row>
    <row r="293" spans="1:1" x14ac:dyDescent="0.25">
      <c r="A293" t="str">
        <f>CONCATENATE("{'SheetId':'1deb9a6e-dc5a-4908-87cc-034ee9747e20'",",","'UId':'8e29656a-72a1-4698-a2d4-ab43c77220a4'",",'Col':",COLUMN(BCDanhMucDauTu_06029!E7),",'Row':",ROW(BCDanhMucDauTu_06029!E7),",","'Format':'numberic'",",'Value':'",SUBSTITUTE(BCDanhMucDauTu_06029!E7,"'","\'"),"','TargetCode':''}")</f>
        <v>{'SheetId':'1deb9a6e-dc5a-4908-87cc-034ee9747e20','UId':'8e29656a-72a1-4698-a2d4-ab43c77220a4','Col':5,'Row':7,'Format':'numberic','Value':'','TargetCode':''}</v>
      </c>
    </row>
    <row r="294" spans="1:1" x14ac:dyDescent="0.25">
      <c r="A294" t="str">
        <f>CONCATENATE("{'SheetId':'1deb9a6e-dc5a-4908-87cc-034ee9747e20'",",","'UId':'5fe96b01-5f18-4f07-ac34-11fa669457a4'",",'Col':",COLUMN(BCDanhMucDauTu_06029!F7),",'Row':",ROW(BCDanhMucDauTu_06029!F7),",","'Format':'numberic'",",'Value':'",SUBSTITUTE(BCDanhMucDauTu_06029!F7,"'","\'"),"','TargetCode':''}")</f>
        <v>{'SheetId':'1deb9a6e-dc5a-4908-87cc-034ee9747e20','UId':'5fe96b01-5f18-4f07-ac34-11fa669457a4','Col':6,'Row':7,'Format':'numberic','Value':'','TargetCode':''}</v>
      </c>
    </row>
    <row r="295" spans="1:1" x14ac:dyDescent="0.25">
      <c r="A295" t="str">
        <f>CONCATENATE("{'SheetId':'1deb9a6e-dc5a-4908-87cc-034ee9747e20'",",","'UId':'9d206dcc-b016-47b5-a344-791067be02d5'",",'Col':",COLUMN(BCDanhMucDauTu_06029!G7),",'Row':",ROW(BCDanhMucDauTu_06029!G7),",","'Format':'numberic'",",'Value':'",SUBSTITUTE(BCDanhMucDauTu_06029!G7,"'","\'"),"','TargetCode':''}")</f>
        <v>{'SheetId':'1deb9a6e-dc5a-4908-87cc-034ee9747e20','UId':'9d206dcc-b016-47b5-a344-791067be02d5','Col':7,'Row':7,'Format':'numberic','Value':'','TargetCode':''}</v>
      </c>
    </row>
    <row r="296" spans="1:1" x14ac:dyDescent="0.25">
      <c r="A296" t="str">
        <f>CONCATENATE("{'SheetId':'1deb9a6e-dc5a-4908-87cc-034ee9747e20'",",","'UId':'d149d88b-77fb-4541-8798-63154426abc2'",",'Col':",COLUMN(BCDanhMucDauTu_06029!A9),",'Row':",ROW(BCDanhMucDauTu_06029!A9),",","'ColDynamic':",COLUMN(BCDanhMucDauTu_06029!A7),",","'RowDynamic':",ROW(BCDanhMucDauTu_06029!A7),",","'Format':'numberic'",",'Value':'",SUBSTITUTE(BCDanhMucDauTu_06029!A9,"'","\'"),"','TargetCode':''}")</f>
        <v>{'SheetId':'1deb9a6e-dc5a-4908-87cc-034ee9747e20','UId':'d149d88b-77fb-4541-8798-63154426abc2','Col':1,'Row':9,'ColDynamic':1,'RowDynamic':7,'Format':'numberic','Value':'','TargetCode':''}</v>
      </c>
    </row>
    <row r="297" spans="1:1" x14ac:dyDescent="0.25">
      <c r="A297" t="str">
        <f>CONCATENATE("{'SheetId':'1deb9a6e-dc5a-4908-87cc-034ee9747e20'",",","'UId':'63355adb-73ff-4fd6-a4ee-6353f3830628'",",'Col':",COLUMN(BCDanhMucDauTu_06029!B9),",'Row':",ROW(BCDanhMucDauTu_06029!B9),",","'ColDynamic':",COLUMN(BCDanhMucDauTu_06029!B7),",","'RowDynamic':",ROW(BCDanhMucDauTu_06029!B7),",","'Format':'string'",",'Value':'",SUBSTITUTE(BCDanhMucDauTu_06029!B9,"'","\'"),"','TargetCode':''}")</f>
        <v>{'SheetId':'1deb9a6e-dc5a-4908-87cc-034ee9747e20','UId':'63355adb-73ff-4fd6-a4ee-6353f3830628','Col':2,'Row':9,'ColDynamic':2,'RowDynamic':7,'Format':'string','Value':'','TargetCode':''}</v>
      </c>
    </row>
    <row r="298" spans="1:1" x14ac:dyDescent="0.25">
      <c r="A298" t="str">
        <f>CONCATENATE("{'SheetId':'1deb9a6e-dc5a-4908-87cc-034ee9747e20'",",","'UId':'34e26121-8d4b-46bb-836d-3cc1913c6909'",",'Col':",COLUMN(BCDanhMucDauTu_06029!C9),",'Row':",ROW(BCDanhMucDauTu_06029!C9),",","'ColDynamic':",COLUMN(BCDanhMucDauTu_06029!C7),",","'RowDynamic':",ROW(BCDanhMucDauTu_06029!C7),",","'Format':'numberic'",",'Value':'",SUBSTITUTE(BCDanhMucDauTu_06029!C9,"'","\'"),"','TargetCode':''}")</f>
        <v>{'SheetId':'1deb9a6e-dc5a-4908-87cc-034ee9747e20','UId':'34e26121-8d4b-46bb-836d-3cc1913c6909','Col':3,'Row':9,'ColDynamic':3,'RowDynamic':7,'Format':'numberic','Value':'','TargetCode':''}</v>
      </c>
    </row>
    <row r="299" spans="1:1" x14ac:dyDescent="0.25">
      <c r="A299" t="str">
        <f>CONCATENATE("{'SheetId':'1deb9a6e-dc5a-4908-87cc-034ee9747e20'",",","'UId':'dcb7503a-9941-4910-9dba-c04cd291c91d'",",'Col':",COLUMN(BCDanhMucDauTu_06029!D9),",'Row':",ROW(BCDanhMucDauTu_06029!D9),",","'ColDynamic':",COLUMN(BCDanhMucDauTu_06029!D7),",","'RowDynamic':",ROW(BCDanhMucDauTu_06029!D7),",","'Format':'numberic'",",'Value':'",SUBSTITUTE(BCDanhMucDauTu_06029!D9,"'","\'"),"','TargetCode':''}")</f>
        <v>{'SheetId':'1deb9a6e-dc5a-4908-87cc-034ee9747e20','UId':'dcb7503a-9941-4910-9dba-c04cd291c91d','Col':4,'Row':9,'ColDynamic':4,'RowDynamic':7,'Format':'numberic','Value':'','TargetCode':''}</v>
      </c>
    </row>
    <row r="300" spans="1:1" x14ac:dyDescent="0.25">
      <c r="A300" t="str">
        <f>CONCATENATE("{'SheetId':'1deb9a6e-dc5a-4908-87cc-034ee9747e20'",",","'UId':'9ff33d6c-3426-46f5-98c3-f1cc3c6c563e'",",'Col':",COLUMN(BCDanhMucDauTu_06029!E9),",'Row':",ROW(BCDanhMucDauTu_06029!E9),",","'ColDynamic':",COLUMN(BCDanhMucDauTu_06029!E7),",","'RowDynamic':",ROW(BCDanhMucDauTu_06029!E7),",","'Format':'numberic'",",'Value':'",SUBSTITUTE(BCDanhMucDauTu_06029!E9,"'","\'"),"','TargetCode':''}")</f>
        <v>{'SheetId':'1deb9a6e-dc5a-4908-87cc-034ee9747e20','UId':'9ff33d6c-3426-46f5-98c3-f1cc3c6c563e','Col':5,'Row':9,'ColDynamic':5,'RowDynamic':7,'Format':'numberic','Value':'','TargetCode':''}</v>
      </c>
    </row>
    <row r="301" spans="1:1" x14ac:dyDescent="0.25">
      <c r="A301" t="str">
        <f>CONCATENATE("{'SheetId':'1deb9a6e-dc5a-4908-87cc-034ee9747e20'",",","'UId':'196bc559-44ca-4c84-bc88-37e0b2b7c0ca'",",'Col':",COLUMN(BCDanhMucDauTu_06029!F9),",'Row':",ROW(BCDanhMucDauTu_06029!F9),",","'ColDynamic':",COLUMN(BCDanhMucDauTu_06029!F7),",","'RowDynamic':",ROW(BCDanhMucDauTu_06029!F7),",","'Format':'numberic'",",'Value':'",SUBSTITUTE(BCDanhMucDauTu_06029!F9,"'","\'"),"','TargetCode':''}")</f>
        <v>{'SheetId':'1deb9a6e-dc5a-4908-87cc-034ee9747e20','UId':'196bc559-44ca-4c84-bc88-37e0b2b7c0ca','Col':6,'Row':9,'ColDynamic':6,'RowDynamic':7,'Format':'numberic','Value':'','TargetCode':''}</v>
      </c>
    </row>
    <row r="302" spans="1:1" x14ac:dyDescent="0.25">
      <c r="A302" t="str">
        <f>CONCATENATE("{'SheetId':'1deb9a6e-dc5a-4908-87cc-034ee9747e20'",",","'UId':'76830a4a-49b3-4200-8f4c-2ccbb1a8164a'",",'Col':",COLUMN(BCDanhMucDauTu_06029!G9),",'Row':",ROW(BCDanhMucDauTu_06029!G9),",","'ColDynamic':",COLUMN(BCDanhMucDauTu_06029!G7),",","'RowDynamic':",ROW(BCDanhMucDauTu_06029!G7),",","'Format':'numberic'",",'Value':'",SUBSTITUTE(BCDanhMucDauTu_06029!G9,"'","\'"),"','TargetCode':''}")</f>
        <v>{'SheetId':'1deb9a6e-dc5a-4908-87cc-034ee9747e20','UId':'76830a4a-49b3-4200-8f4c-2ccbb1a8164a','Col':7,'Row':9,'ColDynamic':7,'RowDynamic':7,'Format':'numberic','Value':'','TargetCode':''}</v>
      </c>
    </row>
    <row r="303" spans="1:1" x14ac:dyDescent="0.25">
      <c r="A303" t="str">
        <f>CONCATENATE("{'SheetId':'1deb9a6e-dc5a-4908-87cc-034ee9747e20'",",","'UId':'c5e58da8-6303-4f4b-8cfb-be632ed7700b'",",'Col':",COLUMN(BCDanhMucDauTu_06029!D10),",'Row':",ROW(BCDanhMucDauTu_06029!D10),",","'Format':'numberic'",",'Value':'",SUBSTITUTE(BCDanhMucDauTu_06029!D10,"'","\'"),"','TargetCode':''}")</f>
        <v>{'SheetId':'1deb9a6e-dc5a-4908-87cc-034ee9747e20','UId':'c5e58da8-6303-4f4b-8cfb-be632ed7700b','Col':4,'Row':10,'Format':'numberic','Value':'','TargetCode':''}</v>
      </c>
    </row>
    <row r="304" spans="1:1" x14ac:dyDescent="0.25">
      <c r="A304" t="str">
        <f>CONCATENATE("{'SheetId':'1deb9a6e-dc5a-4908-87cc-034ee9747e20'",",","'UId':'00ea0783-aace-414b-8975-b7b78127300d'",",'Col':",COLUMN(BCDanhMucDauTu_06029!E10),",'Row':",ROW(BCDanhMucDauTu_06029!E10),",","'Format':'numberic'",",'Value':'",SUBSTITUTE(BCDanhMucDauTu_06029!E10,"'","\'"),"','TargetCode':''}")</f>
        <v>{'SheetId':'1deb9a6e-dc5a-4908-87cc-034ee9747e20','UId':'00ea0783-aace-414b-8975-b7b78127300d','Col':5,'Row':10,'Format':'numberic','Value':'','TargetCode':''}</v>
      </c>
    </row>
    <row r="305" spans="1:1" x14ac:dyDescent="0.25">
      <c r="A305" t="str">
        <f>CONCATENATE("{'SheetId':'1deb9a6e-dc5a-4908-87cc-034ee9747e20'",",","'UId':'399d8c6f-4901-44ca-8111-9e12f616c487'",",'Col':",COLUMN(BCDanhMucDauTu_06029!F10),",'Row':",ROW(BCDanhMucDauTu_06029!F10),",","'Format':'numberic'",",'Value':'",SUBSTITUTE(BCDanhMucDauTu_06029!F10,"'","\'"),"','TargetCode':''}")</f>
        <v>{'SheetId':'1deb9a6e-dc5a-4908-87cc-034ee9747e20','UId':'399d8c6f-4901-44ca-8111-9e12f616c487','Col':6,'Row':10,'Format':'numberic','Value':'0','TargetCode':''}</v>
      </c>
    </row>
    <row r="306" spans="1:1" x14ac:dyDescent="0.25">
      <c r="A306" t="str">
        <f>CONCATENATE("{'SheetId':'1deb9a6e-dc5a-4908-87cc-034ee9747e20'",",","'UId':'2cdda7fd-cb87-47da-8e30-06a3709bd609'",",'Col':",COLUMN(BCDanhMucDauTu_06029!G10),",'Row':",ROW(BCDanhMucDauTu_06029!G10),",","'Format':'numberic'",",'Value':'",SUBSTITUTE(BCDanhMucDauTu_06029!G10,"'","\'"),"','TargetCode':''}")</f>
        <v>{'SheetId':'1deb9a6e-dc5a-4908-87cc-034ee9747e20','UId':'2cdda7fd-cb87-47da-8e30-06a3709bd609','Col':7,'Row':10,'Format':'numberic','Value':'0','TargetCode':''}</v>
      </c>
    </row>
    <row r="307" spans="1:1" x14ac:dyDescent="0.25">
      <c r="A307" t="str">
        <f>CONCATENATE("{'SheetId':'1deb9a6e-dc5a-4908-87cc-034ee9747e20'",",","'UId':'b8c20cc2-e76a-461c-ace9-e83abfcc1775'",",'Col':",COLUMN(BCDanhMucDauTu_06029!A21),",'Row':",ROW(BCDanhMucDauTu_06029!A21),",","'ColDynamic':",COLUMN(BCDanhMucDauTu_06029!A22),",","'RowDynamic':",ROW(BCDanhMucDauTu_06029!A22),",","'Format':'numberic'",",'Value':'",SUBSTITUTE(BCDanhMucDauTu_06029!A21,"'","\'"),"','TargetCode':''}")</f>
        <v>{'SheetId':'1deb9a6e-dc5a-4908-87cc-034ee9747e20','UId':'b8c20cc2-e76a-461c-ace9-e83abfcc1775','Col':1,'Row':21,'ColDynamic':1,'RowDynamic':22,'Format':'numberic','Value':'2','TargetCode':''}</v>
      </c>
    </row>
    <row r="308" spans="1:1" x14ac:dyDescent="0.25">
      <c r="A308" t="str">
        <f>CONCATENATE("{'SheetId':'1deb9a6e-dc5a-4908-87cc-034ee9747e20'",",","'UId':'e6fa0887-9c0a-49b1-a5d5-d55f5bee7d17'",",'Col':",COLUMN(BCDanhMucDauTu_06029!B21),",'Row':",ROW(BCDanhMucDauTu_06029!B21),",","'ColDynamic':",COLUMN(BCDanhMucDauTu_06029!B22),",","'RowDynamic':",ROW(BCDanhMucDauTu_06029!B22),",","'Format':'string'",",'Value':'",SUBSTITUTE(BCDanhMucDauTu_06029!B21,"'","\'"),"','TargetCode':''}")</f>
        <v>{'SheetId':'1deb9a6e-dc5a-4908-87cc-034ee9747e20','UId':'e6fa0887-9c0a-49b1-a5d5-d55f5bee7d17','Col':2,'Row':21,'ColDynamic':2,'RowDynamic':22,'Format':'string','Value':'Trái phiếu chưa niêm yết
Unlisted Bonds','TargetCode':''}</v>
      </c>
    </row>
    <row r="309" spans="1:1" x14ac:dyDescent="0.25">
      <c r="A309" t="str">
        <f>CONCATENATE("{'SheetId':'1deb9a6e-dc5a-4908-87cc-034ee9747e20'",",","'UId':'6a029111-438c-4c2c-a425-15433a16ea47'",",'Col':",COLUMN(BCDanhMucDauTu_06029!C21),",'Row':",ROW(BCDanhMucDauTu_06029!C21),",","'ColDynamic':",COLUMN(BCDanhMucDauTu_06029!C22),",","'RowDynamic':",ROW(BCDanhMucDauTu_06029!C22),",","'Format':'numberic'",",'Value':'",SUBSTITUTE(BCDanhMucDauTu_06029!C21,"'","\'"),"','TargetCode':''}")</f>
        <v>{'SheetId':'1deb9a6e-dc5a-4908-87cc-034ee9747e20','UId':'6a029111-438c-4c2c-a425-15433a16ea47','Col':3,'Row':21,'ColDynamic':3,'RowDynamic':22,'Format':'numberic','Value':'2251.2','TargetCode':''}</v>
      </c>
    </row>
    <row r="310" spans="1:1" x14ac:dyDescent="0.25">
      <c r="A310" t="str">
        <f>CONCATENATE("{'SheetId':'1deb9a6e-dc5a-4908-87cc-034ee9747e20'",",","'UId':'2af5b400-8abe-46e3-8b64-7efb4d13db84'",",'Col':",COLUMN(BCDanhMucDauTu_06029!D21),",'Row':",ROW(BCDanhMucDauTu_06029!D21),",","'ColDynamic':",COLUMN(BCDanhMucDauTu_06029!D22),",","'RowDynamic':",ROW(BCDanhMucDauTu_06029!D22),",","'Format':'numberic'",",'Value':'",SUBSTITUTE(BCDanhMucDauTu_06029!D21,"'","\'"),"','TargetCode':''}")</f>
        <v>{'SheetId':'1deb9a6e-dc5a-4908-87cc-034ee9747e20','UId':'2af5b400-8abe-46e3-8b64-7efb4d13db84','Col':4,'Row':21,'ColDynamic':4,'RowDynamic':22,'Format':'numberic','Value':'','TargetCode':''}</v>
      </c>
    </row>
    <row r="311" spans="1:1" x14ac:dyDescent="0.25">
      <c r="A311" t="str">
        <f>CONCATENATE("{'SheetId':'1deb9a6e-dc5a-4908-87cc-034ee9747e20'",",","'UId':'142640d6-6a87-400c-bc3e-fd34124b8a95'",",'Col':",COLUMN(BCDanhMucDauTu_06029!E21),",'Row':",ROW(BCDanhMucDauTu_06029!E21),",","'ColDynamic':",COLUMN(BCDanhMucDauTu_06029!E22),",","'RowDynamic':",ROW(BCDanhMucDauTu_06029!E22),",","'Format':'numberic'",",'Value':'",SUBSTITUTE(BCDanhMucDauTu_06029!E21,"'","\'"),"','TargetCode':''}")</f>
        <v>{'SheetId':'1deb9a6e-dc5a-4908-87cc-034ee9747e20','UId':'142640d6-6a87-400c-bc3e-fd34124b8a95','Col':5,'Row':21,'ColDynamic':5,'RowDynamic':22,'Format':'numberic','Value':'','TargetCode':''}</v>
      </c>
    </row>
    <row r="312" spans="1:1" x14ac:dyDescent="0.25">
      <c r="A312" t="str">
        <f>CONCATENATE("{'SheetId':'1deb9a6e-dc5a-4908-87cc-034ee9747e20'",",","'UId':'a4748164-33b9-46bd-8561-e8b3f76700ee'",",'Col':",COLUMN(BCDanhMucDauTu_06029!F21),",'Row':",ROW(BCDanhMucDauTu_06029!F21),",","'ColDynamic':",COLUMN(BCDanhMucDauTu_06029!F22),",","'RowDynamic':",ROW(BCDanhMucDauTu_06029!F22),",","'Format':'numberic'",",'Value':'",SUBSTITUTE(BCDanhMucDauTu_06029!F21,"'","\'"),"','TargetCode':''}")</f>
        <v>{'SheetId':'1deb9a6e-dc5a-4908-87cc-034ee9747e20','UId':'a4748164-33b9-46bd-8561-e8b3f76700ee','Col':6,'Row':21,'ColDynamic':6,'RowDynamic':22,'Format':'numberic','Value':'500057215000','TargetCode':''}</v>
      </c>
    </row>
    <row r="313" spans="1:1" x14ac:dyDescent="0.25">
      <c r="A313" t="str">
        <f>CONCATENATE("{'SheetId':'1deb9a6e-dc5a-4908-87cc-034ee9747e20'",",","'UId':'8b15b2dd-95b7-4075-8cb9-63831db4f74a'",",'Col':",COLUMN(BCDanhMucDauTu_06029!G21),",'Row':",ROW(BCDanhMucDauTu_06029!G21),",","'ColDynamic':",COLUMN(BCDanhMucDauTu_06029!G22),",","'RowDynamic':",ROW(BCDanhMucDauTu_06029!G22),",","'Format':'numberic'",",'Value':'",SUBSTITUTE(BCDanhMucDauTu_06029!G21,"'","\'"),"','TargetCode':''}")</f>
        <v>{'SheetId':'1deb9a6e-dc5a-4908-87cc-034ee9747e20','UId':'8b15b2dd-95b7-4075-8cb9-63831db4f74a','Col':7,'Row':21,'ColDynamic':7,'RowDynamic':22,'Format':'numberic','Value':'0.10392795702161','TargetCode':''}</v>
      </c>
    </row>
    <row r="314" spans="1:1" x14ac:dyDescent="0.25">
      <c r="A314" t="str">
        <f>CONCATENATE("{'SheetId':'1deb9a6e-dc5a-4908-87cc-034ee9747e20'",",","'UId':'fe496e11-6071-47ac-9042-fb59341ce9d3'",",'Col':",COLUMN(BCDanhMucDauTu_06029!D22),",'Row':",ROW(BCDanhMucDauTu_06029!D22),",","'Format':'numberic'",",'Value':'",SUBSTITUTE(BCDanhMucDauTu_06029!D22,"'","\'"),"','TargetCode':''}")</f>
        <v>{'SheetId':'1deb9a6e-dc5a-4908-87cc-034ee9747e20','UId':'fe496e11-6071-47ac-9042-fb59341ce9d3','Col':4,'Row':22,'Format':'numberic','Value':'5000','TargetCode':''}</v>
      </c>
    </row>
    <row r="315" spans="1:1" x14ac:dyDescent="0.25">
      <c r="A315" t="str">
        <f>CONCATENATE("{'SheetId':'1deb9a6e-dc5a-4908-87cc-034ee9747e20'",",","'UId':'8f08a933-d633-4287-845a-9819dc196996'",",'Col':",COLUMN(BCDanhMucDauTu_06029!E22),",'Row':",ROW(BCDanhMucDauTu_06029!E22),",","'Format':'numberic'",",'Value':'",SUBSTITUTE(BCDanhMucDauTu_06029!E22,"'","\'"),"','TargetCode':''}")</f>
        <v>{'SheetId':'1deb9a6e-dc5a-4908-87cc-034ee9747e20','UId':'8f08a933-d633-4287-845a-9819dc196996','Col':5,'Row':22,'Format':'numberic','Value':'100011443','TargetCode':''}</v>
      </c>
    </row>
    <row r="316" spans="1:1" x14ac:dyDescent="0.25">
      <c r="A316" t="str">
        <f>CONCATENATE("{'SheetId':'1deb9a6e-dc5a-4908-87cc-034ee9747e20'",",","'UId':'dad551f4-82a6-49f9-9019-06cb4c328a89'",",'Col':",COLUMN(BCDanhMucDauTu_06029!F22),",'Row':",ROW(BCDanhMucDauTu_06029!F22),",","'Format':'numberic'",",'Value':'",SUBSTITUTE(BCDanhMucDauTu_06029!F22,"'","\'"),"','TargetCode':''}")</f>
        <v>{'SheetId':'1deb9a6e-dc5a-4908-87cc-034ee9747e20','UId':'dad551f4-82a6-49f9-9019-06cb4c328a89','Col':6,'Row':22,'Format':'numberic','Value':'500057215000','TargetCode':''}</v>
      </c>
    </row>
    <row r="317" spans="1:1" x14ac:dyDescent="0.25">
      <c r="A317" t="str">
        <f>CONCATENATE("{'SheetId':'1deb9a6e-dc5a-4908-87cc-034ee9747e20'",",","'UId':'7bf94847-0bfe-4d96-ab7a-1ce79d9343f5'",",'Col':",COLUMN(BCDanhMucDauTu_06029!G22),",'Row':",ROW(BCDanhMucDauTu_06029!G22),",","'Format':'numberic'",",'Value':'",SUBSTITUTE(BCDanhMucDauTu_06029!G22,"'","\'"),"','TargetCode':''}")</f>
        <v>{'SheetId':'1deb9a6e-dc5a-4908-87cc-034ee9747e20','UId':'7bf94847-0bfe-4d96-ab7a-1ce79d9343f5','Col':7,'Row':22,'Format':'numberic','Value':'0.10392795702161','TargetCode':''}</v>
      </c>
    </row>
    <row r="318" spans="1:1" x14ac:dyDescent="0.25">
      <c r="A318" t="str">
        <f>CONCATENATE("{'SheetId':'1deb9a6e-dc5a-4908-87cc-034ee9747e20'",",","'UId':'55eed474-1147-4da3-9086-9e821874c0a4'",",'Col':",COLUMN(BCDanhMucDauTu_06029!A23),",'Row':",ROW(BCDanhMucDauTu_06029!A23),",","'ColDynamic':",COLUMN(BCDanhMucDauTu_06029!A26),",","'RowDynamic':",ROW(BCDanhMucDauTu_06029!A26),",","'Format':'numberic'",",'Value':'",SUBSTITUTE(BCDanhMucDauTu_06029!A23,"'","\'"),"','TargetCode':''}")</f>
        <v>{'SheetId':'1deb9a6e-dc5a-4908-87cc-034ee9747e20','UId':'55eed474-1147-4da3-9086-9e821874c0a4','Col':1,'Row':23,'ColDynamic':1,'RowDynamic':26,'Format':'numberic','Value':'','TargetCode':''}</v>
      </c>
    </row>
    <row r="319" spans="1:1" x14ac:dyDescent="0.25">
      <c r="A319" t="str">
        <f>CONCATENATE("{'SheetId':'1deb9a6e-dc5a-4908-87cc-034ee9747e20'",",","'UId':'1c32b7bf-2ca1-44a0-8279-a8f01d6b7249'",",'Col':",COLUMN(BCDanhMucDauTu_06029!B23),",'Row':",ROW(BCDanhMucDauTu_06029!B23),",","'ColDynamic':",COLUMN(BCDanhMucDauTu_06029!B26),",","'RowDynamic':",ROW(BCDanhMucDauTu_06029!B26),",","'Format':'string'",",'Value':'",SUBSTITUTE(BCDanhMucDauTu_06029!B23,"'","\'"),"','TargetCode':''}")</f>
        <v>{'SheetId':'1deb9a6e-dc5a-4908-87cc-034ee9747e20','UId':'1c32b7bf-2ca1-44a0-8279-a8f01d6b7249','Col':2,'Row':23,'ColDynamic':2,'RowDynamic':26,'Format':'string','Value':'TỔNG
	TOTAL','TargetCode':''}</v>
      </c>
    </row>
    <row r="320" spans="1:1" x14ac:dyDescent="0.25">
      <c r="A320" t="str">
        <f>CONCATENATE("{'SheetId':'1deb9a6e-dc5a-4908-87cc-034ee9747e20'",",","'UId':'f6a0865a-7cc4-4bd5-9c41-171ccfbe8908'",",'Col':",COLUMN(BCDanhMucDauTu_06029!C23),",'Row':",ROW(BCDanhMucDauTu_06029!C23),",","'ColDynamic':",COLUMN(BCDanhMucDauTu_06029!C26),",","'RowDynamic':",ROW(BCDanhMucDauTu_06029!C26),",","'Format':'numberic'",",'Value':'",SUBSTITUTE(BCDanhMucDauTu_06029!C23,"'","\'"),"','TargetCode':''}")</f>
        <v>{'SheetId':'1deb9a6e-dc5a-4908-87cc-034ee9747e20','UId':'f6a0865a-7cc4-4bd5-9c41-171ccfbe8908','Col':3,'Row':23,'ColDynamic':3,'RowDynamic':26,'Format':'numberic','Value':'2252','TargetCode':''}</v>
      </c>
    </row>
    <row r="321" spans="1:1" x14ac:dyDescent="0.25">
      <c r="A321" t="str">
        <f>CONCATENATE("{'SheetId':'1deb9a6e-dc5a-4908-87cc-034ee9747e20'",",","'UId':'26677bc1-4784-4b02-a8da-eb1a17958c29'",",'Col':",COLUMN(BCDanhMucDauTu_06029!D23),",'Row':",ROW(BCDanhMucDauTu_06029!D23),",","'ColDynamic':",COLUMN(BCDanhMucDauTu_06029!D26),",","'RowDynamic':",ROW(BCDanhMucDauTu_06029!D26),",","'Format':'numberic'",",'Value':'",SUBSTITUTE(BCDanhMucDauTu_06029!D23,"'","\'"),"','TargetCode':''}")</f>
        <v>{'SheetId':'1deb9a6e-dc5a-4908-87cc-034ee9747e20','UId':'26677bc1-4784-4b02-a8da-eb1a17958c29','Col':4,'Row':23,'ColDynamic':4,'RowDynamic':26,'Format':'numberic','Value':'','TargetCode':''}</v>
      </c>
    </row>
    <row r="322" spans="1:1" x14ac:dyDescent="0.25">
      <c r="A322" t="str">
        <f>CONCATENATE("{'SheetId':'1deb9a6e-dc5a-4908-87cc-034ee9747e20'",",","'UId':'8088aec8-68fc-443f-8fce-4f1788e831ff'",",'Col':",COLUMN(BCDanhMucDauTu_06029!E23),",'Row':",ROW(BCDanhMucDauTu_06029!E23),",","'ColDynamic':",COLUMN(BCDanhMucDauTu_06029!E26),",","'RowDynamic':",ROW(BCDanhMucDauTu_06029!E26),",","'Format':'numberic'",",'Value':'",SUBSTITUTE(BCDanhMucDauTu_06029!E23,"'","\'"),"','TargetCode':''}")</f>
        <v>{'SheetId':'1deb9a6e-dc5a-4908-87cc-034ee9747e20','UId':'8088aec8-68fc-443f-8fce-4f1788e831ff','Col':5,'Row':23,'ColDynamic':5,'RowDynamic':26,'Format':'numberic','Value':'','TargetCode':''}</v>
      </c>
    </row>
    <row r="323" spans="1:1" x14ac:dyDescent="0.25">
      <c r="A323" t="str">
        <f>CONCATENATE("{'SheetId':'1deb9a6e-dc5a-4908-87cc-034ee9747e20'",",","'UId':'109895da-3858-4d8d-ab90-543bcf58b23e'",",'Col':",COLUMN(BCDanhMucDauTu_06029!F23),",'Row':",ROW(BCDanhMucDauTu_06029!F23),",","'ColDynamic':",COLUMN(BCDanhMucDauTu_06029!F26),",","'RowDynamic':",ROW(BCDanhMucDauTu_06029!F26),",","'Format':'numberic'",",'Value':'",SUBSTITUTE(BCDanhMucDauTu_06029!F23,"'","\'"),"','TargetCode':''}")</f>
        <v>{'SheetId':'1deb9a6e-dc5a-4908-87cc-034ee9747e20','UId':'109895da-3858-4d8d-ab90-543bcf58b23e','Col':6,'Row':23,'ColDynamic':6,'RowDynamic':26,'Format':'numberic','Value':'3171964687163','TargetCode':''}</v>
      </c>
    </row>
    <row r="324" spans="1:1" x14ac:dyDescent="0.25">
      <c r="A324" t="str">
        <f>CONCATENATE("{'SheetId':'1deb9a6e-dc5a-4908-87cc-034ee9747e20'",",","'UId':'b12319f9-b486-4e3c-968f-635c2693280b'",",'Col':",COLUMN(BCDanhMucDauTu_06029!G23),",'Row':",ROW(BCDanhMucDauTu_06029!G23),",","'ColDynamic':",COLUMN(BCDanhMucDauTu_06029!G26),",","'RowDynamic':",ROW(BCDanhMucDauTu_06029!G26),",","'Format':'numberic'",",'Value':'",SUBSTITUTE(BCDanhMucDauTu_06029!G23,"'","\'"),"','TargetCode':''}")</f>
        <v>{'SheetId':'1deb9a6e-dc5a-4908-87cc-034ee9747e20','UId':'b12319f9-b486-4e3c-968f-635c2693280b','Col':7,'Row':23,'ColDynamic':7,'RowDynamic':26,'Format':'numberic','Value':'0.659236182966664','TargetCode':''}</v>
      </c>
    </row>
    <row r="325" spans="1:1" x14ac:dyDescent="0.25">
      <c r="A325" t="str">
        <f>CONCATENATE("{'SheetId':'1deb9a6e-dc5a-4908-87cc-034ee9747e20'",",","'UId':'740ad2fc-8f8c-4571-bfbb-d73a204a23fa'",",'Col':",COLUMN(BCDanhMucDauTu_06029!D24),",'Row':",ROW(BCDanhMucDauTu_06029!D24),",","'Format':'numberic'",",'Value':'",SUBSTITUTE(BCDanhMucDauTu_06029!D24,"'","\'"),"','TargetCode':''}")</f>
        <v>{'SheetId':'1deb9a6e-dc5a-4908-87cc-034ee9747e20','UId':'740ad2fc-8f8c-4571-bfbb-d73a204a23fa','Col':4,'Row':24,'Format':'numberic','Value':'','TargetCode':''}</v>
      </c>
    </row>
    <row r="326" spans="1:1" x14ac:dyDescent="0.25">
      <c r="A326" t="str">
        <f>CONCATENATE("{'SheetId':'1deb9a6e-dc5a-4908-87cc-034ee9747e20'",",","'UId':'41643327-c3cb-4259-acbc-d10c8c939580'",",'Col':",COLUMN(BCDanhMucDauTu_06029!E24),",'Row':",ROW(BCDanhMucDauTu_06029!E24),",","'Format':'numberic'",",'Value':'",SUBSTITUTE(BCDanhMucDauTu_06029!E24,"'","\'"),"','TargetCode':''}")</f>
        <v>{'SheetId':'1deb9a6e-dc5a-4908-87cc-034ee9747e20','UId':'41643327-c3cb-4259-acbc-d10c8c939580','Col':5,'Row':24,'Format':'numberic','Value':'','TargetCode':''}</v>
      </c>
    </row>
    <row r="327" spans="1:1" x14ac:dyDescent="0.25">
      <c r="A327" t="str">
        <f>CONCATENATE("{'SheetId':'1deb9a6e-dc5a-4908-87cc-034ee9747e20'",",","'UId':'d007d564-0a98-45f4-94c4-a2e4056245bc'",",'Col':",COLUMN(BCDanhMucDauTu_06029!F24),",'Row':",ROW(BCDanhMucDauTu_06029!F24),",","'Format':'numberic'",",'Value':'",SUBSTITUTE(BCDanhMucDauTu_06029!F24,"'","\'"),"','TargetCode':''}")</f>
        <v>{'SheetId':'1deb9a6e-dc5a-4908-87cc-034ee9747e20','UId':'d007d564-0a98-45f4-94c4-a2e4056245bc','Col':6,'Row':24,'Format':'numberic','Value':'','TargetCode':''}</v>
      </c>
    </row>
    <row r="328" spans="1:1" x14ac:dyDescent="0.25">
      <c r="A328" t="str">
        <f>CONCATENATE("{'SheetId':'1deb9a6e-dc5a-4908-87cc-034ee9747e20'",",","'UId':'87b8e950-d5f9-45b4-8cfb-d8108dd16f8f'",",'Col':",COLUMN(BCDanhMucDauTu_06029!G24),",'Row':",ROW(BCDanhMucDauTu_06029!G24),",","'Format':'numberic'",",'Value':'",SUBSTITUTE(BCDanhMucDauTu_06029!G24,"'","\'"),"','TargetCode':''}")</f>
        <v>{'SheetId':'1deb9a6e-dc5a-4908-87cc-034ee9747e20','UId':'87b8e950-d5f9-45b4-8cfb-d8108dd16f8f','Col':7,'Row':24,'Format':'numberic','Value':'','TargetCode':''}</v>
      </c>
    </row>
    <row r="329" spans="1:1" x14ac:dyDescent="0.25">
      <c r="A329" t="str">
        <f>CONCATENATE("{'SheetId':'1deb9a6e-dc5a-4908-87cc-034ee9747e20'",",","'UId':'70e2406f-94eb-466f-8d09-837ad44a449c'",",'Col':",COLUMN(BCDanhMucDauTu_06029!D25),",'Row':",ROW(BCDanhMucDauTu_06029!D25),",","'Format':'numberic'",",'Value':'",SUBSTITUTE(BCDanhMucDauTu_06029!D25,"'","\'"),"','TargetCode':''}")</f>
        <v>{'SheetId':'1deb9a6e-dc5a-4908-87cc-034ee9747e20','UId':'70e2406f-94eb-466f-8d09-837ad44a449c','Col':4,'Row':25,'Format':'numberic','Value':'','TargetCode':''}</v>
      </c>
    </row>
    <row r="330" spans="1:1" x14ac:dyDescent="0.25">
      <c r="A330" t="str">
        <f>CONCATENATE("{'SheetId':'1deb9a6e-dc5a-4908-87cc-034ee9747e20'",",","'UId':'d0c68994-6723-45f4-a51b-ec4a1f1cb761'",",'Col':",COLUMN(BCDanhMucDauTu_06029!E25),",'Row':",ROW(BCDanhMucDauTu_06029!E25),",","'Format':'numberic'",",'Value':'",SUBSTITUTE(BCDanhMucDauTu_06029!E25,"'","\'"),"','TargetCode':''}")</f>
        <v>{'SheetId':'1deb9a6e-dc5a-4908-87cc-034ee9747e20','UId':'d0c68994-6723-45f4-a51b-ec4a1f1cb761','Col':5,'Row':25,'Format':'numberic','Value':'','TargetCode':''}</v>
      </c>
    </row>
    <row r="331" spans="1:1" x14ac:dyDescent="0.25">
      <c r="A331" t="str">
        <f>CONCATENATE("{'SheetId':'1deb9a6e-dc5a-4908-87cc-034ee9747e20'",",","'UId':'6c78638c-c601-49bf-a9e5-d48c4258eadd'",",'Col':",COLUMN(BCDanhMucDauTu_06029!F25),",'Row':",ROW(BCDanhMucDauTu_06029!F25),",","'Format':'numberic'",",'Value':'",SUBSTITUTE(BCDanhMucDauTu_06029!F25,"'","\'"),"','TargetCode':''}")</f>
        <v>{'SheetId':'1deb9a6e-dc5a-4908-87cc-034ee9747e20','UId':'6c78638c-c601-49bf-a9e5-d48c4258eadd','Col':6,'Row':25,'Format':'numberic','Value':'','TargetCode':''}</v>
      </c>
    </row>
    <row r="332" spans="1:1" x14ac:dyDescent="0.25">
      <c r="A332" t="str">
        <f>CONCATENATE("{'SheetId':'1deb9a6e-dc5a-4908-87cc-034ee9747e20'",",","'UId':'bb82eed3-a7c3-4954-be20-20a9717d4026'",",'Col':",COLUMN(BCDanhMucDauTu_06029!G25),",'Row':",ROW(BCDanhMucDauTu_06029!G25),",","'Format':'numberic'",",'Value':'",SUBSTITUTE(BCDanhMucDauTu_06029!G25,"'","\'"),"','TargetCode':''}")</f>
        <v>{'SheetId':'1deb9a6e-dc5a-4908-87cc-034ee9747e20','UId':'bb82eed3-a7c3-4954-be20-20a9717d4026','Col':7,'Row':25,'Format':'numberic','Value':'','TargetCode':''}</v>
      </c>
    </row>
    <row r="333" spans="1:1" x14ac:dyDescent="0.25">
      <c r="A333" t="str">
        <f>CONCATENATE("{'SheetId':'1deb9a6e-dc5a-4908-87cc-034ee9747e20'",",","'UId':'4fe6fd2f-049f-4c3b-a78b-58fd08d62d7d'",",'Col':",COLUMN(BCDanhMucDauTu_06029!A34),",'Row':",ROW(BCDanhMucDauTu_06029!A34),",","'ColDynamic':",COLUMN(BCDanhMucDauTu_06029!A37),",","'RowDynamic':",ROW(BCDanhMucDauTu_06029!A37),",","'Format':'numberic'",",'Value':'",SUBSTITUTE(BCDanhMucDauTu_06029!A34,"'","\'"),"','TargetCode':''}")</f>
        <v>{'SheetId':'1deb9a6e-dc5a-4908-87cc-034ee9747e20','UId':'4fe6fd2f-049f-4c3b-a78b-58fd08d62d7d','Col':1,'Row':34,'ColDynamic':1,'RowDynamic':37,'Format':'numberic','Value':'3','TargetCode':''}</v>
      </c>
    </row>
    <row r="334" spans="1:1" x14ac:dyDescent="0.25">
      <c r="A334" t="str">
        <f>CONCATENATE("{'SheetId':'1deb9a6e-dc5a-4908-87cc-034ee9747e20'",",","'UId':'21737fa5-5263-466a-9802-c554ec94ffeb'",",'Col':",COLUMN(BCDanhMucDauTu_06029!B34),",'Row':",ROW(BCDanhMucDauTu_06029!B34),",","'ColDynamic':",COLUMN(BCDanhMucDauTu_06029!B37),",","'RowDynamic':",ROW(BCDanhMucDauTu_06029!B37),",","'Format':'string'",",'Value':'",SUBSTITUTE(BCDanhMucDauTu_06029!B34,"'","\'"),"','TargetCode':''}")</f>
        <v>{'SheetId':'1deb9a6e-dc5a-4908-87cc-034ee9747e20','UId':'21737fa5-5263-466a-9802-c554ec94ffeb','Col':2,'Row':34,'ColDynamic':2,'RowDynamic':37,'Format':'string','Value':'Lãi tiền gửi và chứng chỉ tiền gửi được nhận
Interest receivables from bank deposits and certificates of deposit','TargetCode':''}</v>
      </c>
    </row>
    <row r="335" spans="1:1" x14ac:dyDescent="0.25">
      <c r="A335" t="str">
        <f>CONCATENATE("{'SheetId':'1deb9a6e-dc5a-4908-87cc-034ee9747e20'",",","'UId':'b1780ae8-e3e9-4d68-b8e3-06dc22233b5c'",",'Col':",COLUMN(BCDanhMucDauTu_06029!C34),",'Row':",ROW(BCDanhMucDauTu_06029!C34),",","'ColDynamic':",COLUMN(BCDanhMucDauTu_06029!C37),",","'RowDynamic':",ROW(BCDanhMucDauTu_06029!C37),",","'Format':'numberic'",",'Value':'",SUBSTITUTE(BCDanhMucDauTu_06029!C34,"'","\'"),"','TargetCode':''}")</f>
        <v>{'SheetId':'1deb9a6e-dc5a-4908-87cc-034ee9747e20','UId':'b1780ae8-e3e9-4d68-b8e3-06dc22233b5c','Col':3,'Row':34,'ColDynamic':3,'RowDynamic':37,'Format':'numberic','Value':'2256.3','TargetCode':''}</v>
      </c>
    </row>
    <row r="336" spans="1:1" x14ac:dyDescent="0.25">
      <c r="A336" t="str">
        <f>CONCATENATE("{'SheetId':'1deb9a6e-dc5a-4908-87cc-034ee9747e20'",",","'UId':'fd0c415a-d2bc-42ee-b389-414f8400dae8'",",'Col':",COLUMN(BCDanhMucDauTu_06029!D34),",'Row':",ROW(BCDanhMucDauTu_06029!D34),",","'ColDynamic':",COLUMN(BCDanhMucDauTu_06029!D37),",","'RowDynamic':",ROW(BCDanhMucDauTu_06029!D37),",","'Format':'numberic'",",'Value':'",SUBSTITUTE(BCDanhMucDauTu_06029!D34,"'","\'"),"','TargetCode':''}")</f>
        <v>{'SheetId':'1deb9a6e-dc5a-4908-87cc-034ee9747e20','UId':'fd0c415a-d2bc-42ee-b389-414f8400dae8','Col':4,'Row':34,'ColDynamic':4,'RowDynamic':37,'Format':'numberic','Value':'','TargetCode':''}</v>
      </c>
    </row>
    <row r="337" spans="1:1" x14ac:dyDescent="0.25">
      <c r="A337" t="str">
        <f>CONCATENATE("{'SheetId':'1deb9a6e-dc5a-4908-87cc-034ee9747e20'",",","'UId':'816243e8-9c85-4ba1-805c-371f6b4844e4'",",'Col':",COLUMN(BCDanhMucDauTu_06029!E34),",'Row':",ROW(BCDanhMucDauTu_06029!E34),",","'ColDynamic':",COLUMN(BCDanhMucDauTu_06029!E37),",","'RowDynamic':",ROW(BCDanhMucDauTu_06029!E37),",","'Format':'numberic'",",'Value':'",SUBSTITUTE(BCDanhMucDauTu_06029!E34,"'","\'"),"','TargetCode':''}")</f>
        <v>{'SheetId':'1deb9a6e-dc5a-4908-87cc-034ee9747e20','UId':'816243e8-9c85-4ba1-805c-371f6b4844e4','Col':5,'Row':34,'ColDynamic':5,'RowDynamic':37,'Format':'numberic','Value':'','TargetCode':''}</v>
      </c>
    </row>
    <row r="338" spans="1:1" x14ac:dyDescent="0.25">
      <c r="A338" t="str">
        <f>CONCATENATE("{'SheetId':'1deb9a6e-dc5a-4908-87cc-034ee9747e20'",",","'UId':'2efa8183-1804-400f-919b-54e0d328e017'",",'Col':",COLUMN(BCDanhMucDauTu_06029!F34),",'Row':",ROW(BCDanhMucDauTu_06029!F34),",","'ColDynamic':",COLUMN(BCDanhMucDauTu_06029!F37),",","'RowDynamic':",ROW(BCDanhMucDauTu_06029!F37),",","'Format':'numberic'",",'Value':'",SUBSTITUTE(BCDanhMucDauTu_06029!F34,"'","\'"),"','TargetCode':''}")</f>
        <v>{'SheetId':'1deb9a6e-dc5a-4908-87cc-034ee9747e20','UId':'2efa8183-1804-400f-919b-54e0d328e017','Col':6,'Row':34,'ColDynamic':6,'RowDynamic':37,'Format':'numberic','Value':'4747924660','TargetCode':''}</v>
      </c>
    </row>
    <row r="339" spans="1:1" x14ac:dyDescent="0.25">
      <c r="A339" t="str">
        <f>CONCATENATE("{'SheetId':'1deb9a6e-dc5a-4908-87cc-034ee9747e20'",",","'UId':'890ca93f-4ffa-4063-bc4e-3ca8427d321f'",",'Col':",COLUMN(BCDanhMucDauTu_06029!G34),",'Row':",ROW(BCDanhMucDauTu_06029!G34),",","'ColDynamic':",COLUMN(BCDanhMucDauTu_06029!G37),",","'RowDynamic':",ROW(BCDanhMucDauTu_06029!G37),",","'Format':'numberic'",",'Value':'",SUBSTITUTE(BCDanhMucDauTu_06029!G34,"'","\'"),"','TargetCode':''}")</f>
        <v>{'SheetId':'1deb9a6e-dc5a-4908-87cc-034ee9747e20','UId':'890ca93f-4ffa-4063-bc4e-3ca8427d321f','Col':7,'Row':34,'ColDynamic':7,'RowDynamic':37,'Format':'numberic','Value':'0.000986771303772352','TargetCode':''}</v>
      </c>
    </row>
    <row r="340" spans="1:1" x14ac:dyDescent="0.25">
      <c r="A340" t="str">
        <f>CONCATENATE("{'SheetId':'1deb9a6e-dc5a-4908-87cc-034ee9747e20'",",","'UId':'df249e66-a9ea-45a2-9c76-d51aecb2379d'",",'Col':",COLUMN(BCDanhMucDauTu_06029!D35),",'Row':",ROW(BCDanhMucDauTu_06029!D35),",","'Format':'numberic'",",'Value':'",SUBSTITUTE(BCDanhMucDauTu_06029!D35,"'","\'"),"','TargetCode':''}")</f>
        <v>{'SheetId':'1deb9a6e-dc5a-4908-87cc-034ee9747e20','UId':'df249e66-a9ea-45a2-9c76-d51aecb2379d','Col':4,'Row':35,'Format':'numberic','Value':'','TargetCode':''}</v>
      </c>
    </row>
    <row r="341" spans="1:1" x14ac:dyDescent="0.25">
      <c r="A341" t="str">
        <f>CONCATENATE("{'SheetId':'1deb9a6e-dc5a-4908-87cc-034ee9747e20'",",","'UId':'a81df1b4-0c26-4bbd-9a9d-27dc4b538b2c'",",'Col':",COLUMN(BCDanhMucDauTu_06029!E35),",'Row':",ROW(BCDanhMucDauTu_06029!E35),",","'Format':'numberic'",",'Value':'",SUBSTITUTE(BCDanhMucDauTu_06029!E35,"'","\'"),"','TargetCode':''}")</f>
        <v>{'SheetId':'1deb9a6e-dc5a-4908-87cc-034ee9747e20','UId':'a81df1b4-0c26-4bbd-9a9d-27dc4b538b2c','Col':5,'Row':35,'Format':'numberic','Value':'','TargetCode':''}</v>
      </c>
    </row>
    <row r="342" spans="1:1" x14ac:dyDescent="0.25">
      <c r="A342" t="str">
        <f>CONCATENATE("{'SheetId':'1deb9a6e-dc5a-4908-87cc-034ee9747e20'",",","'UId':'4a9e3616-ca24-464d-b5e2-89b07d4dab94'",",'Col':",COLUMN(BCDanhMucDauTu_06029!F35),",'Row':",ROW(BCDanhMucDauTu_06029!F35),",","'Format':'numberic'",",'Value':'",SUBSTITUTE(BCDanhMucDauTu_06029!F35,"'","\'"),"','TargetCode':''}")</f>
        <v>{'SheetId':'1deb9a6e-dc5a-4908-87cc-034ee9747e20','UId':'4a9e3616-ca24-464d-b5e2-89b07d4dab94','Col':6,'Row':35,'Format':'numberic','Value':'5337477054','TargetCode':''}</v>
      </c>
    </row>
    <row r="343" spans="1:1" x14ac:dyDescent="0.25">
      <c r="A343" t="str">
        <f>CONCATENATE("{'SheetId':'1deb9a6e-dc5a-4908-87cc-034ee9747e20'",",","'UId':'4cbb5dbb-7a56-4367-b451-172c5d9fc088'",",'Col':",COLUMN(BCDanhMucDauTu_06029!G35),",'Row':",ROW(BCDanhMucDauTu_06029!G35),",","'Format':'numberic'",",'Value':'",SUBSTITUTE(BCDanhMucDauTu_06029!G35,"'","\'"),"','TargetCode':''}")</f>
        <v>{'SheetId':'1deb9a6e-dc5a-4908-87cc-034ee9747e20','UId':'4cbb5dbb-7a56-4367-b451-172c5d9fc088','Col':7,'Row':35,'Format':'numberic','Value':'0.00110929923463246','TargetCode':''}</v>
      </c>
    </row>
    <row r="344" spans="1:1" x14ac:dyDescent="0.25">
      <c r="A344" t="str">
        <f>CONCATENATE("{'SheetId':'1deb9a6e-dc5a-4908-87cc-034ee9747e20'",",","'UId':'70357de6-0706-48a2-a361-da95bcaa1827'",",'Col':",COLUMN(BCDanhMucDauTu_06029!D36),",'Row':",ROW(BCDanhMucDauTu_06029!D36),",","'Format':'numberic'",",'Value':'",SUBSTITUTE(BCDanhMucDauTu_06029!D36,"'","\'"),"','TargetCode':''}")</f>
        <v>{'SheetId':'1deb9a6e-dc5a-4908-87cc-034ee9747e20','UId':'70357de6-0706-48a2-a361-da95bcaa1827','Col':4,'Row':36,'Format':'numberic','Value':'','TargetCode':''}</v>
      </c>
    </row>
    <row r="345" spans="1:1" x14ac:dyDescent="0.25">
      <c r="A345" t="str">
        <f>CONCATENATE("{'SheetId':'1deb9a6e-dc5a-4908-87cc-034ee9747e20'",",","'UId':'4f148c59-190d-4dad-aff9-126f4ce81c6d'",",'Col':",COLUMN(BCDanhMucDauTu_06029!E36),",'Row':",ROW(BCDanhMucDauTu_06029!E36),",","'Format':'numberic'",",'Value':'",SUBSTITUTE(BCDanhMucDauTu_06029!E36,"'","\'"),"','TargetCode':''}")</f>
        <v>{'SheetId':'1deb9a6e-dc5a-4908-87cc-034ee9747e20','UId':'4f148c59-190d-4dad-aff9-126f4ce81c6d','Col':5,'Row':36,'Format':'numberic','Value':'','TargetCode':''}</v>
      </c>
    </row>
    <row r="346" spans="1:1" x14ac:dyDescent="0.25">
      <c r="A346" t="str">
        <f>CONCATENATE("{'SheetId':'1deb9a6e-dc5a-4908-87cc-034ee9747e20'",",","'UId':'6ba9d2bf-7322-4bb6-be73-05a728f53c5a'",",'Col':",COLUMN(BCDanhMucDauTu_06029!F36),",'Row':",ROW(BCDanhMucDauTu_06029!F36),",","'Format':'numberic'",",'Value':'",SUBSTITUTE(BCDanhMucDauTu_06029!F36,"'","\'"),"','TargetCode':''}")</f>
        <v>{'SheetId':'1deb9a6e-dc5a-4908-87cc-034ee9747e20','UId':'6ba9d2bf-7322-4bb6-be73-05a728f53c5a','Col':6,'Row':36,'Format':'numberic','Value':'0','TargetCode':''}</v>
      </c>
    </row>
    <row r="347" spans="1:1" x14ac:dyDescent="0.25">
      <c r="A347" t="str">
        <f>CONCATENATE("{'SheetId':'1deb9a6e-dc5a-4908-87cc-034ee9747e20'",",","'UId':'cad08826-aed0-458d-a3df-563ee1ca2782'",",'Col':",COLUMN(BCDanhMucDauTu_06029!G36),",'Row':",ROW(BCDanhMucDauTu_06029!G36),",","'Format':'numberic'",",'Value':'",SUBSTITUTE(BCDanhMucDauTu_06029!G36,"'","\'"),"','TargetCode':''}")</f>
        <v>{'SheetId':'1deb9a6e-dc5a-4908-87cc-034ee9747e20','UId':'cad08826-aed0-458d-a3df-563ee1ca2782','Col':7,'Row':36,'Format':'numberic','Value':'0','TargetCode':''}</v>
      </c>
    </row>
    <row r="348" spans="1:1" x14ac:dyDescent="0.25">
      <c r="A348" t="str">
        <f>CONCATENATE("{'SheetId':'1deb9a6e-dc5a-4908-87cc-034ee9747e20'",",","'UId':'26452794-e0d2-44f2-8c51-7f5465fbf4cf'",",'Col':",COLUMN(BCDanhMucDauTu_06029!A38),",'Row':",ROW(BCDanhMucDauTu_06029!A38),",","'ColDynamic':",COLUMN(BCDanhMucDauTu_06029!A35),",","'RowDynamic':",ROW(BCDanhMucDauTu_06029!A35),",","'Format':'string'",",'Value':'",SUBSTITUTE(BCDanhMucDauTu_06029!A38,"'","\'"),"','TargetCode':''}")</f>
        <v>{'SheetId':'1deb9a6e-dc5a-4908-87cc-034ee9747e20','UId':'26452794-e0d2-44f2-8c51-7f5465fbf4cf','Col':1,'Row':38,'ColDynamic':1,'RowDynamic':35,'Format':'string','Value':'7','TargetCode':''}</v>
      </c>
    </row>
    <row r="349" spans="1:1" x14ac:dyDescent="0.25">
      <c r="A349" t="str">
        <f>CONCATENATE("{'SheetId':'1deb9a6e-dc5a-4908-87cc-034ee9747e20'",",","'UId':'9b14eff9-5e45-4cf1-9494-0604b89ed28b'",",'Col':",COLUMN(BCDanhMucDauTu_06029!B38),",'Row':",ROW(BCDanhMucDauTu_06029!B38),",","'ColDynamic':",COLUMN(BCDanhMucDauTu_06029!B35),",","'RowDynamic':",ROW(BCDanhMucDauTu_06029!B35),",","'Format':'string'",",'Value':'",SUBSTITUTE(BCDanhMucDauTu_06029!B38,"'","\'"),"','TargetCode':''}")</f>
        <v>{'SheetId':'1deb9a6e-dc5a-4908-87cc-034ee9747e20','UId':'9b14eff9-5e45-4cf1-9494-0604b89ed28b','Col':2,'Row':38,'ColDynamic':2,'RowDynamic':35,'Format':'string','Value':'Tài sản khác
Other assets','TargetCode':''}</v>
      </c>
    </row>
    <row r="350" spans="1:1" x14ac:dyDescent="0.25">
      <c r="A350" t="str">
        <f>CONCATENATE("{'SheetId':'1deb9a6e-dc5a-4908-87cc-034ee9747e20'",",","'UId':'8d66f097-23e3-4ef9-8131-e5ac52c6b32f'",",'Col':",COLUMN(BCDanhMucDauTu_06029!C38),",'Row':",ROW(BCDanhMucDauTu_06029!C38),",","'ColDynamic':",COLUMN(BCDanhMucDauTu_06029!C35),",","'RowDynamic':",ROW(BCDanhMucDauTu_06029!C35),",","'Format':'string'",",'Value':'",SUBSTITUTE(BCDanhMucDauTu_06029!C38,"'","\'"),"','TargetCode':''}")</f>
        <v>{'SheetId':'1deb9a6e-dc5a-4908-87cc-034ee9747e20','UId':'8d66f097-23e3-4ef9-8131-e5ac52c6b32f','Col':3,'Row':38,'ColDynamic':3,'RowDynamic':35,'Format':'string','Value':'2256.7','TargetCode':''}</v>
      </c>
    </row>
    <row r="351" spans="1:1" x14ac:dyDescent="0.25">
      <c r="A351" t="str">
        <f>CONCATENATE("{'SheetId':'1deb9a6e-dc5a-4908-87cc-034ee9747e20'",",","'UId':'ead9614a-658c-4220-bedf-ca1bfba113ca'",",'Col':",COLUMN(BCDanhMucDauTu_06029!D38),",'Row':",ROW(BCDanhMucDauTu_06029!D38),",","'ColDynamic':",COLUMN(BCDanhMucDauTu_06029!D35),",","'RowDynamic':",ROW(BCDanhMucDauTu_06029!D35),",","'Format':'numberic'",",'Value':'",SUBSTITUTE(BCDanhMucDauTu_06029!D38,"'","\'"),"','TargetCode':''}")</f>
        <v>{'SheetId':'1deb9a6e-dc5a-4908-87cc-034ee9747e20','UId':'ead9614a-658c-4220-bedf-ca1bfba113ca','Col':4,'Row':38,'ColDynamic':4,'RowDynamic':35,'Format':'numberic','Value':'','TargetCode':''}</v>
      </c>
    </row>
    <row r="352" spans="1:1" x14ac:dyDescent="0.25">
      <c r="A352" t="str">
        <f>CONCATENATE("{'SheetId':'1deb9a6e-dc5a-4908-87cc-034ee9747e20'",",","'UId':'4fdfc09c-5e5b-40ad-b617-c48d140e6fbc'",",'Col':",COLUMN(BCDanhMucDauTu_06029!E38),",'Row':",ROW(BCDanhMucDauTu_06029!E38),",","'ColDynamic':",COLUMN(BCDanhMucDauTu_06029!E35),",","'RowDynamic':",ROW(BCDanhMucDauTu_06029!E35),",","'Format':'numberic'",",'Value':'",SUBSTITUTE(BCDanhMucDauTu_06029!E38,"'","\'"),"','TargetCode':''}")</f>
        <v>{'SheetId':'1deb9a6e-dc5a-4908-87cc-034ee9747e20','UId':'4fdfc09c-5e5b-40ad-b617-c48d140e6fbc','Col':5,'Row':38,'ColDynamic':5,'RowDynamic':35,'Format':'numberic','Value':'','TargetCode':''}</v>
      </c>
    </row>
    <row r="353" spans="1:1" x14ac:dyDescent="0.25">
      <c r="A353" t="str">
        <f>CONCATENATE("{'SheetId':'1deb9a6e-dc5a-4908-87cc-034ee9747e20'",",","'UId':'ba8351a8-8ef9-4c39-b20c-9e499c7302c4'",",'Col':",COLUMN(BCDanhMucDauTu_06029!F38),",'Row':",ROW(BCDanhMucDauTu_06029!F38),",","'ColDynamic':",COLUMN(BCDanhMucDauTu_06029!F35),",","'RowDynamic':",ROW(BCDanhMucDauTu_06029!F35),",","'Format':'numberic'",",'Value':'",SUBSTITUTE(BCDanhMucDauTu_06029!F38,"'","\'"),"','TargetCode':''}")</f>
        <v>{'SheetId':'1deb9a6e-dc5a-4908-87cc-034ee9747e20','UId':'ba8351a8-8ef9-4c39-b20c-9e499c7302c4','Col':6,'Row':38,'ColDynamic':6,'RowDynamic':35,'Format':'numberic','Value':'0','TargetCode':''}</v>
      </c>
    </row>
    <row r="354" spans="1:1" x14ac:dyDescent="0.25">
      <c r="A354" t="str">
        <f>CONCATENATE("{'SheetId':'1deb9a6e-dc5a-4908-87cc-034ee9747e20'",",","'UId':'20aec549-2649-4108-8c50-4ff697541fea'",",'Col':",COLUMN(BCDanhMucDauTu_06029!G38),",'Row':",ROW(BCDanhMucDauTu_06029!G38),",","'ColDynamic':",COLUMN(BCDanhMucDauTu_06029!G35),",","'RowDynamic':",ROW(BCDanhMucDauTu_06029!G35),",","'Format':'numberic'",",'Value':'",SUBSTITUTE(BCDanhMucDauTu_06029!G38,"'","\'"),"','TargetCode':''}")</f>
        <v>{'SheetId':'1deb9a6e-dc5a-4908-87cc-034ee9747e20','UId':'20aec549-2649-4108-8c50-4ff697541fea','Col':7,'Row':38,'ColDynamic':7,'RowDynamic':35,'Format':'numberic','Value':'0','TargetCode':''}</v>
      </c>
    </row>
    <row r="355" spans="1:1" x14ac:dyDescent="0.25">
      <c r="A355" t="str">
        <f>CONCATENATE("{'SheetId':'1deb9a6e-dc5a-4908-87cc-034ee9747e20'",",","'UId':'c94d94d7-01a6-4c24-95e6-4f83c62d0567'",",'Col':",COLUMN(BCDanhMucDauTu_06029!A40),",'Row':",ROW(BCDanhMucDauTu_06029!A40),",","'ColDynamic':",COLUMN(BCDanhMucDauTu_06029!A37),",","'RowDynamic':",ROW(BCDanhMucDauTu_06029!A37),",","'Format':'string'",",'Value':'",SUBSTITUTE(BCDanhMucDauTu_06029!A40,"'","\'"),"','TargetCode':''}")</f>
        <v>{'SheetId':'1deb9a6e-dc5a-4908-87cc-034ee9747e20','UId':'c94d94d7-01a6-4c24-95e6-4f83c62d0567','Col':1,'Row':40,'ColDynamic':1,'RowDynamic':37,'Format':'string','Value':'VII','TargetCode':''}</v>
      </c>
    </row>
    <row r="356" spans="1:1" x14ac:dyDescent="0.25">
      <c r="A356" t="str">
        <f>CONCATENATE("{'SheetId':'1deb9a6e-dc5a-4908-87cc-034ee9747e20'",",","'UId':'333b59bf-d7bf-4903-a769-681773c5c1d6'",",'Col':",COLUMN(BCDanhMucDauTu_06029!B40),",'Row':",ROW(BCDanhMucDauTu_06029!B40),",","'ColDynamic':",COLUMN(BCDanhMucDauTu_06029!B37),",","'RowDynamic':",ROW(BCDanhMucDauTu_06029!B37),",","'Format':'string'",",'Value':'",SUBSTITUTE(BCDanhMucDauTu_06029!B40,"'","\'"),"','TargetCode':''}")</f>
        <v>{'SheetId':'1deb9a6e-dc5a-4908-87cc-034ee9747e20','UId':'333b59bf-d7bf-4903-a769-681773c5c1d6','Col':2,'Row':40,'ColDynamic':2,'RowDynamic':37,'Format':'string','Value':'TIỀN
	CASH','TargetCode':''}</v>
      </c>
    </row>
    <row r="357" spans="1:1" x14ac:dyDescent="0.25">
      <c r="A357" t="str">
        <f>CONCATENATE("{'SheetId':'1deb9a6e-dc5a-4908-87cc-034ee9747e20'",",","'UId':'70dcb08c-d0c0-43e8-87c7-cb83b1736902'",",'Col':",COLUMN(BCDanhMucDauTu_06029!C40),",'Row':",ROW(BCDanhMucDauTu_06029!C40),",","'ColDynamic':",COLUMN(BCDanhMucDauTu_06029!C37),",","'RowDynamic':",ROW(BCDanhMucDauTu_06029!C37),",","'Format':'string'",",'Value':'",SUBSTITUTE(BCDanhMucDauTu_06029!C40,"'","\'"),"','TargetCode':''}")</f>
        <v>{'SheetId':'1deb9a6e-dc5a-4908-87cc-034ee9747e20','UId':'70dcb08c-d0c0-43e8-87c7-cb83b1736902','Col':3,'Row':40,'ColDynamic':3,'RowDynamic':37,'Format':'string','Value':'2258','TargetCode':''}</v>
      </c>
    </row>
    <row r="358" spans="1:1" x14ac:dyDescent="0.25">
      <c r="A358" t="str">
        <f>CONCATENATE("{'SheetId':'1deb9a6e-dc5a-4908-87cc-034ee9747e20'",",","'UId':'b98b0710-edbe-464f-91cc-a50943b92e53'",",'Col':",COLUMN(BCDanhMucDauTu_06029!D40),",'Row':",ROW(BCDanhMucDauTu_06029!D40),",","'ColDynamic':",COLUMN(BCDanhMucDauTu_06029!D37),",","'RowDynamic':",ROW(BCDanhMucDauTu_06029!D37),",","'Format':'numberic'",",'Value':'",SUBSTITUTE(BCDanhMucDauTu_06029!D40,"'","\'"),"','TargetCode':''}")</f>
        <v>{'SheetId':'1deb9a6e-dc5a-4908-87cc-034ee9747e20','UId':'b98b0710-edbe-464f-91cc-a50943b92e53','Col':4,'Row':40,'ColDynamic':4,'RowDynamic':37,'Format':'numberic','Value':'','TargetCode':''}</v>
      </c>
    </row>
    <row r="359" spans="1:1" x14ac:dyDescent="0.25">
      <c r="A359" t="str">
        <f>CONCATENATE("{'SheetId':'1deb9a6e-dc5a-4908-87cc-034ee9747e20'",",","'UId':'1e5e338d-e8d3-484c-a931-f154e681f9d1'",",'Col':",COLUMN(BCDanhMucDauTu_06029!E40),",'Row':",ROW(BCDanhMucDauTu_06029!E40),",","'ColDynamic':",COLUMN(BCDanhMucDauTu_06029!E37),",","'RowDynamic':",ROW(BCDanhMucDauTu_06029!E37),",","'Format':'numberic'",",'Value':'",SUBSTITUTE(BCDanhMucDauTu_06029!E40,"'","\'"),"','TargetCode':''}")</f>
        <v>{'SheetId':'1deb9a6e-dc5a-4908-87cc-034ee9747e20','UId':'1e5e338d-e8d3-484c-a931-f154e681f9d1','Col':5,'Row':40,'ColDynamic':5,'RowDynamic':37,'Format':'numberic','Value':'','TargetCode':''}</v>
      </c>
    </row>
    <row r="360" spans="1:1" x14ac:dyDescent="0.25">
      <c r="A360" t="str">
        <f>CONCATENATE("{'SheetId':'1deb9a6e-dc5a-4908-87cc-034ee9747e20'",",","'UId':'f0171a12-b46c-408e-9769-0674783f4494'",",'Col':",COLUMN(BCDanhMucDauTu_06029!F40),",'Row':",ROW(BCDanhMucDauTu_06029!F40),",","'ColDynamic':",COLUMN(BCDanhMucDauTu_06029!F37),",","'RowDynamic':",ROW(BCDanhMucDauTu_06029!F37),",","'Format':'numberic'",",'Value':'",SUBSTITUTE(BCDanhMucDauTu_06029!F40,"'","\'"),"','TargetCode':''}")</f>
        <v>{'SheetId':'1deb9a6e-dc5a-4908-87cc-034ee9747e20','UId':'f0171a12-b46c-408e-9769-0674783f4494','Col':6,'Row':40,'ColDynamic':6,'RowDynamic':37,'Format':'numberic','Value':'','TargetCode':''}</v>
      </c>
    </row>
    <row r="361" spans="1:1" x14ac:dyDescent="0.25">
      <c r="A361" t="str">
        <f>CONCATENATE("{'SheetId':'1deb9a6e-dc5a-4908-87cc-034ee9747e20'",",","'UId':'123dfcbf-9d8f-4865-9abd-67aef0fb2ded'",",'Col':",COLUMN(BCDanhMucDauTu_06029!G40),",'Row':",ROW(BCDanhMucDauTu_06029!G40),",","'ColDynamic':",COLUMN(BCDanhMucDauTu_06029!G37),",","'RowDynamic':",ROW(BCDanhMucDauTu_06029!G37),",","'Format':'numberic'",",'Value':'",SUBSTITUTE(BCDanhMucDauTu_06029!G40,"'","\'"),"','TargetCode':''}")</f>
        <v>{'SheetId':'1deb9a6e-dc5a-4908-87cc-034ee9747e20','UId':'123dfcbf-9d8f-4865-9abd-67aef0fb2ded','Col':7,'Row':40,'ColDynamic':7,'RowDynamic':37,'Format':'numberic','Value':'','TargetCode':''}</v>
      </c>
    </row>
    <row r="362" spans="1:1" x14ac:dyDescent="0.25">
      <c r="A362" t="str">
        <f>CONCATENATE("{'SheetId':'1deb9a6e-dc5a-4908-87cc-034ee9747e20'",",","'UId':'61c7d7e9-4c4a-4062-8012-4877345d4ca2'",",'Col':",COLUMN(BCDanhMucDauTu_06029!D41),",'Row':",ROW(BCDanhMucDauTu_06029!D41),",","'Format':'numberic'",",'Value':'",SUBSTITUTE(BCDanhMucDauTu_06029!D41,"'","\'"),"','TargetCode':''}")</f>
        <v>{'SheetId':'1deb9a6e-dc5a-4908-87cc-034ee9747e20','UId':'61c7d7e9-4c4a-4062-8012-4877345d4ca2','Col':4,'Row':41,'Format':'numberic','Value':'','TargetCode':''}</v>
      </c>
    </row>
    <row r="363" spans="1:1" x14ac:dyDescent="0.25">
      <c r="A363" t="str">
        <f>CONCATENATE("{'SheetId':'1deb9a6e-dc5a-4908-87cc-034ee9747e20'",",","'UId':'55eb1cfc-48db-45d7-badc-9126702dbaca'",",'Col':",COLUMN(BCDanhMucDauTu_06029!E41),",'Row':",ROW(BCDanhMucDauTu_06029!E41),",","'Format':'numberic'",",'Value':'",SUBSTITUTE(BCDanhMucDauTu_06029!E41,"'","\'"),"','TargetCode':''}")</f>
        <v>{'SheetId':'1deb9a6e-dc5a-4908-87cc-034ee9747e20','UId':'55eb1cfc-48db-45d7-badc-9126702dbaca','Col':5,'Row':41,'Format':'numberic','Value':'','TargetCode':''}</v>
      </c>
    </row>
    <row r="364" spans="1:1" x14ac:dyDescent="0.25">
      <c r="A364" t="str">
        <f>CONCATENATE("{'SheetId':'1deb9a6e-dc5a-4908-87cc-034ee9747e20'",",","'UId':'0b0a71cf-8b1c-4a88-a170-2b7251d20ffa'",",'Col':",COLUMN(BCDanhMucDauTu_06029!F41),",'Row':",ROW(BCDanhMucDauTu_06029!F41),",","'Format':'numberic'",",'Value':'",SUBSTITUTE(BCDanhMucDauTu_06029!F41,"'","\'"),"','TargetCode':''}")</f>
        <v>{'SheetId':'1deb9a6e-dc5a-4908-87cc-034ee9747e20','UId':'0b0a71cf-8b1c-4a88-a170-2b7251d20ffa','Col':6,'Row':41,'Format':'numberic','Value':'803988511625','TargetCode':''}</v>
      </c>
    </row>
    <row r="365" spans="1:1" x14ac:dyDescent="0.25">
      <c r="A365" t="str">
        <f>CONCATENATE("{'SheetId':'1deb9a6e-dc5a-4908-87cc-034ee9747e20'",",","'UId':'3ec63538-3a98-477e-b957-0e4550274988'",",'Col':",COLUMN(BCDanhMucDauTu_06029!G41),",'Row':",ROW(BCDanhMucDauTu_06029!G41),",","'Format':'numberic'",",'Value':'",SUBSTITUTE(BCDanhMucDauTu_06029!G41,"'","\'"),"','TargetCode':''}")</f>
        <v>{'SheetId':'1deb9a6e-dc5a-4908-87cc-034ee9747e20','UId':'3ec63538-3a98-477e-b957-0e4550274988','Col':7,'Row':41,'Format':'numberic','Value':'0.167094646323683','TargetCode':''}</v>
      </c>
    </row>
    <row r="366" spans="1:1" x14ac:dyDescent="0.25">
      <c r="A366" t="str">
        <f>CONCATENATE("{'SheetId':'1deb9a6e-dc5a-4908-87cc-034ee9747e20'",",","'UId':'b7e2b881-7166-4008-81ef-36fa655ba0d3'",",'Col':",COLUMN(BCDanhMucDauTu_06029!D42),",'Row':",ROW(BCDanhMucDauTu_06029!D42),",","'Format':'numberic'",",'Value':'",SUBSTITUTE(BCDanhMucDauTu_06029!D42,"'","\'"),"','TargetCode':''}")</f>
        <v>{'SheetId':'1deb9a6e-dc5a-4908-87cc-034ee9747e20','UId':'b7e2b881-7166-4008-81ef-36fa655ba0d3','Col':4,'Row':42,'Format':'numberic','Value':'','TargetCode':''}</v>
      </c>
    </row>
    <row r="367" spans="1:1" x14ac:dyDescent="0.25">
      <c r="A367" t="str">
        <f>CONCATENATE("{'SheetId':'1deb9a6e-dc5a-4908-87cc-034ee9747e20'",",","'UId':'b0198f8c-cffe-4d00-9816-22e0fa96124d'",",'Col':",COLUMN(BCDanhMucDauTu_06029!E42),",'Row':",ROW(BCDanhMucDauTu_06029!E42),",","'Format':'numberic'",",'Value':'",SUBSTITUTE(BCDanhMucDauTu_06029!E42,"'","\'"),"','TargetCode':''}")</f>
        <v>{'SheetId':'1deb9a6e-dc5a-4908-87cc-034ee9747e20','UId':'b0198f8c-cffe-4d00-9816-22e0fa96124d','Col':5,'Row':42,'Format':'numberic','Value':'','TargetCode':''}</v>
      </c>
    </row>
    <row r="368" spans="1:1" x14ac:dyDescent="0.25">
      <c r="A368" t="str">
        <f>CONCATENATE("{'SheetId':'1deb9a6e-dc5a-4908-87cc-034ee9747e20'",",","'UId':'2a23d1c5-766a-4746-bd88-93015d1e4053'",",'Col':",COLUMN(BCDanhMucDauTu_06029!F42),",'Row':",ROW(BCDanhMucDauTu_06029!F42),",","'Format':'numberic'",",'Value':'",SUBSTITUTE(BCDanhMucDauTu_06029!F42,"'","\'"),"','TargetCode':''}")</f>
        <v>{'SheetId':'1deb9a6e-dc5a-4908-87cc-034ee9747e20','UId':'2a23d1c5-766a-4746-bd88-93015d1e4053','Col':6,'Row':42,'Format':'numberic','Value':'','TargetCode':''}</v>
      </c>
    </row>
    <row r="369" spans="1:1" x14ac:dyDescent="0.25">
      <c r="A369" t="str">
        <f>CONCATENATE("{'SheetId':'1deb9a6e-dc5a-4908-87cc-034ee9747e20'",",","'UId':'ca227d64-7ddf-4c5b-94c2-f07049f1a645'",",'Col':",COLUMN(BCDanhMucDauTu_06029!G42),",'Row':",ROW(BCDanhMucDauTu_06029!G42),",","'Format':'numberic'",",'Value':'",SUBSTITUTE(BCDanhMucDauTu_06029!G42,"'","\'"),"','TargetCode':''}")</f>
        <v>{'SheetId':'1deb9a6e-dc5a-4908-87cc-034ee9747e20','UId':'ca227d64-7ddf-4c5b-94c2-f07049f1a645','Col':7,'Row':42,'Format':'numberic','Value':'','TargetCode':''}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{'SheetId':'eea37401-614e-480f-bf0c-66e62a21c940','UId':'8fe4c321-a5c4-4a50-a26e-af5571876426','Col':4,'Row':3,'Format':'numberic','Value':'0.0122309203669909','TargetCode':''}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{'SheetId':'eea37401-614e-480f-bf0c-66e62a21c940','UId':'e505df99-52a5-4046-b588-70e17a64bc04','Col':5,'Row':3,'Format':'numberic','Value':'0.0122309442155774','TargetCode':''}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{'SheetId':'eea37401-614e-480f-bf0c-66e62a21c940','UId':'906b49c2-3105-44f5-a32d-07590223a8f2','Col':4,'Row':4,'Format':'numberic','Value':'0.000787936571378858','TargetCode':''}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{'SheetId':'eea37401-614e-480f-bf0c-66e62a21c940','UId':'1292eb8e-a778-4ce5-ab53-509a4c8a9832','Col':5,'Row':4,'Format':'numberic','Value':'0.000756256437110222','TargetCode':''}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{'SheetId':'eea37401-614e-480f-bf0c-66e62a21c940','UId':'043b7f89-a817-4764-b06f-cc2a71ce03b0','Col':4,'Row':5,'Format':'numberic','Value':'0.000520850028808127','TargetCode':''}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{'SheetId':'eea37401-614e-480f-bf0c-66e62a21c940','UId':'99e0f9cc-8606-43f9-8ce6-a58dc892af79','Col':5,'Row':5,'Format':'numberic','Value':'0.00050749192592476','TargetCode':''}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{'SheetId':'eea37401-614e-480f-bf0c-66e62a21c940','UId':'5a5a30c0-7249-46cc-a3d5-6518c7410f2b','Col':4,'Row':6,'Format':'numberic','Value':'2.04070574354439E-05','TargetCode':''}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{'SheetId':'eea37401-614e-480f-bf0c-66e62a21c940','UId':'b6bb9469-63ab-4fda-88bd-7b1865b669bf','Col':5,'Row':6,'Format':'numberic','Value':'1.60577598291331E-05','TargetCode':''}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{'SheetId':'eea37401-614e-480f-bf0c-66e62a21c940','UId':'e3f08122-3427-41af-b11b-1a46844a64fc','Col':4,'Row':9,'Format':'numberic','Value':'0.000134835373954149','TargetCode':''}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{'SheetId':'eea37401-614e-480f-bf0c-66e62a21c940','UId':'9e68654a-171d-4fbe-8c69-6a6d18753f97','Col':5,'Row':9,'Format':'numberic','Value':'0.000106098309210255','TargetCode':''}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{'SheetId':'eea37401-614e-480f-bf0c-66e62a21c940','UId':'01528f3a-d80f-403f-9e7e-01c54429c341','Col':4,'Row':10,'Format':'numberic','Value':'0.0144024223582745','TargetCode':''}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{'SheetId':'eea37401-614e-480f-bf0c-66e62a21c940','UId':'2e9dd82c-3e13-4dfb-9508-7eb62f82b7a5','Col':5,'Row':10,'Format':'numberic','Value':'0.0143663454465424','TargetCode':''}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{'SheetId':'eea37401-614e-480f-bf0c-66e62a21c940','UId':'e04710a4-564b-4804-a3c9-8b96b736ccd0','Col':4,'Row':11,'Format':'numberic','Value':'3.30669707528238','TargetCode':''}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{'SheetId':'eea37401-614e-480f-bf0c-66e62a21c940','UId':'0421496e-49be-42f6-bd5e-4ff79e46d605','Col':5,'Row':11,'Format':'numberic','Value':'1.18965261351231','TargetCode':''}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{'SheetId':'eea37401-614e-480f-bf0c-66e62a21c940','UId':'759e81e7-6be1-448f-8880-c7fb179e0f97','Col':4,'Row':14,'Format':'numberic','Value':'3589053168900','TargetCode':''}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{'SheetId':'eea37401-614e-480f-bf0c-66e62a21c940','UId':'d55f381c-544c-4c22-a6c9-f44d9ae2c1ab','Col':5,'Row':14,'Format':'numberic','Value':'4520078076300','TargetCode':''}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{'SheetId':'eea37401-614e-480f-bf0c-66e62a21c940','UId':'5b9de7f0-70a7-42bf-94c8-d94c81c70e42','Col':4,'Row':15,'Format':'numberic','Value':'3589053168900','TargetCode':''}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{'SheetId':'eea37401-614e-480f-bf0c-66e62a21c940','UId':'85d68133-b410-4986-a2ae-00da0ca256bd','Col':5,'Row':15,'Format':'numberic','Value':'4520078076300','TargetCode':''}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{'SheetId':'eea37401-614e-480f-bf0c-66e62a21c940','UId':'31f6ac2c-5e3e-4a12-b200-cf5f834a027b','Col':4,'Row':16,'Format':'numberic','Value':'358905316.89','TargetCode':''}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{'SheetId':'eea37401-614e-480f-bf0c-66e62a21c940','UId':'e12c39c4-7956-414a-b632-d0af1c2ab599','Col':5,'Row':16,'Format':'numberic','Value':'452007807.63','TargetCode':''}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{'SheetId':'eea37401-614e-480f-bf0c-66e62a21c940','UId':'b08c24e4-4516-482b-a697-9d62ff87afcf','Col':4,'Row':17,'Format':'numberic','Value':'-771538531300','TargetCode':''}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{'SheetId':'eea37401-614e-480f-bf0c-66e62a21c940','UId':'a7ccfa80-7e7d-4308-b36d-abc719c80bf3','Col':5,'Row':17,'Format':'numberic','Value':'-931024907400','TargetCode':''}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{'SheetId':'eea37401-614e-480f-bf0c-66e62a21c940','UId':'e8ec4ef9-08e4-4e39-8477-ae21a99e8959','Col':4,'Row':18,'Format':'numberic','Value':'1391536.76','TargetCode':''}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{'SheetId':'eea37401-614e-480f-bf0c-66e62a21c940','UId':'dde8a5b2-e9c7-4f1b-a63c-0174479280ef','Col':5,'Row':18,'Format':'numberic','Value':'1708384.56','TargetCode':''}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{'SheetId':'eea37401-614e-480f-bf0c-66e62a21c940','UId':'0e4c1db2-c20e-4d52-853c-271375cc313a','Col':4,'Row':19,'Format':'numberic','Value':'13915367600','TargetCode':''}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{'SheetId':'eea37401-614e-480f-bf0c-66e62a21c940','UId':'12f0bb36-f2e3-462a-b5c8-133ec8de4536','Col':5,'Row':19,'Format':'numberic','Value':'17083845600','TargetCode':''}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{'SheetId':'eea37401-614e-480f-bf0c-66e62a21c940','UId':'99c017fe-183e-4244-a2e8-3180fad52922','Col':4,'Row':20,'Format':'numberic','Value':'-78545389.89','TargetCode':''}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{'SheetId':'eea37401-614e-480f-bf0c-66e62a21c940','UId':'b3b6a8fb-5b81-4dc7-b0e6-531f207f2848','Col':5,'Row':20,'Format':'numberic','Value':'-94810875.3','TargetCode':''}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{'SheetId':'eea37401-614e-480f-bf0c-66e62a21c940','UId':'d7299fb4-5fbd-49ea-a765-7a162fd18f1e','Col':4,'Row':21,'Format':'numberic','Value':'-785453898900','TargetCode':''}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{'SheetId':'eea37401-614e-480f-bf0c-66e62a21c940','UId':'15c659ac-ac36-4f95-b662-8fcd6067cf35','Col':5,'Row':21,'Format':'numberic','Value':'-948108753000','TargetCode':''}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{'SheetId':'eea37401-614e-480f-bf0c-66e62a21c940','UId':'232e2092-5dcd-464b-b1fe-07f27efe2d21','Col':4,'Row':22,'Format':'numberic','Value':'2817514637600','TargetCode':''}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{'SheetId':'eea37401-614e-480f-bf0c-66e62a21c940','UId':'fa41f074-2315-4e28-81ff-52700c300177','Col':5,'Row':22,'Format':'numberic','Value':'3589053168900','TargetCode':''}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{'SheetId':'eea37401-614e-480f-bf0c-66e62a21c940','UId':'d8289881-c7ab-468c-ad5d-bf473cb76780','Col':4,'Row':23,'Format':'numberic','Value':'2817514637600','TargetCode':''}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{'SheetId':'eea37401-614e-480f-bf0c-66e62a21c940','UId':'994ed5e1-c943-4620-8991-d05a125691b0','Col':5,'Row':23,'Format':'numberic','Value':'3589053168900','TargetCode':''}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{'SheetId':'eea37401-614e-480f-bf0c-66e62a21c940','UId':'7120d041-84df-4b71-aa97-9c53b5ab7f97','Col':4,'Row':24,'Format':'numberic','Value':'281751463.76','TargetCode':''}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{'SheetId':'eea37401-614e-480f-bf0c-66e62a21c940','UId':'ee5817e5-5c8c-481c-bd88-acd0b7e7eb64','Col':5,'Row':24,'Format':'numberic','Value':'358905316.89','TargetCode':''}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{'SheetId':'eea37401-614e-480f-bf0c-66e62a21c940','UId':'83b16c86-f622-444a-8fd4-b601d346c031','Col':4,'Row':25,'Format':'percentage','Value':'2.22543298136724E-05','TargetCode':''}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{'SheetId':'eea37401-614e-480f-bf0c-66e62a21c940','UId':'6080a665-802c-4b21-ade4-e67d42c38ace','Col':5,'Row':25,'Format':'percentage','Value':'1.74537118989516E-05','TargetCode':''}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{'SheetId':'eea37401-614e-480f-bf0c-66e62a21c940','UId':'dc7a563a-ad1d-4847-ad52-60ae8b13af41','Col':4,'Row':26,'Format':'percentage','Value':'0.0946','TargetCode':''}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{'SheetId':'eea37401-614e-480f-bf0c-66e62a21c940','UId':'c291a5ad-47fa-4a53-a5d4-2c97806fed49','Col':5,'Row':26,'Format':'percentage','Value':'0.0832','TargetCode':''}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{'SheetId':'eea37401-614e-480f-bf0c-66e62a21c940','UId':'71e817fa-136e-4e66-8e01-e228a752c25d','Col':4,'Row':27,'Format':'percentage','Value':'0.0129','TargetCode':''}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{'SheetId':'eea37401-614e-480f-bf0c-66e62a21c940','UId':'09a70799-3c67-42d0-9f37-8841480fa73f','Col':5,'Row':27,'Format':'percentage','Value':'0.0112','TargetCode':''}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{'SheetId':'eea37401-614e-480f-bf0c-66e62a21c940','UId':'19d7d32d-f72f-4744-9b80-66561ae1073a','Col':4,'Row':28,'Format':'numberic','Value':'25847','TargetCode':''}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{'SheetId':'eea37401-614e-480f-bf0c-66e62a21c940','UId':'2c2fe24e-69d3-4ae8-a8c8-c603f2a4a32c','Col':5,'Row':28,'Format':'numberic','Value':'29292','TargetCode':''}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{'SheetId':'eea37401-614e-480f-bf0c-66e62a21c940','UId':'507c37af-0901-43e1-8af6-f40112c246e3','Col':4,'Row':29,'Format':'numberic','Value':'17042.99','TargetCode':''}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{'SheetId':'eea37401-614e-480f-bf0c-66e62a21c940','UId':'bb1a5a18-9ac0-4a7c-9c34-d6fbecc14baf','Col':5,'Row':29,'Format':'numberic','Value':'16768.84','TargetCode':''}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44"/>
  <sheetViews>
    <sheetView topLeftCell="A28" zoomScale="86" zoomScaleNormal="86" workbookViewId="0">
      <selection activeCell="F40" sqref="F40"/>
    </sheetView>
  </sheetViews>
  <sheetFormatPr defaultRowHeight="13.2" x14ac:dyDescent="0.25"/>
  <cols>
    <col min="1" max="1" width="6.5546875" customWidth="1"/>
    <col min="2" max="2" width="41.5546875" customWidth="1"/>
    <col min="3" max="3" width="10.44140625" customWidth="1"/>
    <col min="4" max="5" width="21.44140625" style="12" bestFit="1" customWidth="1"/>
    <col min="6" max="6" width="22" style="12" bestFit="1" customWidth="1"/>
  </cols>
  <sheetData>
    <row r="1" spans="1:6" ht="15" customHeight="1" x14ac:dyDescent="0.3">
      <c r="A1" s="7" t="s">
        <v>6</v>
      </c>
      <c r="B1" s="7" t="s">
        <v>7</v>
      </c>
      <c r="C1" s="7" t="s">
        <v>54</v>
      </c>
      <c r="D1" s="11" t="s">
        <v>55</v>
      </c>
      <c r="E1" s="11" t="s">
        <v>56</v>
      </c>
      <c r="F1" s="11" t="s">
        <v>57</v>
      </c>
    </row>
    <row r="2" spans="1:6" ht="15" customHeight="1" x14ac:dyDescent="0.3">
      <c r="A2" s="8" t="s">
        <v>58</v>
      </c>
      <c r="B2" s="8" t="s">
        <v>59</v>
      </c>
      <c r="C2" s="8" t="s">
        <v>60</v>
      </c>
      <c r="D2" s="39"/>
      <c r="E2" s="39"/>
      <c r="F2" s="40"/>
    </row>
    <row r="3" spans="1:6" ht="15" customHeight="1" x14ac:dyDescent="0.3">
      <c r="A3" s="5" t="s">
        <v>61</v>
      </c>
      <c r="B3" s="5" t="s">
        <v>62</v>
      </c>
      <c r="C3" s="5" t="s">
        <v>63</v>
      </c>
      <c r="D3" s="37">
        <v>803988511625</v>
      </c>
      <c r="E3" s="37">
        <v>103108282019</v>
      </c>
      <c r="F3" s="38">
        <v>0.46476982969932401</v>
      </c>
    </row>
    <row r="4" spans="1:6" ht="15" customHeight="1" x14ac:dyDescent="0.3">
      <c r="A4" s="5" t="s">
        <v>1</v>
      </c>
      <c r="B4" s="5" t="s">
        <v>64</v>
      </c>
      <c r="C4" s="5" t="s">
        <v>65</v>
      </c>
      <c r="D4" s="37"/>
      <c r="E4" s="37"/>
      <c r="F4" s="38"/>
    </row>
    <row r="5" spans="1:6" s="17" customFormat="1" ht="15" customHeight="1" x14ac:dyDescent="0.3">
      <c r="A5" s="16" t="s">
        <v>66</v>
      </c>
      <c r="B5" s="16" t="s">
        <v>66</v>
      </c>
      <c r="C5" s="16" t="s">
        <v>66</v>
      </c>
      <c r="D5" s="37" t="s">
        <v>66</v>
      </c>
      <c r="E5" s="37" t="s">
        <v>66</v>
      </c>
      <c r="F5" s="38" t="s">
        <v>66</v>
      </c>
    </row>
    <row r="6" spans="1:6" ht="15" customHeight="1" x14ac:dyDescent="0.3">
      <c r="A6" s="5" t="s">
        <v>1</v>
      </c>
      <c r="B6" s="5" t="s">
        <v>67</v>
      </c>
      <c r="C6" s="5" t="s">
        <v>68</v>
      </c>
      <c r="D6" s="37">
        <v>803988511625</v>
      </c>
      <c r="E6" s="37">
        <v>103108282019</v>
      </c>
      <c r="F6" s="38">
        <v>0.46476982969932401</v>
      </c>
    </row>
    <row r="7" spans="1:6" ht="15" customHeight="1" x14ac:dyDescent="0.3">
      <c r="A7" s="5" t="s">
        <v>66</v>
      </c>
      <c r="B7" s="5" t="s">
        <v>66</v>
      </c>
      <c r="C7" s="5" t="s">
        <v>66</v>
      </c>
      <c r="D7" s="37" t="s">
        <v>66</v>
      </c>
      <c r="E7" s="37" t="s">
        <v>66</v>
      </c>
      <c r="F7" s="38" t="s">
        <v>66</v>
      </c>
    </row>
    <row r="8" spans="1:6" ht="15" customHeight="1" x14ac:dyDescent="0.3">
      <c r="A8" s="5" t="s">
        <v>69</v>
      </c>
      <c r="B8" s="5" t="s">
        <v>70</v>
      </c>
      <c r="C8" s="5" t="s">
        <v>71</v>
      </c>
      <c r="D8" s="37">
        <v>3871964687163</v>
      </c>
      <c r="E8" s="37">
        <v>5676386652787</v>
      </c>
      <c r="F8" s="38">
        <v>0.219339390238942</v>
      </c>
    </row>
    <row r="9" spans="1:6" ht="15" customHeight="1" x14ac:dyDescent="0.3">
      <c r="A9" s="5" t="s">
        <v>66</v>
      </c>
      <c r="B9" s="5" t="s">
        <v>66</v>
      </c>
      <c r="C9" s="5" t="s">
        <v>66</v>
      </c>
      <c r="D9" s="37" t="s">
        <v>66</v>
      </c>
      <c r="E9" s="37" t="s">
        <v>66</v>
      </c>
      <c r="F9" s="38" t="s">
        <v>66</v>
      </c>
    </row>
    <row r="10" spans="1:6" ht="15" customHeight="1" x14ac:dyDescent="0.3">
      <c r="A10" s="5"/>
      <c r="B10" s="5"/>
      <c r="C10" s="5"/>
      <c r="D10" s="39"/>
      <c r="E10" s="39"/>
      <c r="F10" s="40"/>
    </row>
    <row r="11" spans="1:6" ht="15" customHeight="1" x14ac:dyDescent="0.3">
      <c r="A11" s="5" t="s">
        <v>72</v>
      </c>
      <c r="B11" s="5" t="s">
        <v>73</v>
      </c>
      <c r="C11" s="5" t="s">
        <v>74</v>
      </c>
      <c r="D11" s="37">
        <v>0</v>
      </c>
      <c r="E11" s="37">
        <v>0</v>
      </c>
      <c r="F11" s="38"/>
    </row>
    <row r="12" spans="1:6" ht="15" customHeight="1" x14ac:dyDescent="0.3">
      <c r="A12" s="5" t="s">
        <v>66</v>
      </c>
      <c r="B12" s="5" t="s">
        <v>66</v>
      </c>
      <c r="C12" s="5" t="s">
        <v>66</v>
      </c>
      <c r="D12" s="37" t="s">
        <v>66</v>
      </c>
      <c r="E12" s="37" t="s">
        <v>66</v>
      </c>
      <c r="F12" s="38" t="s">
        <v>66</v>
      </c>
    </row>
    <row r="13" spans="1:6" ht="15" customHeight="1" x14ac:dyDescent="0.3">
      <c r="A13" s="5" t="s">
        <v>75</v>
      </c>
      <c r="B13" s="5" t="s">
        <v>76</v>
      </c>
      <c r="C13" s="5" t="s">
        <v>77</v>
      </c>
      <c r="D13" s="37">
        <v>125536930575</v>
      </c>
      <c r="E13" s="37">
        <v>203453199164</v>
      </c>
      <c r="F13" s="38">
        <v>0.57773061337333398</v>
      </c>
    </row>
    <row r="14" spans="1:6" ht="15" customHeight="1" x14ac:dyDescent="0.3">
      <c r="A14" s="5" t="s">
        <v>66</v>
      </c>
      <c r="B14" s="5" t="s">
        <v>66</v>
      </c>
      <c r="C14" s="5" t="s">
        <v>66</v>
      </c>
      <c r="D14" s="37" t="s">
        <v>66</v>
      </c>
      <c r="E14" s="37" t="s">
        <v>66</v>
      </c>
      <c r="F14" s="38" t="s">
        <v>66</v>
      </c>
    </row>
    <row r="15" spans="1:6" ht="15" customHeight="1" x14ac:dyDescent="0.3">
      <c r="A15" s="5"/>
      <c r="B15" s="5"/>
      <c r="C15" s="5"/>
      <c r="D15" s="39"/>
      <c r="E15" s="39"/>
      <c r="F15" s="40"/>
    </row>
    <row r="16" spans="1:6" ht="15" customHeight="1" x14ac:dyDescent="0.3">
      <c r="A16" s="5" t="s">
        <v>78</v>
      </c>
      <c r="B16" s="5" t="s">
        <v>79</v>
      </c>
      <c r="C16" s="5" t="s">
        <v>80</v>
      </c>
      <c r="D16" s="37">
        <v>4747924660</v>
      </c>
      <c r="E16" s="37">
        <v>1886227398</v>
      </c>
      <c r="F16" s="38">
        <v>2.8920564077058199E-2</v>
      </c>
    </row>
    <row r="17" spans="1:6" ht="15" customHeight="1" x14ac:dyDescent="0.3">
      <c r="A17" s="5" t="s">
        <v>66</v>
      </c>
      <c r="B17" s="5" t="s">
        <v>66</v>
      </c>
      <c r="C17" s="5" t="s">
        <v>66</v>
      </c>
      <c r="D17" s="37" t="s">
        <v>66</v>
      </c>
      <c r="E17" s="37" t="s">
        <v>66</v>
      </c>
      <c r="F17" s="38" t="s">
        <v>66</v>
      </c>
    </row>
    <row r="18" spans="1:6" ht="15" customHeight="1" x14ac:dyDescent="0.3">
      <c r="A18" s="5"/>
      <c r="B18" s="5"/>
      <c r="C18" s="5"/>
      <c r="D18" s="39"/>
      <c r="E18" s="39"/>
      <c r="F18" s="40"/>
    </row>
    <row r="19" spans="1:6" ht="15" customHeight="1" x14ac:dyDescent="0.3">
      <c r="A19" s="5" t="s">
        <v>81</v>
      </c>
      <c r="B19" s="5" t="s">
        <v>82</v>
      </c>
      <c r="C19" s="5" t="s">
        <v>83</v>
      </c>
      <c r="D19" s="37">
        <v>0</v>
      </c>
      <c r="E19" s="37">
        <v>0</v>
      </c>
      <c r="F19" s="38"/>
    </row>
    <row r="20" spans="1:6" ht="15" customHeight="1" x14ac:dyDescent="0.3">
      <c r="A20" s="5" t="s">
        <v>66</v>
      </c>
      <c r="B20" s="5" t="s">
        <v>66</v>
      </c>
      <c r="C20" s="5" t="s">
        <v>66</v>
      </c>
      <c r="D20" s="37" t="s">
        <v>66</v>
      </c>
      <c r="E20" s="37" t="s">
        <v>66</v>
      </c>
      <c r="F20" s="38" t="s">
        <v>66</v>
      </c>
    </row>
    <row r="21" spans="1:6" ht="15" customHeight="1" x14ac:dyDescent="0.3">
      <c r="A21" s="5" t="s">
        <v>84</v>
      </c>
      <c r="B21" s="5" t="s">
        <v>85</v>
      </c>
      <c r="C21" s="5" t="s">
        <v>86</v>
      </c>
      <c r="D21" s="37">
        <v>5337477054</v>
      </c>
      <c r="E21" s="37">
        <v>45957258372</v>
      </c>
      <c r="F21" s="38">
        <v>4.8534542576182798</v>
      </c>
    </row>
    <row r="22" spans="1:6" ht="15" customHeight="1" x14ac:dyDescent="0.3">
      <c r="A22" s="5" t="s">
        <v>66</v>
      </c>
      <c r="B22" s="5" t="s">
        <v>66</v>
      </c>
      <c r="C22" s="5" t="s">
        <v>66</v>
      </c>
      <c r="D22" s="37" t="s">
        <v>66</v>
      </c>
      <c r="E22" s="37" t="s">
        <v>66</v>
      </c>
      <c r="F22" s="38" t="s">
        <v>66</v>
      </c>
    </row>
    <row r="23" spans="1:6" ht="15" customHeight="1" x14ac:dyDescent="0.3">
      <c r="A23" s="5"/>
      <c r="B23" s="5"/>
      <c r="C23" s="5"/>
      <c r="D23" s="39"/>
      <c r="E23" s="39"/>
      <c r="F23" s="40"/>
    </row>
    <row r="24" spans="1:6" ht="15" customHeight="1" x14ac:dyDescent="0.3">
      <c r="A24" s="5" t="s">
        <v>87</v>
      </c>
      <c r="B24" s="5" t="s">
        <v>88</v>
      </c>
      <c r="C24" s="5" t="s">
        <v>89</v>
      </c>
      <c r="D24" s="37">
        <v>0</v>
      </c>
      <c r="E24" s="37">
        <v>0</v>
      </c>
      <c r="F24" s="38"/>
    </row>
    <row r="25" spans="1:6" ht="15" customHeight="1" x14ac:dyDescent="0.3">
      <c r="A25" s="5" t="s">
        <v>66</v>
      </c>
      <c r="B25" s="5" t="s">
        <v>66</v>
      </c>
      <c r="C25" s="5" t="s">
        <v>66</v>
      </c>
      <c r="D25" s="37" t="s">
        <v>66</v>
      </c>
      <c r="E25" s="37" t="s">
        <v>66</v>
      </c>
      <c r="F25" s="38" t="s">
        <v>66</v>
      </c>
    </row>
    <row r="26" spans="1:6" ht="15" customHeight="1" x14ac:dyDescent="0.3">
      <c r="A26" s="5"/>
      <c r="B26" s="5"/>
      <c r="C26" s="5"/>
      <c r="D26" s="39"/>
      <c r="E26" s="39"/>
      <c r="F26" s="40"/>
    </row>
    <row r="27" spans="1:6" ht="15" customHeight="1" x14ac:dyDescent="0.3">
      <c r="A27" s="5" t="s">
        <v>90</v>
      </c>
      <c r="B27" s="5" t="s">
        <v>91</v>
      </c>
      <c r="C27" s="5" t="s">
        <v>92</v>
      </c>
      <c r="D27" s="37">
        <v>0</v>
      </c>
      <c r="E27" s="37">
        <v>0</v>
      </c>
      <c r="F27" s="38"/>
    </row>
    <row r="28" spans="1:6" ht="15" customHeight="1" x14ac:dyDescent="0.3">
      <c r="A28" s="5" t="s">
        <v>66</v>
      </c>
      <c r="B28" s="5" t="s">
        <v>66</v>
      </c>
      <c r="C28" s="5" t="s">
        <v>66</v>
      </c>
      <c r="D28" s="37" t="s">
        <v>66</v>
      </c>
      <c r="E28" s="37" t="s">
        <v>66</v>
      </c>
      <c r="F28" s="38" t="s">
        <v>66</v>
      </c>
    </row>
    <row r="29" spans="1:6" ht="15" customHeight="1" x14ac:dyDescent="0.3">
      <c r="A29" s="5"/>
      <c r="B29" s="5"/>
      <c r="C29" s="5"/>
      <c r="D29" s="39"/>
      <c r="E29" s="39"/>
      <c r="F29" s="40"/>
    </row>
    <row r="30" spans="1:6" ht="15" customHeight="1" x14ac:dyDescent="0.3">
      <c r="A30" s="5" t="s">
        <v>93</v>
      </c>
      <c r="B30" s="5" t="s">
        <v>94</v>
      </c>
      <c r="C30" s="5" t="s">
        <v>95</v>
      </c>
      <c r="D30" s="39">
        <v>4811575531077</v>
      </c>
      <c r="E30" s="39">
        <v>6030791619740</v>
      </c>
      <c r="F30" s="40">
        <v>0.243435800857281</v>
      </c>
    </row>
    <row r="31" spans="1:6" ht="15" customHeight="1" x14ac:dyDescent="0.3">
      <c r="A31" s="8" t="s">
        <v>96</v>
      </c>
      <c r="B31" s="8" t="s">
        <v>97</v>
      </c>
      <c r="C31" s="8" t="s">
        <v>98</v>
      </c>
      <c r="D31" s="39"/>
      <c r="E31" s="39"/>
      <c r="F31" s="40"/>
    </row>
    <row r="32" spans="1:6" ht="15" customHeight="1" x14ac:dyDescent="0.3">
      <c r="A32" s="5" t="s">
        <v>99</v>
      </c>
      <c r="B32" s="5" t="s">
        <v>100</v>
      </c>
      <c r="C32" s="5" t="s">
        <v>101</v>
      </c>
      <c r="D32" s="37">
        <v>0</v>
      </c>
      <c r="E32" s="37">
        <v>0</v>
      </c>
      <c r="F32" s="38"/>
    </row>
    <row r="33" spans="1:6" ht="15" customHeight="1" x14ac:dyDescent="0.3">
      <c r="A33" s="5" t="s">
        <v>66</v>
      </c>
      <c r="B33" s="5" t="s">
        <v>66</v>
      </c>
      <c r="C33" s="5" t="s">
        <v>66</v>
      </c>
      <c r="D33" s="37" t="s">
        <v>66</v>
      </c>
      <c r="E33" s="37" t="s">
        <v>66</v>
      </c>
      <c r="F33" s="38" t="s">
        <v>66</v>
      </c>
    </row>
    <row r="34" spans="1:6" ht="15" customHeight="1" x14ac:dyDescent="0.3">
      <c r="A34" s="5" t="s">
        <v>102</v>
      </c>
      <c r="B34" s="5" t="s">
        <v>103</v>
      </c>
      <c r="C34" s="5" t="s">
        <v>104</v>
      </c>
      <c r="D34" s="37">
        <v>0</v>
      </c>
      <c r="E34" s="37">
        <v>0</v>
      </c>
      <c r="F34" s="38"/>
    </row>
    <row r="35" spans="1:6" ht="15" customHeight="1" x14ac:dyDescent="0.3">
      <c r="A35" s="5" t="s">
        <v>66</v>
      </c>
      <c r="B35" s="5" t="s">
        <v>66</v>
      </c>
      <c r="C35" s="5" t="s">
        <v>66</v>
      </c>
      <c r="D35" s="37" t="s">
        <v>66</v>
      </c>
      <c r="E35" s="37" t="s">
        <v>66</v>
      </c>
      <c r="F35" s="38" t="s">
        <v>66</v>
      </c>
    </row>
    <row r="36" spans="1:6" ht="15" customHeight="1" x14ac:dyDescent="0.3">
      <c r="A36" s="5"/>
      <c r="B36" s="5"/>
      <c r="C36" s="5"/>
      <c r="D36" s="39"/>
      <c r="E36" s="39"/>
      <c r="F36" s="40"/>
    </row>
    <row r="37" spans="1:6" ht="15" customHeight="1" x14ac:dyDescent="0.3">
      <c r="A37" s="5" t="s">
        <v>105</v>
      </c>
      <c r="B37" s="5" t="s">
        <v>106</v>
      </c>
      <c r="C37" s="5" t="s">
        <v>107</v>
      </c>
      <c r="D37" s="37">
        <v>9685563541</v>
      </c>
      <c r="E37" s="37">
        <v>12364246738</v>
      </c>
      <c r="F37" s="38">
        <v>7.78258334546129E-2</v>
      </c>
    </row>
    <row r="38" spans="1:6" ht="15" customHeight="1" x14ac:dyDescent="0.3">
      <c r="A38" s="5" t="s">
        <v>66</v>
      </c>
      <c r="B38" s="5" t="s">
        <v>66</v>
      </c>
      <c r="C38" s="5" t="s">
        <v>66</v>
      </c>
      <c r="D38" s="37" t="s">
        <v>66</v>
      </c>
      <c r="E38" s="37" t="s">
        <v>66</v>
      </c>
      <c r="F38" s="38" t="s">
        <v>66</v>
      </c>
    </row>
    <row r="39" spans="1:6" ht="15" customHeight="1" x14ac:dyDescent="0.3">
      <c r="A39" s="5"/>
      <c r="B39" s="5"/>
      <c r="C39" s="5"/>
      <c r="D39" s="39"/>
      <c r="E39" s="39"/>
      <c r="F39" s="40"/>
    </row>
    <row r="40" spans="1:6" ht="15" customHeight="1" x14ac:dyDescent="0.3">
      <c r="A40" s="5" t="s">
        <v>108</v>
      </c>
      <c r="B40" s="5" t="s">
        <v>109</v>
      </c>
      <c r="C40" s="5" t="s">
        <v>110</v>
      </c>
      <c r="D40" s="39">
        <v>9685563541</v>
      </c>
      <c r="E40" s="39">
        <v>12364246738</v>
      </c>
      <c r="F40" s="40">
        <v>7.78258334546129E-2</v>
      </c>
    </row>
    <row r="41" spans="1:6" ht="15" customHeight="1" x14ac:dyDescent="0.3">
      <c r="A41" s="5" t="s">
        <v>1</v>
      </c>
      <c r="B41" s="5" t="s">
        <v>111</v>
      </c>
      <c r="C41" s="5" t="s">
        <v>112</v>
      </c>
      <c r="D41" s="37">
        <v>4801889967536</v>
      </c>
      <c r="E41" s="37">
        <v>6018427373002</v>
      </c>
      <c r="F41" s="38">
        <v>0.24448516906119899</v>
      </c>
    </row>
    <row r="42" spans="1:6" ht="15" customHeight="1" x14ac:dyDescent="0.3">
      <c r="A42" s="5" t="s">
        <v>1</v>
      </c>
      <c r="B42" s="5" t="s">
        <v>113</v>
      </c>
      <c r="C42" s="5" t="s">
        <v>114</v>
      </c>
      <c r="D42" s="41">
        <v>281751463.75999999</v>
      </c>
      <c r="E42" s="41">
        <v>358905316.88999999</v>
      </c>
      <c r="F42" s="38">
        <v>0.23617614086146799</v>
      </c>
    </row>
    <row r="43" spans="1:6" ht="15" customHeight="1" x14ac:dyDescent="0.3">
      <c r="A43" s="5" t="s">
        <v>1</v>
      </c>
      <c r="B43" s="5" t="s">
        <v>115</v>
      </c>
      <c r="C43" s="5" t="s">
        <v>116</v>
      </c>
      <c r="D43" s="41">
        <v>17042.990000000002</v>
      </c>
      <c r="E43" s="41">
        <v>16768.84</v>
      </c>
      <c r="F43" s="38">
        <v>1.03518149245282</v>
      </c>
    </row>
    <row r="44" spans="1:6" ht="15" customHeight="1" x14ac:dyDescent="0.3">
      <c r="A44" s="9" t="s">
        <v>1</v>
      </c>
      <c r="B44" s="9" t="s">
        <v>1</v>
      </c>
      <c r="C44" s="9" t="s">
        <v>1</v>
      </c>
      <c r="D44" s="10" t="s">
        <v>1</v>
      </c>
      <c r="E44" s="10" t="s">
        <v>1</v>
      </c>
      <c r="F44" s="10"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51"/>
  <sheetViews>
    <sheetView topLeftCell="A31" workbookViewId="0">
      <selection activeCell="D38" sqref="D38:F48"/>
    </sheetView>
  </sheetViews>
  <sheetFormatPr defaultRowHeight="13.2" x14ac:dyDescent="0.25"/>
  <cols>
    <col min="1" max="1" width="6.5546875" customWidth="1"/>
    <col min="2" max="2" width="60.44140625" customWidth="1"/>
    <col min="3" max="3" width="13" customWidth="1"/>
    <col min="4" max="6" width="21" style="12" bestFit="1" customWidth="1"/>
  </cols>
  <sheetData>
    <row r="1" spans="1:6" ht="15" customHeight="1" x14ac:dyDescent="0.3">
      <c r="A1" s="7" t="s">
        <v>6</v>
      </c>
      <c r="B1" s="7" t="s">
        <v>117</v>
      </c>
      <c r="C1" s="7" t="s">
        <v>54</v>
      </c>
      <c r="D1" s="11" t="s">
        <v>55</v>
      </c>
      <c r="E1" s="11" t="s">
        <v>56</v>
      </c>
      <c r="F1" s="11" t="s">
        <v>118</v>
      </c>
    </row>
    <row r="2" spans="1:6" ht="15" customHeight="1" x14ac:dyDescent="0.3">
      <c r="A2" s="8" t="s">
        <v>58</v>
      </c>
      <c r="B2" s="8" t="s">
        <v>119</v>
      </c>
      <c r="C2" s="8" t="s">
        <v>74</v>
      </c>
      <c r="D2" s="28">
        <v>46690786429</v>
      </c>
      <c r="E2" s="28">
        <v>66968245209</v>
      </c>
      <c r="F2" s="28">
        <v>685659289495</v>
      </c>
    </row>
    <row r="3" spans="1:6" ht="15" customHeight="1" x14ac:dyDescent="0.3">
      <c r="A3" s="5" t="s">
        <v>9</v>
      </c>
      <c r="B3" s="5" t="s">
        <v>120</v>
      </c>
      <c r="C3" s="5" t="s">
        <v>121</v>
      </c>
      <c r="D3" s="19">
        <v>0</v>
      </c>
      <c r="E3" s="19">
        <v>0</v>
      </c>
      <c r="F3" s="19">
        <v>0</v>
      </c>
    </row>
    <row r="4" spans="1:6" ht="15" customHeight="1" x14ac:dyDescent="0.3">
      <c r="A4" s="5" t="s">
        <v>66</v>
      </c>
      <c r="B4" s="5" t="s">
        <v>66</v>
      </c>
      <c r="C4" s="5" t="s">
        <v>66</v>
      </c>
      <c r="D4" s="29" t="s">
        <v>66</v>
      </c>
      <c r="E4" s="29" t="s">
        <v>369</v>
      </c>
      <c r="F4" s="29" t="s">
        <v>369</v>
      </c>
    </row>
    <row r="5" spans="1:6" ht="15" customHeight="1" x14ac:dyDescent="0.3">
      <c r="A5" s="5" t="s">
        <v>12</v>
      </c>
      <c r="B5" s="5" t="s">
        <v>76</v>
      </c>
      <c r="C5" s="5" t="s">
        <v>83</v>
      </c>
      <c r="D5" s="19">
        <v>43774512459</v>
      </c>
      <c r="E5" s="19">
        <v>65203109146</v>
      </c>
      <c r="F5" s="19">
        <v>673774420985</v>
      </c>
    </row>
    <row r="6" spans="1:6" ht="15" customHeight="1" x14ac:dyDescent="0.3">
      <c r="A6" s="5" t="s">
        <v>66</v>
      </c>
      <c r="B6" s="5" t="s">
        <v>66</v>
      </c>
      <c r="C6" s="5" t="s">
        <v>66</v>
      </c>
      <c r="D6" s="29" t="s">
        <v>66</v>
      </c>
      <c r="E6" s="29" t="s">
        <v>369</v>
      </c>
      <c r="F6" s="29" t="s">
        <v>369</v>
      </c>
    </row>
    <row r="7" spans="1:6" ht="15" customHeight="1" x14ac:dyDescent="0.3">
      <c r="A7" s="5" t="s">
        <v>15</v>
      </c>
      <c r="B7" s="5" t="s">
        <v>122</v>
      </c>
      <c r="C7" s="5" t="s">
        <v>101</v>
      </c>
      <c r="D7" s="19">
        <v>2916273970</v>
      </c>
      <c r="E7" s="19">
        <v>1765136063</v>
      </c>
      <c r="F7" s="19">
        <v>11884868510</v>
      </c>
    </row>
    <row r="8" spans="1:6" ht="15" customHeight="1" x14ac:dyDescent="0.3">
      <c r="A8" s="5" t="s">
        <v>66</v>
      </c>
      <c r="B8" s="5" t="s">
        <v>66</v>
      </c>
      <c r="C8" s="5" t="s">
        <v>66</v>
      </c>
      <c r="D8" s="29" t="s">
        <v>66</v>
      </c>
      <c r="E8" s="29" t="s">
        <v>66</v>
      </c>
      <c r="F8" s="29" t="s">
        <v>66</v>
      </c>
    </row>
    <row r="9" spans="1:6" ht="15" customHeight="1" x14ac:dyDescent="0.3">
      <c r="A9" s="5" t="s">
        <v>18</v>
      </c>
      <c r="B9" s="5" t="s">
        <v>123</v>
      </c>
      <c r="C9" s="5" t="s">
        <v>121</v>
      </c>
      <c r="D9" s="19">
        <v>0</v>
      </c>
      <c r="E9" s="19">
        <v>0</v>
      </c>
      <c r="F9" s="19">
        <v>0</v>
      </c>
    </row>
    <row r="10" spans="1:6" ht="15" customHeight="1" x14ac:dyDescent="0.3">
      <c r="A10" s="5" t="s">
        <v>66</v>
      </c>
      <c r="B10" s="5" t="s">
        <v>66</v>
      </c>
      <c r="C10" s="5" t="s">
        <v>66</v>
      </c>
      <c r="D10" s="29" t="s">
        <v>66</v>
      </c>
      <c r="E10" s="29" t="s">
        <v>66</v>
      </c>
      <c r="F10" s="29" t="s">
        <v>66</v>
      </c>
    </row>
    <row r="11" spans="1:6" ht="15" customHeight="1" x14ac:dyDescent="0.3">
      <c r="A11" s="8" t="s">
        <v>96</v>
      </c>
      <c r="B11" s="8" t="s">
        <v>124</v>
      </c>
      <c r="C11" s="8" t="s">
        <v>125</v>
      </c>
      <c r="D11" s="30">
        <v>6408891941</v>
      </c>
      <c r="E11" s="30">
        <v>8124358750</v>
      </c>
      <c r="F11" s="30">
        <v>72825133987</v>
      </c>
    </row>
    <row r="12" spans="1:6" ht="15" customHeight="1" x14ac:dyDescent="0.3">
      <c r="A12" s="5" t="s">
        <v>9</v>
      </c>
      <c r="B12" s="5" t="s">
        <v>126</v>
      </c>
      <c r="C12" s="5" t="s">
        <v>127</v>
      </c>
      <c r="D12" s="19">
        <v>5442601600</v>
      </c>
      <c r="E12" s="19">
        <v>6916761053</v>
      </c>
      <c r="F12" s="19">
        <v>64433907365</v>
      </c>
    </row>
    <row r="13" spans="1:6" ht="15" customHeight="1" x14ac:dyDescent="0.3">
      <c r="A13" s="5" t="s">
        <v>66</v>
      </c>
      <c r="B13" s="5" t="s">
        <v>66</v>
      </c>
      <c r="C13" s="5" t="s">
        <v>66</v>
      </c>
      <c r="D13" s="29" t="s">
        <v>66</v>
      </c>
      <c r="E13" s="29" t="s">
        <v>66</v>
      </c>
      <c r="F13" s="29" t="s">
        <v>66</v>
      </c>
    </row>
    <row r="14" spans="1:6" ht="15" customHeight="1" x14ac:dyDescent="0.3">
      <c r="A14" s="5" t="s">
        <v>12</v>
      </c>
      <c r="B14" s="5" t="s">
        <v>128</v>
      </c>
      <c r="C14" s="5" t="s">
        <v>129</v>
      </c>
      <c r="D14" s="19">
        <v>363168575</v>
      </c>
      <c r="E14" s="19">
        <v>441389377</v>
      </c>
      <c r="F14" s="19">
        <v>3930395500</v>
      </c>
    </row>
    <row r="15" spans="1:6" ht="15" customHeight="1" x14ac:dyDescent="0.3">
      <c r="A15" s="5" t="s">
        <v>66</v>
      </c>
      <c r="B15" s="5" t="s">
        <v>66</v>
      </c>
      <c r="C15" s="5" t="s">
        <v>66</v>
      </c>
      <c r="D15" s="29" t="s">
        <v>66</v>
      </c>
      <c r="E15" s="29" t="s">
        <v>66</v>
      </c>
      <c r="F15" s="29" t="s">
        <v>66</v>
      </c>
    </row>
    <row r="16" spans="1:6" ht="15" customHeight="1" x14ac:dyDescent="0.3">
      <c r="A16" s="5"/>
      <c r="B16" s="5"/>
      <c r="C16" s="5"/>
      <c r="D16" s="19"/>
      <c r="E16" s="19"/>
      <c r="F16" s="19"/>
    </row>
    <row r="17" spans="1:6" ht="15" customHeight="1" x14ac:dyDescent="0.3">
      <c r="A17" s="5" t="s">
        <v>15</v>
      </c>
      <c r="B17" s="5" t="s">
        <v>130</v>
      </c>
      <c r="C17" s="5" t="s">
        <v>131</v>
      </c>
      <c r="D17" s="19">
        <v>219224559</v>
      </c>
      <c r="E17" s="19">
        <v>273277071</v>
      </c>
      <c r="F17" s="19">
        <v>2519876603</v>
      </c>
    </row>
    <row r="18" spans="1:6" ht="15" customHeight="1" x14ac:dyDescent="0.3">
      <c r="A18" s="5" t="s">
        <v>66</v>
      </c>
      <c r="B18" s="5" t="s">
        <v>66</v>
      </c>
      <c r="C18" s="5" t="s">
        <v>66</v>
      </c>
      <c r="D18" s="29" t="s">
        <v>66</v>
      </c>
      <c r="E18" s="29" t="s">
        <v>66</v>
      </c>
      <c r="F18" s="29" t="s">
        <v>66</v>
      </c>
    </row>
    <row r="19" spans="1:6" ht="15" customHeight="1" x14ac:dyDescent="0.3">
      <c r="A19" s="5"/>
      <c r="B19" s="5"/>
      <c r="C19" s="5"/>
      <c r="D19" s="19"/>
      <c r="E19" s="19"/>
      <c r="F19" s="19"/>
    </row>
    <row r="20" spans="1:6" s="17" customFormat="1" ht="15" customHeight="1" x14ac:dyDescent="0.3">
      <c r="A20" s="16" t="s">
        <v>18</v>
      </c>
      <c r="B20" s="16" t="s">
        <v>132</v>
      </c>
      <c r="C20" s="16" t="s">
        <v>133</v>
      </c>
      <c r="D20" s="19">
        <v>0</v>
      </c>
      <c r="E20" s="19">
        <v>0</v>
      </c>
      <c r="F20" s="19">
        <v>0</v>
      </c>
    </row>
    <row r="21" spans="1:6" ht="15" customHeight="1" x14ac:dyDescent="0.3">
      <c r="A21" s="5" t="s">
        <v>66</v>
      </c>
      <c r="B21" s="5" t="s">
        <v>66</v>
      </c>
      <c r="C21" s="5" t="s">
        <v>66</v>
      </c>
      <c r="D21" s="29" t="s">
        <v>66</v>
      </c>
      <c r="E21" s="29" t="s">
        <v>66</v>
      </c>
      <c r="F21" s="29" t="s">
        <v>66</v>
      </c>
    </row>
    <row r="22" spans="1:6" s="17" customFormat="1" ht="15" customHeight="1" x14ac:dyDescent="0.3">
      <c r="A22" s="16" t="s">
        <v>21</v>
      </c>
      <c r="B22" s="16" t="s">
        <v>134</v>
      </c>
      <c r="C22" s="16" t="s">
        <v>135</v>
      </c>
      <c r="D22" s="19">
        <v>0</v>
      </c>
      <c r="E22" s="19">
        <v>0</v>
      </c>
      <c r="F22" s="19">
        <v>0</v>
      </c>
    </row>
    <row r="23" spans="1:6" ht="15" customHeight="1" x14ac:dyDescent="0.3">
      <c r="A23" s="5" t="s">
        <v>66</v>
      </c>
      <c r="B23" s="5" t="s">
        <v>66</v>
      </c>
      <c r="C23" s="5" t="s">
        <v>66</v>
      </c>
      <c r="D23" s="29" t="s">
        <v>66</v>
      </c>
      <c r="E23" s="29" t="s">
        <v>66</v>
      </c>
      <c r="F23" s="29" t="s">
        <v>66</v>
      </c>
    </row>
    <row r="24" spans="1:6" ht="15" customHeight="1" x14ac:dyDescent="0.3">
      <c r="A24" s="5" t="s">
        <v>24</v>
      </c>
      <c r="B24" s="5" t="s">
        <v>136</v>
      </c>
      <c r="C24" s="5" t="s">
        <v>137</v>
      </c>
      <c r="D24" s="19">
        <v>9080877</v>
      </c>
      <c r="E24" s="19">
        <v>9080876</v>
      </c>
      <c r="F24" s="19">
        <v>70282356</v>
      </c>
    </row>
    <row r="25" spans="1:6" ht="15" customHeight="1" x14ac:dyDescent="0.3">
      <c r="A25" s="5" t="s">
        <v>66</v>
      </c>
      <c r="B25" s="5" t="s">
        <v>66</v>
      </c>
      <c r="C25" s="5" t="s">
        <v>66</v>
      </c>
      <c r="D25" s="29" t="s">
        <v>66</v>
      </c>
      <c r="E25" s="29" t="s">
        <v>66</v>
      </c>
      <c r="F25" s="29" t="s">
        <v>66</v>
      </c>
    </row>
    <row r="26" spans="1:6" ht="15" customHeight="1" x14ac:dyDescent="0.3">
      <c r="A26" s="5" t="s">
        <v>27</v>
      </c>
      <c r="B26" s="5" t="s">
        <v>138</v>
      </c>
      <c r="C26" s="5" t="s">
        <v>139</v>
      </c>
      <c r="D26" s="19">
        <v>60000000</v>
      </c>
      <c r="E26" s="19">
        <v>60000000</v>
      </c>
      <c r="F26" s="19">
        <v>480000000</v>
      </c>
    </row>
    <row r="27" spans="1:6" ht="15" customHeight="1" x14ac:dyDescent="0.3">
      <c r="A27" s="5" t="s">
        <v>66</v>
      </c>
      <c r="B27" s="5" t="s">
        <v>66</v>
      </c>
      <c r="C27" s="5" t="s">
        <v>66</v>
      </c>
      <c r="D27" s="29" t="s">
        <v>66</v>
      </c>
      <c r="E27" s="29" t="s">
        <v>66</v>
      </c>
      <c r="F27" s="29" t="s">
        <v>66</v>
      </c>
    </row>
    <row r="28" spans="1:6" ht="15" customHeight="1" x14ac:dyDescent="0.3">
      <c r="A28" s="5"/>
      <c r="B28" s="5"/>
      <c r="C28" s="5"/>
      <c r="D28" s="19"/>
      <c r="E28" s="19"/>
      <c r="F28" s="19"/>
    </row>
    <row r="29" spans="1:6" ht="15" customHeight="1" x14ac:dyDescent="0.3">
      <c r="A29" s="5" t="s">
        <v>30</v>
      </c>
      <c r="B29" s="5" t="s">
        <v>140</v>
      </c>
      <c r="C29" s="5" t="s">
        <v>141</v>
      </c>
      <c r="D29" s="19">
        <v>0</v>
      </c>
      <c r="E29" s="19">
        <v>281853585</v>
      </c>
      <c r="F29" s="19">
        <v>281853585</v>
      </c>
    </row>
    <row r="30" spans="1:6" ht="15" customHeight="1" x14ac:dyDescent="0.3">
      <c r="A30" s="5" t="s">
        <v>66</v>
      </c>
      <c r="B30" s="5" t="s">
        <v>66</v>
      </c>
      <c r="C30" s="5" t="s">
        <v>66</v>
      </c>
      <c r="D30" s="29" t="s">
        <v>66</v>
      </c>
      <c r="E30" s="29" t="s">
        <v>66</v>
      </c>
      <c r="F30" s="29" t="s">
        <v>66</v>
      </c>
    </row>
    <row r="31" spans="1:6" ht="15" customHeight="1" x14ac:dyDescent="0.3">
      <c r="A31" s="5"/>
      <c r="B31" s="5"/>
      <c r="C31" s="5"/>
      <c r="D31" s="19"/>
      <c r="E31" s="19"/>
      <c r="F31" s="19"/>
    </row>
    <row r="32" spans="1:6" s="17" customFormat="1" ht="15" customHeight="1" x14ac:dyDescent="0.3">
      <c r="A32" s="16" t="s">
        <v>33</v>
      </c>
      <c r="B32" s="16" t="s">
        <v>142</v>
      </c>
      <c r="C32" s="16" t="s">
        <v>133</v>
      </c>
      <c r="D32" s="19">
        <v>300461330</v>
      </c>
      <c r="E32" s="19">
        <v>139631788</v>
      </c>
      <c r="F32" s="19">
        <v>1006443578</v>
      </c>
    </row>
    <row r="33" spans="1:6" ht="15" customHeight="1" x14ac:dyDescent="0.3">
      <c r="A33" s="5" t="s">
        <v>66</v>
      </c>
      <c r="B33" s="5" t="s">
        <v>66</v>
      </c>
      <c r="C33" s="5" t="s">
        <v>66</v>
      </c>
      <c r="D33" s="29" t="s">
        <v>66</v>
      </c>
      <c r="E33" s="29" t="s">
        <v>66</v>
      </c>
      <c r="F33" s="29" t="s">
        <v>66</v>
      </c>
    </row>
    <row r="34" spans="1:6" ht="15" customHeight="1" x14ac:dyDescent="0.3">
      <c r="A34" s="5"/>
      <c r="B34" s="5"/>
      <c r="C34" s="5"/>
      <c r="D34" s="19"/>
      <c r="E34" s="19"/>
      <c r="F34" s="19"/>
    </row>
    <row r="35" spans="1:6" s="17" customFormat="1" ht="15" customHeight="1" x14ac:dyDescent="0.3">
      <c r="A35" s="16" t="s">
        <v>36</v>
      </c>
      <c r="B35" s="16" t="s">
        <v>143</v>
      </c>
      <c r="C35" s="16" t="s">
        <v>135</v>
      </c>
      <c r="D35" s="19">
        <v>14355000</v>
      </c>
      <c r="E35" s="19">
        <v>2365000</v>
      </c>
      <c r="F35" s="19">
        <v>102375000</v>
      </c>
    </row>
    <row r="36" spans="1:6" ht="15" customHeight="1" x14ac:dyDescent="0.3">
      <c r="A36" s="5" t="s">
        <v>66</v>
      </c>
      <c r="B36" s="5" t="s">
        <v>66</v>
      </c>
      <c r="C36" s="5" t="s">
        <v>66</v>
      </c>
      <c r="D36" s="29" t="s">
        <v>66</v>
      </c>
      <c r="E36" s="29" t="s">
        <v>66</v>
      </c>
      <c r="F36" s="29" t="s">
        <v>66</v>
      </c>
    </row>
    <row r="37" spans="1:6" ht="15" customHeight="1" x14ac:dyDescent="0.3">
      <c r="A37" s="5"/>
      <c r="B37" s="5"/>
      <c r="C37" s="5"/>
      <c r="D37" s="19"/>
      <c r="E37" s="19"/>
      <c r="F37" s="19"/>
    </row>
    <row r="38" spans="1:6" ht="15" customHeight="1" x14ac:dyDescent="0.3">
      <c r="A38" s="8" t="s">
        <v>144</v>
      </c>
      <c r="B38" s="8" t="s">
        <v>145</v>
      </c>
      <c r="C38" s="8" t="s">
        <v>146</v>
      </c>
      <c r="D38" s="30">
        <v>40281894488</v>
      </c>
      <c r="E38" s="30">
        <v>58843886459</v>
      </c>
      <c r="F38" s="30">
        <v>612834155508</v>
      </c>
    </row>
    <row r="39" spans="1:6" ht="15" customHeight="1" x14ac:dyDescent="0.3">
      <c r="A39" s="8" t="s">
        <v>147</v>
      </c>
      <c r="B39" s="8" t="s">
        <v>148</v>
      </c>
      <c r="C39" s="8" t="s">
        <v>149</v>
      </c>
      <c r="D39" s="30">
        <v>47602694739</v>
      </c>
      <c r="E39" s="30">
        <v>-32545793373</v>
      </c>
      <c r="F39" s="30">
        <v>1374056780051</v>
      </c>
    </row>
    <row r="40" spans="1:6" ht="15" customHeight="1" x14ac:dyDescent="0.3">
      <c r="A40" s="5" t="s">
        <v>9</v>
      </c>
      <c r="B40" s="5" t="s">
        <v>150</v>
      </c>
      <c r="C40" s="5" t="s">
        <v>151</v>
      </c>
      <c r="D40" s="19">
        <v>-42564038494</v>
      </c>
      <c r="E40" s="19">
        <v>-23059898369</v>
      </c>
      <c r="F40" s="19">
        <v>-140070481564</v>
      </c>
    </row>
    <row r="41" spans="1:6" ht="15" customHeight="1" x14ac:dyDescent="0.3">
      <c r="A41" s="5" t="s">
        <v>12</v>
      </c>
      <c r="B41" s="5" t="s">
        <v>152</v>
      </c>
      <c r="C41" s="5" t="s">
        <v>153</v>
      </c>
      <c r="D41" s="19">
        <v>90166733233</v>
      </c>
      <c r="E41" s="19">
        <v>-9485895004</v>
      </c>
      <c r="F41" s="19">
        <v>1514127261615</v>
      </c>
    </row>
    <row r="42" spans="1:6" ht="15" customHeight="1" x14ac:dyDescent="0.3">
      <c r="A42" s="8" t="s">
        <v>154</v>
      </c>
      <c r="B42" s="8" t="s">
        <v>155</v>
      </c>
      <c r="C42" s="8" t="s">
        <v>156</v>
      </c>
      <c r="D42" s="30">
        <v>87884589227</v>
      </c>
      <c r="E42" s="30">
        <v>26298093086</v>
      </c>
      <c r="F42" s="30">
        <v>1986890935559</v>
      </c>
    </row>
    <row r="43" spans="1:6" ht="15" customHeight="1" x14ac:dyDescent="0.3">
      <c r="A43" s="8" t="s">
        <v>157</v>
      </c>
      <c r="B43" s="8" t="s">
        <v>158</v>
      </c>
      <c r="C43" s="8" t="s">
        <v>159</v>
      </c>
      <c r="D43" s="30">
        <v>6018427373002</v>
      </c>
      <c r="E43" s="30">
        <v>7555834030864</v>
      </c>
      <c r="F43" s="30">
        <v>9200207490507</v>
      </c>
    </row>
    <row r="44" spans="1:6" ht="15" customHeight="1" x14ac:dyDescent="0.3">
      <c r="A44" s="8" t="s">
        <v>160</v>
      </c>
      <c r="B44" s="8" t="s">
        <v>161</v>
      </c>
      <c r="C44" s="8" t="s">
        <v>162</v>
      </c>
      <c r="D44" s="30">
        <v>-1216537405466</v>
      </c>
      <c r="E44" s="30">
        <v>-1537406657862</v>
      </c>
      <c r="F44" s="30">
        <v>-4398317522971</v>
      </c>
    </row>
    <row r="45" spans="1:6" ht="15" customHeight="1" x14ac:dyDescent="0.3">
      <c r="A45" s="5" t="s">
        <v>9</v>
      </c>
      <c r="B45" s="5" t="s">
        <v>163</v>
      </c>
      <c r="C45" s="5" t="s">
        <v>164</v>
      </c>
      <c r="D45" s="19">
        <v>87884589227</v>
      </c>
      <c r="E45" s="19">
        <v>26298093086</v>
      </c>
      <c r="F45" s="19">
        <v>1986890935559</v>
      </c>
    </row>
    <row r="46" spans="1:6" ht="15" customHeight="1" x14ac:dyDescent="0.3">
      <c r="A46" s="5" t="s">
        <v>12</v>
      </c>
      <c r="B46" s="5" t="s">
        <v>165</v>
      </c>
      <c r="C46" s="5" t="s">
        <v>166</v>
      </c>
      <c r="D46" s="19">
        <v>0</v>
      </c>
      <c r="E46" s="19">
        <v>0</v>
      </c>
      <c r="F46" s="19">
        <v>0</v>
      </c>
    </row>
    <row r="47" spans="1:6" ht="15" customHeight="1" x14ac:dyDescent="0.3">
      <c r="A47" s="5" t="s">
        <v>15</v>
      </c>
      <c r="B47" s="5" t="s">
        <v>167</v>
      </c>
      <c r="C47" s="5" t="s">
        <v>168</v>
      </c>
      <c r="D47" s="19">
        <v>-1304421994693</v>
      </c>
      <c r="E47" s="19">
        <v>-1563704750948</v>
      </c>
      <c r="F47" s="19">
        <v>-6385208458530</v>
      </c>
    </row>
    <row r="48" spans="1:6" ht="15" customHeight="1" x14ac:dyDescent="0.3">
      <c r="A48" s="8" t="s">
        <v>169</v>
      </c>
      <c r="B48" s="8" t="s">
        <v>170</v>
      </c>
      <c r="C48" s="8" t="s">
        <v>171</v>
      </c>
      <c r="D48" s="30">
        <v>4801889967536</v>
      </c>
      <c r="E48" s="30">
        <v>6018427373002</v>
      </c>
      <c r="F48" s="30">
        <v>4801889967536</v>
      </c>
    </row>
    <row r="49" spans="1:6" ht="15" customHeight="1" x14ac:dyDescent="0.3">
      <c r="A49" s="8" t="s">
        <v>172</v>
      </c>
      <c r="B49" s="8" t="s">
        <v>173</v>
      </c>
      <c r="C49" s="8" t="s">
        <v>174</v>
      </c>
      <c r="D49" s="30">
        <v>0</v>
      </c>
      <c r="E49" s="30">
        <v>0</v>
      </c>
      <c r="F49" s="30">
        <v>0</v>
      </c>
    </row>
    <row r="50" spans="1:6" ht="15" customHeight="1" x14ac:dyDescent="0.3">
      <c r="A50" s="5" t="s">
        <v>1</v>
      </c>
      <c r="B50" s="5" t="s">
        <v>175</v>
      </c>
      <c r="C50" s="5" t="s">
        <v>176</v>
      </c>
      <c r="D50" s="38">
        <v>0</v>
      </c>
      <c r="E50" s="38">
        <v>0</v>
      </c>
      <c r="F50" s="38">
        <v>0</v>
      </c>
    </row>
    <row r="51" spans="1:6" ht="15" customHeight="1" x14ac:dyDescent="0.3">
      <c r="A51" s="9" t="s">
        <v>1</v>
      </c>
      <c r="B51" s="9" t="s">
        <v>1</v>
      </c>
      <c r="C51" s="9" t="s">
        <v>1</v>
      </c>
      <c r="D51" s="10" t="s">
        <v>1</v>
      </c>
      <c r="E51" s="10" t="s">
        <v>1</v>
      </c>
      <c r="F51" s="10"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47"/>
  <sheetViews>
    <sheetView topLeftCell="A37" zoomScale="80" zoomScaleNormal="80" workbookViewId="0">
      <selection activeCell="F46" sqref="F46:G47"/>
    </sheetView>
  </sheetViews>
  <sheetFormatPr defaultRowHeight="13.2" x14ac:dyDescent="0.25"/>
  <cols>
    <col min="1" max="1" width="6.5546875" customWidth="1"/>
    <col min="2" max="2" width="31.5546875" customWidth="1"/>
    <col min="3" max="3" width="10.44140625" customWidth="1"/>
    <col min="4" max="4" width="14.5546875" bestFit="1" customWidth="1"/>
    <col min="5" max="5" width="41.44140625" customWidth="1"/>
    <col min="6" max="6" width="21.44140625" bestFit="1" customWidth="1"/>
    <col min="7" max="7" width="29.5546875" customWidth="1"/>
  </cols>
  <sheetData>
    <row r="1" spans="1:10" ht="15" customHeight="1" x14ac:dyDescent="0.25">
      <c r="A1" s="7" t="s">
        <v>6</v>
      </c>
      <c r="B1" s="7" t="s">
        <v>177</v>
      </c>
      <c r="C1" s="7" t="s">
        <v>54</v>
      </c>
      <c r="D1" s="7" t="s">
        <v>178</v>
      </c>
      <c r="E1" s="7" t="s">
        <v>179</v>
      </c>
      <c r="F1" s="7" t="s">
        <v>180</v>
      </c>
      <c r="G1" s="7" t="s">
        <v>181</v>
      </c>
    </row>
    <row r="2" spans="1:10" ht="52.8" x14ac:dyDescent="0.25">
      <c r="A2" s="31" t="s">
        <v>58</v>
      </c>
      <c r="B2" s="35" t="s">
        <v>373</v>
      </c>
      <c r="C2" s="31"/>
      <c r="D2" s="21"/>
      <c r="E2" s="21"/>
      <c r="F2" s="21"/>
      <c r="G2" s="22"/>
    </row>
    <row r="3" spans="1:10" ht="15" customHeight="1" x14ac:dyDescent="0.25">
      <c r="A3" s="32"/>
      <c r="B3" s="25"/>
      <c r="C3" s="33"/>
      <c r="D3" s="27"/>
      <c r="E3" s="34"/>
      <c r="F3" s="27"/>
      <c r="G3" s="20"/>
    </row>
    <row r="4" spans="1:10" ht="26.4" x14ac:dyDescent="0.25">
      <c r="A4" s="31"/>
      <c r="B4" s="35" t="s">
        <v>371</v>
      </c>
      <c r="C4" s="31" t="s">
        <v>183</v>
      </c>
      <c r="D4" s="21"/>
      <c r="E4" s="21"/>
      <c r="F4" s="21"/>
      <c r="G4" s="22"/>
    </row>
    <row r="5" spans="1:10" ht="32.549999999999997" customHeight="1" x14ac:dyDescent="0.25">
      <c r="A5" s="31" t="s">
        <v>96</v>
      </c>
      <c r="B5" s="35" t="s">
        <v>374</v>
      </c>
      <c r="C5" s="31" t="s">
        <v>184</v>
      </c>
      <c r="D5" s="21"/>
      <c r="E5" s="21"/>
      <c r="F5" s="21"/>
      <c r="G5" s="22"/>
    </row>
    <row r="6" spans="1:10" ht="15" customHeight="1" x14ac:dyDescent="0.25">
      <c r="A6" s="32"/>
      <c r="B6" s="25"/>
      <c r="C6" s="33"/>
      <c r="D6" s="27"/>
      <c r="E6" s="34"/>
      <c r="F6" s="27"/>
      <c r="G6" s="20"/>
    </row>
    <row r="7" spans="1:10" ht="15" customHeight="1" x14ac:dyDescent="0.25">
      <c r="A7" s="31"/>
      <c r="B7" s="35" t="s">
        <v>371</v>
      </c>
      <c r="C7" s="31" t="s">
        <v>185</v>
      </c>
      <c r="D7" s="21"/>
      <c r="E7" s="21"/>
      <c r="F7" s="21"/>
      <c r="G7" s="22"/>
    </row>
    <row r="8" spans="1:10" ht="15" customHeight="1" x14ac:dyDescent="0.25">
      <c r="A8" s="31" t="s">
        <v>144</v>
      </c>
      <c r="B8" s="35" t="s">
        <v>375</v>
      </c>
      <c r="C8" s="31" t="s">
        <v>186</v>
      </c>
      <c r="D8" s="21"/>
      <c r="E8" s="21"/>
      <c r="F8" s="21"/>
      <c r="G8" s="22"/>
    </row>
    <row r="9" spans="1:10" ht="15" customHeight="1" x14ac:dyDescent="0.25">
      <c r="A9" s="32"/>
      <c r="B9" s="25"/>
      <c r="C9" s="33"/>
      <c r="D9" s="27"/>
      <c r="E9" s="34"/>
      <c r="F9" s="27"/>
      <c r="G9" s="20"/>
    </row>
    <row r="10" spans="1:10" ht="15" customHeight="1" x14ac:dyDescent="0.25">
      <c r="A10" s="31"/>
      <c r="B10" s="35" t="s">
        <v>371</v>
      </c>
      <c r="C10" s="31" t="s">
        <v>187</v>
      </c>
      <c r="D10" s="21"/>
      <c r="E10" s="21"/>
      <c r="F10" s="21">
        <v>0</v>
      </c>
      <c r="G10" s="22">
        <v>0</v>
      </c>
    </row>
    <row r="11" spans="1:10" ht="15" customHeight="1" x14ac:dyDescent="0.25">
      <c r="A11" s="31" t="s">
        <v>147</v>
      </c>
      <c r="B11" s="35" t="s">
        <v>376</v>
      </c>
      <c r="C11" s="31" t="s">
        <v>188</v>
      </c>
      <c r="D11" s="21"/>
      <c r="E11" s="21"/>
      <c r="F11" s="21"/>
      <c r="G11" s="22"/>
    </row>
    <row r="12" spans="1:10" ht="15" customHeight="1" x14ac:dyDescent="0.25">
      <c r="A12" s="32"/>
      <c r="B12" s="25"/>
      <c r="C12" s="33"/>
      <c r="D12" s="27"/>
      <c r="E12" s="34"/>
      <c r="F12" s="27"/>
      <c r="G12" s="20"/>
      <c r="J12" s="13"/>
    </row>
    <row r="13" spans="1:10" ht="26.4" x14ac:dyDescent="0.25">
      <c r="A13" s="42" t="s">
        <v>9</v>
      </c>
      <c r="B13" s="43" t="s">
        <v>339</v>
      </c>
      <c r="C13" s="44" t="s">
        <v>340</v>
      </c>
      <c r="D13" s="37"/>
      <c r="E13" s="45"/>
      <c r="F13" s="37">
        <v>2671907472163</v>
      </c>
      <c r="G13" s="38">
        <v>0.55530822594505402</v>
      </c>
      <c r="J13" s="13"/>
    </row>
    <row r="14" spans="1:10" ht="15" customHeight="1" x14ac:dyDescent="0.25">
      <c r="A14" s="42" t="s">
        <v>341</v>
      </c>
      <c r="B14" s="43" t="s">
        <v>342</v>
      </c>
      <c r="C14" s="44" t="s">
        <v>343</v>
      </c>
      <c r="D14" s="37">
        <v>1521359</v>
      </c>
      <c r="E14" s="45">
        <v>101555.83</v>
      </c>
      <c r="F14" s="37">
        <v>154502875973</v>
      </c>
      <c r="G14" s="38">
        <v>3.2110662084611802E-2</v>
      </c>
    </row>
    <row r="15" spans="1:10" ht="15" customHeight="1" x14ac:dyDescent="0.25">
      <c r="A15" s="42" t="s">
        <v>344</v>
      </c>
      <c r="B15" s="43" t="s">
        <v>345</v>
      </c>
      <c r="C15" s="44" t="s">
        <v>346</v>
      </c>
      <c r="D15" s="37">
        <v>2259834</v>
      </c>
      <c r="E15" s="45">
        <v>101188.569999</v>
      </c>
      <c r="F15" s="37">
        <v>228669370897</v>
      </c>
      <c r="G15" s="38">
        <v>4.7524842833718502E-2</v>
      </c>
    </row>
    <row r="16" spans="1:10" ht="15" customHeight="1" x14ac:dyDescent="0.25">
      <c r="A16" s="42" t="s">
        <v>347</v>
      </c>
      <c r="B16" s="43" t="s">
        <v>354</v>
      </c>
      <c r="C16" s="44" t="s">
        <v>348</v>
      </c>
      <c r="D16" s="37">
        <v>7620624</v>
      </c>
      <c r="E16" s="45">
        <v>98596.769998999996</v>
      </c>
      <c r="F16" s="37">
        <v>751368911784</v>
      </c>
      <c r="G16" s="38">
        <v>0.15615860271361401</v>
      </c>
    </row>
    <row r="17" spans="1:7" s="17" customFormat="1" ht="15" customHeight="1" x14ac:dyDescent="0.25">
      <c r="A17" s="42" t="s">
        <v>349</v>
      </c>
      <c r="B17" s="43" t="s">
        <v>358</v>
      </c>
      <c r="C17" s="44" t="s">
        <v>350</v>
      </c>
      <c r="D17" s="37">
        <v>10283269</v>
      </c>
      <c r="E17" s="45">
        <v>47373.759999000002</v>
      </c>
      <c r="F17" s="37">
        <v>487157117621</v>
      </c>
      <c r="G17" s="38">
        <v>0.10124690228274499</v>
      </c>
    </row>
    <row r="18" spans="1:7" s="17" customFormat="1" ht="15" customHeight="1" x14ac:dyDescent="0.25">
      <c r="A18" s="42" t="s">
        <v>351</v>
      </c>
      <c r="B18" s="43" t="s">
        <v>359</v>
      </c>
      <c r="C18" s="44" t="s">
        <v>352</v>
      </c>
      <c r="D18" s="37">
        <v>7269388</v>
      </c>
      <c r="E18" s="45">
        <v>97952.77</v>
      </c>
      <c r="F18" s="37">
        <v>712056690805</v>
      </c>
      <c r="G18" s="38">
        <v>0.147988260021269</v>
      </c>
    </row>
    <row r="19" spans="1:7" s="17" customFormat="1" ht="15" customHeight="1" x14ac:dyDescent="0.25">
      <c r="A19" s="42" t="s">
        <v>353</v>
      </c>
      <c r="B19" s="43" t="s">
        <v>360</v>
      </c>
      <c r="C19" s="44" t="s">
        <v>355</v>
      </c>
      <c r="D19" s="37">
        <v>42250</v>
      </c>
      <c r="E19" s="45">
        <v>99876.76</v>
      </c>
      <c r="F19" s="37">
        <v>4219793110</v>
      </c>
      <c r="G19" s="38">
        <v>8.7700859785847798E-4</v>
      </c>
    </row>
    <row r="20" spans="1:7" s="17" customFormat="1" ht="15" customHeight="1" x14ac:dyDescent="0.25">
      <c r="A20" s="42" t="s">
        <v>356</v>
      </c>
      <c r="B20" s="43" t="s">
        <v>370</v>
      </c>
      <c r="C20" s="44" t="s">
        <v>357</v>
      </c>
      <c r="D20" s="37">
        <v>3325004</v>
      </c>
      <c r="E20" s="45">
        <v>100430.769999</v>
      </c>
      <c r="F20" s="37">
        <v>333932711973</v>
      </c>
      <c r="G20" s="38">
        <v>6.9401947411236897E-2</v>
      </c>
    </row>
    <row r="21" spans="1:7" ht="26.4" x14ac:dyDescent="0.25">
      <c r="A21" s="32" t="s">
        <v>12</v>
      </c>
      <c r="B21" s="25" t="s">
        <v>361</v>
      </c>
      <c r="C21" s="33" t="s">
        <v>362</v>
      </c>
      <c r="D21" s="27"/>
      <c r="E21" s="34"/>
      <c r="F21" s="37">
        <v>500057215000</v>
      </c>
      <c r="G21" s="38">
        <v>0.10392795702161001</v>
      </c>
    </row>
    <row r="22" spans="1:7" ht="26.4" x14ac:dyDescent="0.25">
      <c r="A22" s="42" t="s">
        <v>363</v>
      </c>
      <c r="B22" s="43" t="s">
        <v>364</v>
      </c>
      <c r="C22" s="44" t="s">
        <v>365</v>
      </c>
      <c r="D22" s="37">
        <v>5000</v>
      </c>
      <c r="E22" s="45">
        <v>100011443</v>
      </c>
      <c r="F22" s="37">
        <v>500057215000</v>
      </c>
      <c r="G22" s="38">
        <v>0.10392795702161001</v>
      </c>
    </row>
    <row r="23" spans="1:7" ht="27.45" customHeight="1" x14ac:dyDescent="0.25">
      <c r="A23" s="31"/>
      <c r="B23" s="35" t="s">
        <v>371</v>
      </c>
      <c r="C23" s="31" t="s">
        <v>189</v>
      </c>
      <c r="D23" s="21"/>
      <c r="E23" s="21"/>
      <c r="F23" s="39">
        <v>3171964687163</v>
      </c>
      <c r="G23" s="40">
        <v>0.65923618296666397</v>
      </c>
    </row>
    <row r="24" spans="1:7" ht="39.6" x14ac:dyDescent="0.25">
      <c r="A24" s="31" t="s">
        <v>154</v>
      </c>
      <c r="B24" s="35" t="s">
        <v>377</v>
      </c>
      <c r="C24" s="31" t="s">
        <v>190</v>
      </c>
      <c r="D24" s="21"/>
      <c r="E24" s="21"/>
      <c r="F24" s="21"/>
      <c r="G24" s="22"/>
    </row>
    <row r="25" spans="1:7" ht="21.45" customHeight="1" x14ac:dyDescent="0.25">
      <c r="A25" s="32"/>
      <c r="B25" s="25"/>
      <c r="C25" s="33"/>
      <c r="D25" s="27"/>
      <c r="E25" s="34"/>
      <c r="F25" s="27"/>
      <c r="G25" s="20"/>
    </row>
    <row r="26" spans="1:7" ht="26.4" x14ac:dyDescent="0.25">
      <c r="A26" s="32" t="s">
        <v>9</v>
      </c>
      <c r="B26" s="25" t="s">
        <v>378</v>
      </c>
      <c r="C26" s="33" t="s">
        <v>379</v>
      </c>
      <c r="D26" s="27"/>
      <c r="E26" s="34"/>
      <c r="F26" s="27">
        <v>0</v>
      </c>
      <c r="G26" s="20">
        <v>0</v>
      </c>
    </row>
    <row r="27" spans="1:7" ht="26.4" x14ac:dyDescent="0.25">
      <c r="A27" s="32" t="s">
        <v>12</v>
      </c>
      <c r="B27" s="25" t="s">
        <v>380</v>
      </c>
      <c r="C27" s="33" t="s">
        <v>381</v>
      </c>
      <c r="D27" s="27"/>
      <c r="E27" s="34"/>
      <c r="F27" s="27">
        <v>0</v>
      </c>
      <c r="G27" s="20">
        <v>0</v>
      </c>
    </row>
    <row r="28" spans="1:7" ht="26.4" x14ac:dyDescent="0.25">
      <c r="A28" s="31"/>
      <c r="B28" s="35" t="s">
        <v>371</v>
      </c>
      <c r="C28" s="31" t="s">
        <v>191</v>
      </c>
      <c r="D28" s="21"/>
      <c r="E28" s="21"/>
      <c r="F28" s="21">
        <v>0</v>
      </c>
      <c r="G28" s="22">
        <v>0</v>
      </c>
    </row>
    <row r="29" spans="1:7" ht="39.6" x14ac:dyDescent="0.25">
      <c r="A29" s="31"/>
      <c r="B29" s="35" t="s">
        <v>372</v>
      </c>
      <c r="C29" s="31" t="s">
        <v>192</v>
      </c>
      <c r="D29" s="21"/>
      <c r="E29" s="21"/>
      <c r="F29" s="39">
        <v>3171964687163</v>
      </c>
      <c r="G29" s="40">
        <v>0.65923618296666397</v>
      </c>
    </row>
    <row r="30" spans="1:7" ht="26.4" x14ac:dyDescent="0.25">
      <c r="A30" s="31" t="s">
        <v>157</v>
      </c>
      <c r="B30" s="35" t="s">
        <v>382</v>
      </c>
      <c r="C30" s="31" t="s">
        <v>193</v>
      </c>
      <c r="D30" s="21"/>
      <c r="E30" s="21"/>
      <c r="F30" s="21"/>
      <c r="G30" s="22"/>
    </row>
    <row r="31" spans="1:7" ht="21.45" customHeight="1" x14ac:dyDescent="0.25">
      <c r="A31" s="32"/>
      <c r="B31" s="25"/>
      <c r="C31" s="33"/>
      <c r="D31" s="27"/>
      <c r="E31" s="34"/>
      <c r="F31" s="27"/>
      <c r="G31" s="20"/>
    </row>
    <row r="32" spans="1:7" ht="26.4" x14ac:dyDescent="0.25">
      <c r="A32" s="32" t="s">
        <v>9</v>
      </c>
      <c r="B32" s="25" t="s">
        <v>383</v>
      </c>
      <c r="C32" s="33" t="s">
        <v>322</v>
      </c>
      <c r="D32" s="27"/>
      <c r="E32" s="34"/>
      <c r="F32" s="37">
        <v>0</v>
      </c>
      <c r="G32" s="38">
        <v>0</v>
      </c>
    </row>
    <row r="33" spans="1:7" ht="26.4" x14ac:dyDescent="0.25">
      <c r="A33" s="32" t="s">
        <v>12</v>
      </c>
      <c r="B33" s="25" t="s">
        <v>384</v>
      </c>
      <c r="C33" s="33" t="s">
        <v>323</v>
      </c>
      <c r="D33" s="27"/>
      <c r="E33" s="34"/>
      <c r="F33" s="37">
        <v>125536930575</v>
      </c>
      <c r="G33" s="38">
        <v>2.6090607902584498E-2</v>
      </c>
    </row>
    <row r="34" spans="1:7" ht="52.8" x14ac:dyDescent="0.25">
      <c r="A34" s="32" t="s">
        <v>15</v>
      </c>
      <c r="B34" s="25" t="s">
        <v>385</v>
      </c>
      <c r="C34" s="33" t="s">
        <v>324</v>
      </c>
      <c r="D34" s="27"/>
      <c r="E34" s="34"/>
      <c r="F34" s="37">
        <v>4747924660</v>
      </c>
      <c r="G34" s="38">
        <v>9.8677130377235189E-4</v>
      </c>
    </row>
    <row r="35" spans="1:7" ht="39.6" x14ac:dyDescent="0.25">
      <c r="A35" s="32" t="s">
        <v>18</v>
      </c>
      <c r="B35" s="25" t="s">
        <v>386</v>
      </c>
      <c r="C35" s="33" t="s">
        <v>325</v>
      </c>
      <c r="D35" s="27"/>
      <c r="E35" s="34"/>
      <c r="F35" s="37">
        <v>5337477054</v>
      </c>
      <c r="G35" s="38">
        <v>1.10929923463246E-3</v>
      </c>
    </row>
    <row r="36" spans="1:7" ht="52.8" x14ac:dyDescent="0.25">
      <c r="A36" s="32" t="s">
        <v>21</v>
      </c>
      <c r="B36" s="25" t="s">
        <v>387</v>
      </c>
      <c r="C36" s="33" t="s">
        <v>326</v>
      </c>
      <c r="D36" s="27"/>
      <c r="E36" s="34"/>
      <c r="F36" s="37">
        <v>0</v>
      </c>
      <c r="G36" s="38">
        <v>0</v>
      </c>
    </row>
    <row r="37" spans="1:7" ht="26.4" x14ac:dyDescent="0.25">
      <c r="A37" s="32" t="s">
        <v>24</v>
      </c>
      <c r="B37" s="25" t="s">
        <v>388</v>
      </c>
      <c r="C37" s="33" t="s">
        <v>327</v>
      </c>
      <c r="D37" s="27"/>
      <c r="E37" s="34"/>
      <c r="F37" s="37">
        <v>0</v>
      </c>
      <c r="G37" s="38">
        <v>0</v>
      </c>
    </row>
    <row r="38" spans="1:7" ht="28.05" customHeight="1" x14ac:dyDescent="0.25">
      <c r="A38" s="32" t="s">
        <v>27</v>
      </c>
      <c r="B38" s="25" t="s">
        <v>389</v>
      </c>
      <c r="C38" s="33" t="s">
        <v>328</v>
      </c>
      <c r="D38" s="27"/>
      <c r="E38" s="34"/>
      <c r="F38" s="37">
        <v>0</v>
      </c>
      <c r="G38" s="38">
        <v>0</v>
      </c>
    </row>
    <row r="39" spans="1:7" ht="26.4" x14ac:dyDescent="0.25">
      <c r="A39" s="31"/>
      <c r="B39" s="35" t="s">
        <v>371</v>
      </c>
      <c r="C39" s="31" t="s">
        <v>194</v>
      </c>
      <c r="D39" s="21"/>
      <c r="E39" s="21"/>
      <c r="F39" s="39">
        <v>135622332289</v>
      </c>
      <c r="G39" s="40">
        <v>2.8186678440989401E-2</v>
      </c>
    </row>
    <row r="40" spans="1:7" ht="26.4" x14ac:dyDescent="0.25">
      <c r="A40" s="31" t="s">
        <v>160</v>
      </c>
      <c r="B40" s="35" t="s">
        <v>390</v>
      </c>
      <c r="C40" s="31" t="s">
        <v>195</v>
      </c>
      <c r="D40" s="21"/>
      <c r="E40" s="21"/>
      <c r="F40" s="21"/>
      <c r="G40" s="22"/>
    </row>
    <row r="41" spans="1:7" ht="26.4" x14ac:dyDescent="0.25">
      <c r="A41" s="32" t="s">
        <v>9</v>
      </c>
      <c r="B41" s="25" t="s">
        <v>391</v>
      </c>
      <c r="C41" s="33" t="s">
        <v>196</v>
      </c>
      <c r="D41" s="27"/>
      <c r="E41" s="34"/>
      <c r="F41" s="37">
        <v>803988511625</v>
      </c>
      <c r="G41" s="38">
        <v>0.16709464632368301</v>
      </c>
    </row>
    <row r="42" spans="1:7" ht="21.45" customHeight="1" x14ac:dyDescent="0.25">
      <c r="A42" s="32"/>
      <c r="B42" s="25"/>
      <c r="C42" s="33"/>
      <c r="D42" s="27"/>
      <c r="E42" s="34"/>
      <c r="F42" s="27"/>
      <c r="G42" s="20"/>
    </row>
    <row r="43" spans="1:7" ht="31.05" customHeight="1" x14ac:dyDescent="0.25">
      <c r="A43" s="32" t="s">
        <v>12</v>
      </c>
      <c r="B43" s="25" t="s">
        <v>392</v>
      </c>
      <c r="C43" s="33" t="s">
        <v>197</v>
      </c>
      <c r="D43" s="27"/>
      <c r="E43" s="34"/>
      <c r="F43" s="37">
        <v>700000000000</v>
      </c>
      <c r="G43" s="38">
        <v>0.145482492268663</v>
      </c>
    </row>
    <row r="44" spans="1:7" ht="22.95" customHeight="1" x14ac:dyDescent="0.25">
      <c r="A44" s="32"/>
      <c r="B44" s="25"/>
      <c r="C44" s="33"/>
      <c r="D44" s="27"/>
      <c r="E44" s="34"/>
      <c r="F44" s="27"/>
      <c r="G44" s="20"/>
    </row>
    <row r="45" spans="1:7" ht="26.4" x14ac:dyDescent="0.25">
      <c r="A45" s="32" t="s">
        <v>15</v>
      </c>
      <c r="B45" s="25" t="s">
        <v>393</v>
      </c>
      <c r="C45" s="33" t="s">
        <v>394</v>
      </c>
      <c r="D45" s="27"/>
      <c r="E45" s="34"/>
      <c r="F45" s="37">
        <v>0</v>
      </c>
      <c r="G45" s="38">
        <v>0</v>
      </c>
    </row>
    <row r="46" spans="1:7" ht="26.4" x14ac:dyDescent="0.25">
      <c r="A46" s="31"/>
      <c r="B46" s="35" t="s">
        <v>371</v>
      </c>
      <c r="C46" s="31" t="s">
        <v>198</v>
      </c>
      <c r="D46" s="21"/>
      <c r="E46" s="21"/>
      <c r="F46" s="39">
        <v>1503988511625</v>
      </c>
      <c r="G46" s="40">
        <v>0.31257713859234698</v>
      </c>
    </row>
    <row r="47" spans="1:7" ht="26.4" x14ac:dyDescent="0.25">
      <c r="A47" s="31" t="s">
        <v>169</v>
      </c>
      <c r="B47" s="35" t="s">
        <v>395</v>
      </c>
      <c r="C47" s="31" t="s">
        <v>199</v>
      </c>
      <c r="D47" s="21"/>
      <c r="E47" s="21"/>
      <c r="F47" s="39">
        <v>4811575531077</v>
      </c>
      <c r="G47" s="40">
        <v>1</v>
      </c>
    </row>
  </sheetData>
  <phoneticPr fontId="20" type="noConversion"/>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topLeftCell="A13" workbookViewId="0">
      <selection activeCell="C3" sqref="C3:H16"/>
    </sheetView>
  </sheetViews>
  <sheetFormatPr defaultRowHeight="13.2" x14ac:dyDescent="0.25"/>
  <cols>
    <col min="1" max="1" width="6.5546875" customWidth="1"/>
    <col min="2" max="2" width="47.5546875" customWidth="1"/>
    <col min="3" max="3" width="6.5546875" customWidth="1"/>
    <col min="4" max="6" width="19.5546875" customWidth="1"/>
    <col min="7" max="7" width="14.44140625" customWidth="1"/>
    <col min="8" max="8" width="22.5546875" customWidth="1"/>
    <col min="9" max="9" width="14.44140625" customWidth="1"/>
    <col min="10" max="10" width="23.44140625" customWidth="1"/>
  </cols>
  <sheetData>
    <row r="1" spans="1:10" ht="15" customHeight="1" x14ac:dyDescent="0.25">
      <c r="A1" s="52" t="s">
        <v>6</v>
      </c>
      <c r="B1" s="52" t="s">
        <v>200</v>
      </c>
      <c r="C1" s="52" t="s">
        <v>201</v>
      </c>
      <c r="D1" s="52" t="s">
        <v>202</v>
      </c>
      <c r="E1" s="52" t="s">
        <v>203</v>
      </c>
      <c r="F1" s="52" t="s">
        <v>204</v>
      </c>
      <c r="G1" s="52" t="s">
        <v>205</v>
      </c>
      <c r="H1" s="52"/>
      <c r="I1" s="52" t="s">
        <v>206</v>
      </c>
      <c r="J1" s="52"/>
    </row>
    <row r="2" spans="1:10" ht="15" customHeight="1" x14ac:dyDescent="0.25">
      <c r="A2" s="52"/>
      <c r="B2" s="52"/>
      <c r="C2" s="52"/>
      <c r="D2" s="52"/>
      <c r="E2" s="52"/>
      <c r="F2" s="52"/>
      <c r="G2" s="7" t="s">
        <v>207</v>
      </c>
      <c r="H2" s="7" t="s">
        <v>208</v>
      </c>
      <c r="I2" s="7" t="s">
        <v>207</v>
      </c>
      <c r="J2" s="7" t="s">
        <v>209</v>
      </c>
    </row>
    <row r="3" spans="1:10" ht="15" customHeight="1" x14ac:dyDescent="0.3">
      <c r="A3" s="5" t="s">
        <v>9</v>
      </c>
      <c r="B3" s="5" t="s">
        <v>210</v>
      </c>
      <c r="C3" s="5" t="s">
        <v>1</v>
      </c>
      <c r="D3" s="5" t="s">
        <v>1</v>
      </c>
      <c r="E3" s="5" t="s">
        <v>1</v>
      </c>
      <c r="F3" s="5" t="s">
        <v>1</v>
      </c>
      <c r="G3" s="5" t="s">
        <v>1</v>
      </c>
      <c r="H3" s="5" t="s">
        <v>1</v>
      </c>
      <c r="I3" s="5" t="s">
        <v>1</v>
      </c>
      <c r="J3" s="5" t="s">
        <v>1</v>
      </c>
    </row>
    <row r="4" spans="1:10" ht="15" customHeight="1" x14ac:dyDescent="0.3">
      <c r="A4" s="5" t="s">
        <v>66</v>
      </c>
      <c r="B4" s="5" t="s">
        <v>66</v>
      </c>
      <c r="C4" s="5" t="s">
        <v>66</v>
      </c>
      <c r="D4" s="5" t="s">
        <v>66</v>
      </c>
      <c r="E4" s="5" t="s">
        <v>66</v>
      </c>
      <c r="F4" s="5" t="s">
        <v>66</v>
      </c>
      <c r="G4" s="5" t="s">
        <v>66</v>
      </c>
      <c r="H4" s="5" t="s">
        <v>66</v>
      </c>
      <c r="I4" s="5" t="s">
        <v>66</v>
      </c>
      <c r="J4" s="5" t="s">
        <v>66</v>
      </c>
    </row>
    <row r="5" spans="1:10" ht="15" customHeight="1" x14ac:dyDescent="0.3">
      <c r="A5" s="5"/>
      <c r="B5" s="5"/>
      <c r="C5" s="5" t="s">
        <v>1</v>
      </c>
      <c r="D5" s="5" t="s">
        <v>1</v>
      </c>
      <c r="E5" s="5" t="s">
        <v>1</v>
      </c>
      <c r="F5" s="5" t="s">
        <v>1</v>
      </c>
      <c r="G5" s="5" t="s">
        <v>1</v>
      </c>
      <c r="H5" s="5" t="s">
        <v>1</v>
      </c>
      <c r="I5" s="5" t="s">
        <v>1</v>
      </c>
      <c r="J5" s="5" t="s">
        <v>1</v>
      </c>
    </row>
    <row r="6" spans="1:10" ht="15" customHeight="1" x14ac:dyDescent="0.3">
      <c r="A6" s="8" t="s">
        <v>58</v>
      </c>
      <c r="B6" s="8" t="s">
        <v>211</v>
      </c>
      <c r="C6" s="8" t="s">
        <v>1</v>
      </c>
      <c r="D6" s="8" t="s">
        <v>1</v>
      </c>
      <c r="E6" s="8" t="s">
        <v>1</v>
      </c>
      <c r="F6" s="8" t="s">
        <v>1</v>
      </c>
      <c r="G6" s="8" t="s">
        <v>1</v>
      </c>
      <c r="H6" s="8" t="s">
        <v>1</v>
      </c>
      <c r="I6" s="8" t="s">
        <v>1</v>
      </c>
      <c r="J6" s="8" t="s">
        <v>1</v>
      </c>
    </row>
    <row r="7" spans="1:10" ht="15" customHeight="1" x14ac:dyDescent="0.3">
      <c r="A7" s="5" t="s">
        <v>12</v>
      </c>
      <c r="B7" s="5" t="s">
        <v>212</v>
      </c>
      <c r="C7" s="5" t="s">
        <v>1</v>
      </c>
      <c r="D7" s="5" t="s">
        <v>1</v>
      </c>
      <c r="E7" s="5" t="s">
        <v>1</v>
      </c>
      <c r="F7" s="5" t="s">
        <v>1</v>
      </c>
      <c r="G7" s="5" t="s">
        <v>1</v>
      </c>
      <c r="H7" s="5" t="s">
        <v>1</v>
      </c>
      <c r="I7" s="5" t="s">
        <v>1</v>
      </c>
      <c r="J7" s="5" t="s">
        <v>1</v>
      </c>
    </row>
    <row r="8" spans="1:10" ht="15" customHeight="1" x14ac:dyDescent="0.3">
      <c r="A8" s="5" t="s">
        <v>66</v>
      </c>
      <c r="B8" s="5" t="s">
        <v>66</v>
      </c>
      <c r="C8" s="5" t="s">
        <v>66</v>
      </c>
      <c r="D8" s="5" t="s">
        <v>66</v>
      </c>
      <c r="E8" s="5" t="s">
        <v>66</v>
      </c>
      <c r="F8" s="5" t="s">
        <v>66</v>
      </c>
      <c r="G8" s="5" t="s">
        <v>66</v>
      </c>
      <c r="H8" s="5" t="s">
        <v>66</v>
      </c>
      <c r="I8" s="5" t="s">
        <v>66</v>
      </c>
      <c r="J8" s="5" t="s">
        <v>66</v>
      </c>
    </row>
    <row r="9" spans="1:10" ht="15" customHeight="1" x14ac:dyDescent="0.3">
      <c r="A9" s="5"/>
      <c r="B9" s="5"/>
      <c r="C9" s="5" t="s">
        <v>1</v>
      </c>
      <c r="D9" s="5" t="s">
        <v>1</v>
      </c>
      <c r="E9" s="5" t="s">
        <v>1</v>
      </c>
      <c r="F9" s="5" t="s">
        <v>1</v>
      </c>
      <c r="G9" s="5" t="s">
        <v>1</v>
      </c>
      <c r="H9" s="5" t="s">
        <v>1</v>
      </c>
      <c r="I9" s="5" t="s">
        <v>1</v>
      </c>
      <c r="J9" s="5" t="s">
        <v>1</v>
      </c>
    </row>
    <row r="10" spans="1:10" ht="15" customHeight="1" x14ac:dyDescent="0.3">
      <c r="A10" s="8" t="s">
        <v>96</v>
      </c>
      <c r="B10" s="8" t="s">
        <v>213</v>
      </c>
      <c r="C10" s="8" t="s">
        <v>1</v>
      </c>
      <c r="D10" s="8" t="s">
        <v>1</v>
      </c>
      <c r="E10" s="8" t="s">
        <v>1</v>
      </c>
      <c r="F10" s="8" t="s">
        <v>1</v>
      </c>
      <c r="G10" s="8" t="s">
        <v>1</v>
      </c>
      <c r="H10" s="8" t="s">
        <v>1</v>
      </c>
      <c r="I10" s="8" t="s">
        <v>1</v>
      </c>
      <c r="J10" s="8" t="s">
        <v>1</v>
      </c>
    </row>
    <row r="11" spans="1:10" ht="15" customHeight="1" x14ac:dyDescent="0.3">
      <c r="A11" s="8" t="s">
        <v>214</v>
      </c>
      <c r="B11" s="8" t="s">
        <v>215</v>
      </c>
      <c r="C11" s="8" t="s">
        <v>1</v>
      </c>
      <c r="D11" s="8" t="s">
        <v>1</v>
      </c>
      <c r="E11" s="8" t="s">
        <v>1</v>
      </c>
      <c r="F11" s="8" t="s">
        <v>1</v>
      </c>
      <c r="G11" s="8" t="s">
        <v>1</v>
      </c>
      <c r="H11" s="8" t="s">
        <v>1</v>
      </c>
      <c r="I11" s="8" t="s">
        <v>1</v>
      </c>
      <c r="J11" s="8" t="s">
        <v>1</v>
      </c>
    </row>
    <row r="12" spans="1:10" ht="15" customHeight="1" x14ac:dyDescent="0.3">
      <c r="A12" s="5" t="s">
        <v>15</v>
      </c>
      <c r="B12" s="5" t="s">
        <v>216</v>
      </c>
      <c r="C12" s="5" t="s">
        <v>1</v>
      </c>
      <c r="D12" s="5" t="s">
        <v>1</v>
      </c>
      <c r="E12" s="5" t="s">
        <v>1</v>
      </c>
      <c r="F12" s="5" t="s">
        <v>1</v>
      </c>
      <c r="G12" s="5" t="s">
        <v>1</v>
      </c>
      <c r="H12" s="5" t="s">
        <v>1</v>
      </c>
      <c r="I12" s="5" t="s">
        <v>1</v>
      </c>
      <c r="J12" s="5" t="s">
        <v>1</v>
      </c>
    </row>
    <row r="13" spans="1:10" ht="15" customHeight="1" x14ac:dyDescent="0.3">
      <c r="A13" s="5" t="s">
        <v>66</v>
      </c>
      <c r="B13" s="5" t="s">
        <v>66</v>
      </c>
      <c r="C13" s="5" t="s">
        <v>66</v>
      </c>
      <c r="D13" s="5" t="s">
        <v>66</v>
      </c>
      <c r="E13" s="5" t="s">
        <v>66</v>
      </c>
      <c r="F13" s="5" t="s">
        <v>66</v>
      </c>
      <c r="G13" s="5" t="s">
        <v>66</v>
      </c>
      <c r="H13" s="5" t="s">
        <v>66</v>
      </c>
      <c r="I13" s="5" t="s">
        <v>66</v>
      </c>
      <c r="J13" s="5" t="s">
        <v>66</v>
      </c>
    </row>
    <row r="14" spans="1:10" ht="15" customHeight="1" x14ac:dyDescent="0.3">
      <c r="A14" s="5"/>
      <c r="B14" s="5"/>
      <c r="C14" s="5" t="s">
        <v>1</v>
      </c>
      <c r="D14" s="5" t="s">
        <v>1</v>
      </c>
      <c r="E14" s="5" t="s">
        <v>1</v>
      </c>
      <c r="F14" s="5" t="s">
        <v>1</v>
      </c>
      <c r="G14" s="5" t="s">
        <v>1</v>
      </c>
      <c r="H14" s="5" t="s">
        <v>1</v>
      </c>
      <c r="I14" s="5" t="s">
        <v>1</v>
      </c>
      <c r="J14" s="5" t="s">
        <v>1</v>
      </c>
    </row>
    <row r="15" spans="1:10" ht="15" customHeight="1" x14ac:dyDescent="0.3">
      <c r="A15" s="8" t="s">
        <v>144</v>
      </c>
      <c r="B15" s="8" t="s">
        <v>217</v>
      </c>
      <c r="C15" s="8" t="s">
        <v>1</v>
      </c>
      <c r="D15" s="8" t="s">
        <v>1</v>
      </c>
      <c r="E15" s="8" t="s">
        <v>1</v>
      </c>
      <c r="F15" s="8" t="s">
        <v>1</v>
      </c>
      <c r="G15" s="8" t="s">
        <v>1</v>
      </c>
      <c r="H15" s="8" t="s">
        <v>1</v>
      </c>
      <c r="I15" s="8" t="s">
        <v>1</v>
      </c>
      <c r="J15" s="8" t="s">
        <v>1</v>
      </c>
    </row>
    <row r="16" spans="1:10" ht="15" customHeight="1" x14ac:dyDescent="0.3">
      <c r="A16" s="5" t="s">
        <v>18</v>
      </c>
      <c r="B16" s="5" t="s">
        <v>218</v>
      </c>
      <c r="C16" s="5" t="s">
        <v>1</v>
      </c>
      <c r="D16" s="5" t="s">
        <v>1</v>
      </c>
      <c r="E16" s="5" t="s">
        <v>1</v>
      </c>
      <c r="F16" s="5" t="s">
        <v>1</v>
      </c>
      <c r="G16" s="5" t="s">
        <v>1</v>
      </c>
      <c r="H16" s="5" t="s">
        <v>1</v>
      </c>
      <c r="I16" s="5" t="s">
        <v>1</v>
      </c>
      <c r="J16" s="5" t="s">
        <v>1</v>
      </c>
    </row>
    <row r="17" spans="1:10" ht="15" customHeight="1" x14ac:dyDescent="0.3">
      <c r="A17" s="5" t="s">
        <v>66</v>
      </c>
      <c r="B17" s="5" t="s">
        <v>66</v>
      </c>
      <c r="C17" s="5" t="s">
        <v>66</v>
      </c>
      <c r="D17" s="5" t="s">
        <v>66</v>
      </c>
      <c r="E17" s="5" t="s">
        <v>66</v>
      </c>
      <c r="F17" s="5" t="s">
        <v>66</v>
      </c>
      <c r="G17" s="5" t="s">
        <v>66</v>
      </c>
      <c r="H17" s="5" t="s">
        <v>66</v>
      </c>
      <c r="I17" s="5" t="s">
        <v>66</v>
      </c>
      <c r="J17" s="5" t="s">
        <v>66</v>
      </c>
    </row>
    <row r="18" spans="1:10" ht="15" customHeight="1" x14ac:dyDescent="0.3">
      <c r="A18" s="5"/>
      <c r="B18" s="5"/>
      <c r="C18" s="5" t="s">
        <v>1</v>
      </c>
      <c r="D18" s="5" t="s">
        <v>1</v>
      </c>
      <c r="E18" s="5" t="s">
        <v>1</v>
      </c>
      <c r="F18" s="5" t="s">
        <v>1</v>
      </c>
      <c r="G18" s="5" t="s">
        <v>1</v>
      </c>
      <c r="H18" s="5" t="s">
        <v>1</v>
      </c>
      <c r="I18" s="5" t="s">
        <v>1</v>
      </c>
      <c r="J18" s="5" t="s">
        <v>1</v>
      </c>
    </row>
    <row r="19" spans="1:10" ht="15" customHeight="1" x14ac:dyDescent="0.3">
      <c r="A19" s="8" t="s">
        <v>147</v>
      </c>
      <c r="B19" s="8" t="s">
        <v>219</v>
      </c>
      <c r="C19" s="8" t="s">
        <v>1</v>
      </c>
      <c r="D19" s="8" t="s">
        <v>1</v>
      </c>
      <c r="E19" s="8" t="s">
        <v>1</v>
      </c>
      <c r="F19" s="8" t="s">
        <v>1</v>
      </c>
      <c r="G19" s="8" t="s">
        <v>1</v>
      </c>
      <c r="H19" s="8" t="s">
        <v>1</v>
      </c>
      <c r="I19" s="8" t="s">
        <v>1</v>
      </c>
      <c r="J19" s="8" t="s">
        <v>1</v>
      </c>
    </row>
    <row r="20" spans="1:10" ht="15" customHeight="1" x14ac:dyDescent="0.3">
      <c r="A20" s="8" t="s">
        <v>220</v>
      </c>
      <c r="B20" s="8" t="s">
        <v>221</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31"/>
  <sheetViews>
    <sheetView topLeftCell="A13" workbookViewId="0">
      <selection activeCell="D3" sqref="D3:E29"/>
    </sheetView>
  </sheetViews>
  <sheetFormatPr defaultRowHeight="13.2" x14ac:dyDescent="0.25"/>
  <cols>
    <col min="1" max="1" width="6.5546875" customWidth="1"/>
    <col min="2" max="2" width="55" customWidth="1"/>
    <col min="3" max="3" width="10.44140625" customWidth="1"/>
    <col min="4" max="5" width="21.44140625" bestFit="1" customWidth="1"/>
  </cols>
  <sheetData>
    <row r="1" spans="1:5" ht="15" customHeight="1" x14ac:dyDescent="0.25">
      <c r="A1" s="7" t="s">
        <v>6</v>
      </c>
      <c r="B1" s="7" t="s">
        <v>117</v>
      </c>
      <c r="C1" s="7" t="s">
        <v>54</v>
      </c>
      <c r="D1" s="15" t="s">
        <v>222</v>
      </c>
      <c r="E1" s="7" t="s">
        <v>223</v>
      </c>
    </row>
    <row r="2" spans="1:5" ht="15" customHeight="1" x14ac:dyDescent="0.3">
      <c r="A2" s="8" t="s">
        <v>58</v>
      </c>
      <c r="B2" s="8" t="s">
        <v>224</v>
      </c>
      <c r="C2" s="8" t="s">
        <v>183</v>
      </c>
      <c r="D2" s="14" t="s">
        <v>1</v>
      </c>
      <c r="E2" s="8" t="s">
        <v>1</v>
      </c>
    </row>
    <row r="3" spans="1:5" ht="15" customHeight="1" x14ac:dyDescent="0.3">
      <c r="A3" s="5" t="s">
        <v>9</v>
      </c>
      <c r="B3" s="5" t="s">
        <v>225</v>
      </c>
      <c r="C3" s="5" t="s">
        <v>226</v>
      </c>
      <c r="D3" s="38">
        <v>1.2230920366990901E-2</v>
      </c>
      <c r="E3" s="38">
        <v>1.22309442155774E-2</v>
      </c>
    </row>
    <row r="4" spans="1:5" ht="15" customHeight="1" x14ac:dyDescent="0.3">
      <c r="A4" s="5" t="s">
        <v>12</v>
      </c>
      <c r="B4" s="5" t="s">
        <v>227</v>
      </c>
      <c r="C4" s="5" t="s">
        <v>228</v>
      </c>
      <c r="D4" s="38">
        <v>7.87936571378858E-4</v>
      </c>
      <c r="E4" s="38">
        <v>7.5625643711022201E-4</v>
      </c>
    </row>
    <row r="5" spans="1:5" ht="15" customHeight="1" x14ac:dyDescent="0.3">
      <c r="A5" s="5" t="s">
        <v>15</v>
      </c>
      <c r="B5" s="5" t="s">
        <v>229</v>
      </c>
      <c r="C5" s="5" t="s">
        <v>230</v>
      </c>
      <c r="D5" s="38">
        <v>5.20850028808127E-4</v>
      </c>
      <c r="E5" s="38">
        <v>5.0749192592476004E-4</v>
      </c>
    </row>
    <row r="6" spans="1:5" ht="15" customHeight="1" x14ac:dyDescent="0.3">
      <c r="A6" s="5" t="s">
        <v>18</v>
      </c>
      <c r="B6" s="5" t="s">
        <v>231</v>
      </c>
      <c r="C6" s="5" t="s">
        <v>232</v>
      </c>
      <c r="D6" s="38">
        <v>2.0407057435443899E-5</v>
      </c>
      <c r="E6" s="38">
        <v>1.60577598291331E-5</v>
      </c>
    </row>
    <row r="7" spans="1:5" ht="15" customHeight="1" x14ac:dyDescent="0.3">
      <c r="A7" s="5" t="s">
        <v>21</v>
      </c>
      <c r="B7" s="5" t="s">
        <v>233</v>
      </c>
      <c r="C7" s="5" t="s">
        <v>234</v>
      </c>
      <c r="D7" s="24"/>
      <c r="E7" s="24"/>
    </row>
    <row r="8" spans="1:5" ht="15" customHeight="1" x14ac:dyDescent="0.3">
      <c r="A8" s="5" t="s">
        <v>24</v>
      </c>
      <c r="B8" s="5" t="s">
        <v>235</v>
      </c>
      <c r="C8" s="5" t="s">
        <v>236</v>
      </c>
      <c r="D8" s="24"/>
      <c r="E8" s="24"/>
    </row>
    <row r="9" spans="1:5" ht="15" customHeight="1" x14ac:dyDescent="0.3">
      <c r="A9" s="5" t="s">
        <v>27</v>
      </c>
      <c r="B9" s="5" t="s">
        <v>237</v>
      </c>
      <c r="C9" s="5" t="s">
        <v>238</v>
      </c>
      <c r="D9" s="38">
        <v>1.3483537395414901E-4</v>
      </c>
      <c r="E9" s="38">
        <v>1.06098309210255E-4</v>
      </c>
    </row>
    <row r="10" spans="1:5" ht="15" customHeight="1" x14ac:dyDescent="0.3">
      <c r="A10" s="5" t="s">
        <v>30</v>
      </c>
      <c r="B10" s="5" t="s">
        <v>239</v>
      </c>
      <c r="C10" s="5" t="s">
        <v>240</v>
      </c>
      <c r="D10" s="38">
        <v>1.44024223582745E-2</v>
      </c>
      <c r="E10" s="38">
        <v>1.4366345446542399E-2</v>
      </c>
    </row>
    <row r="11" spans="1:5" ht="15" customHeight="1" x14ac:dyDescent="0.3">
      <c r="A11" s="5" t="s">
        <v>33</v>
      </c>
      <c r="B11" s="5" t="s">
        <v>241</v>
      </c>
      <c r="C11" s="5" t="s">
        <v>242</v>
      </c>
      <c r="D11" s="38">
        <v>3.3066970752823801</v>
      </c>
      <c r="E11" s="38">
        <v>1.18965261351231</v>
      </c>
    </row>
    <row r="12" spans="1:5" ht="15" customHeight="1" x14ac:dyDescent="0.3">
      <c r="A12" s="5" t="s">
        <v>36</v>
      </c>
      <c r="B12" s="5" t="s">
        <v>243</v>
      </c>
      <c r="C12" s="5" t="s">
        <v>236</v>
      </c>
      <c r="D12" s="24"/>
      <c r="E12" s="24"/>
    </row>
    <row r="13" spans="1:5" ht="15" customHeight="1" x14ac:dyDescent="0.3">
      <c r="A13" s="8" t="s">
        <v>96</v>
      </c>
      <c r="B13" s="8" t="s">
        <v>244</v>
      </c>
      <c r="C13" s="8" t="s">
        <v>245</v>
      </c>
      <c r="D13" s="36"/>
      <c r="E13" s="36"/>
    </row>
    <row r="14" spans="1:5" ht="15" customHeight="1" x14ac:dyDescent="0.3">
      <c r="A14" s="5" t="s">
        <v>9</v>
      </c>
      <c r="B14" s="5" t="s">
        <v>246</v>
      </c>
      <c r="C14" s="5" t="s">
        <v>247</v>
      </c>
      <c r="D14" s="23">
        <v>3589053168900</v>
      </c>
      <c r="E14" s="23">
        <v>4520078076300</v>
      </c>
    </row>
    <row r="15" spans="1:5" ht="15" customHeight="1" x14ac:dyDescent="0.3">
      <c r="A15" s="5"/>
      <c r="B15" s="5" t="s">
        <v>248</v>
      </c>
      <c r="C15" s="5" t="s">
        <v>249</v>
      </c>
      <c r="D15" s="23">
        <v>3589053168900</v>
      </c>
      <c r="E15" s="23">
        <v>4520078076300</v>
      </c>
    </row>
    <row r="16" spans="1:5" ht="15" customHeight="1" x14ac:dyDescent="0.3">
      <c r="A16" s="5"/>
      <c r="B16" s="5" t="s">
        <v>250</v>
      </c>
      <c r="C16" s="5" t="s">
        <v>251</v>
      </c>
      <c r="D16" s="24">
        <v>358905316.88999999</v>
      </c>
      <c r="E16" s="24">
        <v>452007807.63</v>
      </c>
    </row>
    <row r="17" spans="1:5" ht="15" customHeight="1" x14ac:dyDescent="0.3">
      <c r="A17" s="5" t="s">
        <v>12</v>
      </c>
      <c r="B17" s="5" t="s">
        <v>252</v>
      </c>
      <c r="C17" s="5" t="s">
        <v>253</v>
      </c>
      <c r="D17" s="23">
        <v>-771538531300</v>
      </c>
      <c r="E17" s="23">
        <v>-931024907400</v>
      </c>
    </row>
    <row r="18" spans="1:5" ht="15" customHeight="1" x14ac:dyDescent="0.3">
      <c r="A18" s="5"/>
      <c r="B18" s="5" t="s">
        <v>254</v>
      </c>
      <c r="C18" s="5" t="s">
        <v>255</v>
      </c>
      <c r="D18" s="24">
        <v>1391536.76</v>
      </c>
      <c r="E18" s="24">
        <v>1708384.56</v>
      </c>
    </row>
    <row r="19" spans="1:5" ht="15" customHeight="1" x14ac:dyDescent="0.3">
      <c r="A19" s="5"/>
      <c r="B19" s="5" t="s">
        <v>256</v>
      </c>
      <c r="C19" s="5" t="s">
        <v>257</v>
      </c>
      <c r="D19" s="23">
        <v>13915367600</v>
      </c>
      <c r="E19" s="23">
        <v>17083845600</v>
      </c>
    </row>
    <row r="20" spans="1:5" ht="15" customHeight="1" x14ac:dyDescent="0.3">
      <c r="A20" s="5"/>
      <c r="B20" s="5" t="s">
        <v>258</v>
      </c>
      <c r="C20" s="5" t="s">
        <v>259</v>
      </c>
      <c r="D20" s="24">
        <v>-78545389.890000001</v>
      </c>
      <c r="E20" s="24">
        <v>-94810875.299999997</v>
      </c>
    </row>
    <row r="21" spans="1:5" ht="15" customHeight="1" x14ac:dyDescent="0.3">
      <c r="A21" s="5"/>
      <c r="B21" s="5" t="s">
        <v>260</v>
      </c>
      <c r="C21" s="5" t="s">
        <v>261</v>
      </c>
      <c r="D21" s="23">
        <v>-785453898900</v>
      </c>
      <c r="E21" s="23">
        <v>-948108753000</v>
      </c>
    </row>
    <row r="22" spans="1:5" ht="15" customHeight="1" x14ac:dyDescent="0.3">
      <c r="A22" s="5" t="s">
        <v>15</v>
      </c>
      <c r="B22" s="5" t="s">
        <v>262</v>
      </c>
      <c r="C22" s="5" t="s">
        <v>263</v>
      </c>
      <c r="D22" s="23">
        <v>2817514637600</v>
      </c>
      <c r="E22" s="23">
        <v>3589053168900</v>
      </c>
    </row>
    <row r="23" spans="1:5" ht="15" customHeight="1" x14ac:dyDescent="0.3">
      <c r="A23" s="5"/>
      <c r="B23" s="5" t="s">
        <v>264</v>
      </c>
      <c r="C23" s="5" t="s">
        <v>265</v>
      </c>
      <c r="D23" s="23">
        <v>2817514637600</v>
      </c>
      <c r="E23" s="23">
        <v>3589053168900</v>
      </c>
    </row>
    <row r="24" spans="1:5" ht="15" customHeight="1" x14ac:dyDescent="0.3">
      <c r="A24" s="5"/>
      <c r="B24" s="5" t="s">
        <v>266</v>
      </c>
      <c r="C24" s="5" t="s">
        <v>267</v>
      </c>
      <c r="D24" s="24">
        <v>281751463.75999999</v>
      </c>
      <c r="E24" s="24">
        <v>358905316.88999999</v>
      </c>
    </row>
    <row r="25" spans="1:5" ht="15" customHeight="1" x14ac:dyDescent="0.3">
      <c r="A25" s="5" t="s">
        <v>18</v>
      </c>
      <c r="B25" s="5" t="s">
        <v>268</v>
      </c>
      <c r="C25" s="5" t="s">
        <v>269</v>
      </c>
      <c r="D25" s="38">
        <v>2.2254329813672399E-5</v>
      </c>
      <c r="E25" s="38">
        <v>1.74537118989516E-5</v>
      </c>
    </row>
    <row r="26" spans="1:5" ht="15" customHeight="1" x14ac:dyDescent="0.3">
      <c r="A26" s="5" t="s">
        <v>21</v>
      </c>
      <c r="B26" s="5" t="s">
        <v>270</v>
      </c>
      <c r="C26" s="5" t="s">
        <v>271</v>
      </c>
      <c r="D26" s="38">
        <v>9.4600000000000004E-2</v>
      </c>
      <c r="E26" s="38">
        <v>8.3199999999999996E-2</v>
      </c>
    </row>
    <row r="27" spans="1:5" ht="15" customHeight="1" x14ac:dyDescent="0.3">
      <c r="A27" s="5" t="s">
        <v>24</v>
      </c>
      <c r="B27" s="5" t="s">
        <v>272</v>
      </c>
      <c r="C27" s="5" t="s">
        <v>273</v>
      </c>
      <c r="D27" s="38">
        <v>1.29E-2</v>
      </c>
      <c r="E27" s="38">
        <v>1.12E-2</v>
      </c>
    </row>
    <row r="28" spans="1:5" ht="15" customHeight="1" x14ac:dyDescent="0.3">
      <c r="A28" s="5" t="s">
        <v>27</v>
      </c>
      <c r="B28" s="5" t="s">
        <v>274</v>
      </c>
      <c r="C28" s="5" t="s">
        <v>275</v>
      </c>
      <c r="D28" s="23">
        <v>25847</v>
      </c>
      <c r="E28" s="23">
        <v>29292</v>
      </c>
    </row>
    <row r="29" spans="1:5" ht="15" customHeight="1" x14ac:dyDescent="0.3">
      <c r="A29" s="5" t="s">
        <v>30</v>
      </c>
      <c r="B29" s="5" t="s">
        <v>276</v>
      </c>
      <c r="C29" s="5" t="s">
        <v>277</v>
      </c>
      <c r="D29" s="24">
        <v>17042.990000000002</v>
      </c>
      <c r="E29" s="24">
        <v>16768.84</v>
      </c>
    </row>
    <row r="30" spans="1:5" ht="15" customHeight="1" x14ac:dyDescent="0.3">
      <c r="A30" s="5" t="s">
        <v>33</v>
      </c>
      <c r="B30" s="5" t="s">
        <v>278</v>
      </c>
      <c r="C30" s="5" t="s">
        <v>279</v>
      </c>
      <c r="D30" s="24"/>
      <c r="E30" s="24"/>
    </row>
    <row r="31" spans="1:5" ht="15" customHeight="1" x14ac:dyDescent="0.3">
      <c r="A31" s="9" t="s">
        <v>280</v>
      </c>
      <c r="B31" s="9" t="s">
        <v>280</v>
      </c>
      <c r="C31" s="9" t="s">
        <v>280</v>
      </c>
      <c r="D31" s="10"/>
      <c r="E31" s="10" t="s">
        <v>280</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activeCell="D13" sqref="D13"/>
    </sheetView>
  </sheetViews>
  <sheetFormatPr defaultRowHeight="13.2" x14ac:dyDescent="0.25"/>
  <cols>
    <col min="1" max="1" width="6.5546875" customWidth="1"/>
    <col min="2" max="2" width="38.44140625" customWidth="1"/>
    <col min="3" max="3" width="24.5546875" customWidth="1"/>
    <col min="4" max="4" width="18.44140625" customWidth="1"/>
    <col min="5" max="5" width="16.44140625" customWidth="1"/>
    <col min="6" max="6" width="21.21875" customWidth="1"/>
  </cols>
  <sheetData>
    <row r="1" spans="1:6" ht="15" customHeight="1" x14ac:dyDescent="0.25">
      <c r="A1" s="52" t="s">
        <v>6</v>
      </c>
      <c r="B1" s="52" t="s">
        <v>281</v>
      </c>
      <c r="C1" s="52" t="s">
        <v>282</v>
      </c>
      <c r="D1" s="52" t="s">
        <v>283</v>
      </c>
      <c r="E1" s="52"/>
      <c r="F1" s="52"/>
    </row>
    <row r="2" spans="1:6" ht="15" customHeight="1" x14ac:dyDescent="0.25">
      <c r="A2" s="52"/>
      <c r="B2" s="52"/>
      <c r="C2" s="52"/>
      <c r="D2" s="7" t="s">
        <v>284</v>
      </c>
      <c r="E2" s="7" t="s">
        <v>285</v>
      </c>
      <c r="F2" s="7" t="s">
        <v>286</v>
      </c>
    </row>
    <row r="3" spans="1:6" ht="15" customHeight="1" x14ac:dyDescent="0.3">
      <c r="A3" s="8" t="s">
        <v>58</v>
      </c>
      <c r="B3" s="8" t="s">
        <v>287</v>
      </c>
      <c r="C3" s="8"/>
      <c r="D3" s="8"/>
      <c r="E3" s="8"/>
      <c r="F3" s="8"/>
    </row>
    <row r="4" spans="1:6" ht="15" customHeight="1" x14ac:dyDescent="0.3">
      <c r="A4" s="5" t="s">
        <v>66</v>
      </c>
      <c r="B4" s="5" t="s">
        <v>66</v>
      </c>
      <c r="C4" s="5" t="s">
        <v>66</v>
      </c>
      <c r="D4" s="5" t="s">
        <v>66</v>
      </c>
      <c r="E4" s="5" t="s">
        <v>66</v>
      </c>
      <c r="F4" s="5" t="s">
        <v>66</v>
      </c>
    </row>
    <row r="5" spans="1:6" ht="15" customHeight="1" x14ac:dyDescent="0.3">
      <c r="A5" s="5"/>
      <c r="B5" s="5"/>
      <c r="C5" s="5" t="s">
        <v>1</v>
      </c>
      <c r="D5" s="5" t="s">
        <v>1</v>
      </c>
      <c r="E5" s="5" t="s">
        <v>1</v>
      </c>
      <c r="F5" s="5" t="s">
        <v>1</v>
      </c>
    </row>
    <row r="6" spans="1:6" ht="15" customHeight="1" x14ac:dyDescent="0.3">
      <c r="A6" s="8" t="s">
        <v>96</v>
      </c>
      <c r="B6" s="8" t="s">
        <v>288</v>
      </c>
      <c r="C6" s="8"/>
      <c r="D6" s="8"/>
      <c r="E6" s="8"/>
      <c r="F6" s="8"/>
    </row>
    <row r="7" spans="1:6" ht="15" customHeight="1" x14ac:dyDescent="0.3">
      <c r="A7" s="5" t="s">
        <v>66</v>
      </c>
      <c r="B7" s="5" t="s">
        <v>66</v>
      </c>
      <c r="C7" s="5" t="s">
        <v>66</v>
      </c>
      <c r="D7" s="5" t="s">
        <v>66</v>
      </c>
      <c r="E7" s="5" t="s">
        <v>66</v>
      </c>
      <c r="F7" s="5" t="s">
        <v>66</v>
      </c>
    </row>
    <row r="8" spans="1:6" ht="15" customHeight="1" x14ac:dyDescent="0.3">
      <c r="A8" s="5"/>
      <c r="B8" s="5"/>
      <c r="C8" s="5" t="s">
        <v>1</v>
      </c>
      <c r="D8" s="5" t="s">
        <v>1</v>
      </c>
      <c r="E8" s="5" t="s">
        <v>1</v>
      </c>
      <c r="F8" s="5" t="s">
        <v>1</v>
      </c>
    </row>
    <row r="9" spans="1:6" ht="15" customHeight="1" x14ac:dyDescent="0.3">
      <c r="A9" s="8" t="s">
        <v>144</v>
      </c>
      <c r="B9" s="8" t="s">
        <v>289</v>
      </c>
      <c r="C9" s="8"/>
      <c r="D9" s="8"/>
      <c r="E9" s="8"/>
      <c r="F9" s="8"/>
    </row>
    <row r="10" spans="1:6" ht="15" customHeight="1" x14ac:dyDescent="0.3">
      <c r="A10" s="5" t="s">
        <v>66</v>
      </c>
      <c r="B10" s="5" t="s">
        <v>66</v>
      </c>
      <c r="C10" s="5" t="s">
        <v>66</v>
      </c>
      <c r="D10" s="5" t="s">
        <v>66</v>
      </c>
      <c r="E10" s="5" t="s">
        <v>66</v>
      </c>
      <c r="F10" s="5" t="s">
        <v>66</v>
      </c>
    </row>
    <row r="11" spans="1:6" ht="15" customHeight="1" x14ac:dyDescent="0.3">
      <c r="A11" s="5"/>
      <c r="B11" s="5"/>
      <c r="C11" s="5" t="s">
        <v>1</v>
      </c>
      <c r="D11" s="5" t="s">
        <v>1</v>
      </c>
      <c r="E11" s="5" t="s">
        <v>1</v>
      </c>
      <c r="F11" s="5" t="s">
        <v>1</v>
      </c>
    </row>
    <row r="12" spans="1:6" ht="15" customHeight="1" x14ac:dyDescent="0.3">
      <c r="A12" s="8" t="s">
        <v>147</v>
      </c>
      <c r="B12" s="8" t="s">
        <v>290</v>
      </c>
      <c r="C12" s="8"/>
      <c r="D12" s="8"/>
      <c r="E12" s="8"/>
      <c r="F12" s="8"/>
    </row>
    <row r="13" spans="1:6" ht="15" customHeight="1" x14ac:dyDescent="0.3">
      <c r="A13" s="5" t="s">
        <v>66</v>
      </c>
      <c r="B13" s="5" t="s">
        <v>66</v>
      </c>
      <c r="C13" s="5" t="s">
        <v>66</v>
      </c>
      <c r="D13" s="5" t="s">
        <v>66</v>
      </c>
      <c r="E13" s="5" t="s">
        <v>66</v>
      </c>
      <c r="F13" s="5" t="s">
        <v>66</v>
      </c>
    </row>
    <row r="14" spans="1:6" ht="15" customHeight="1" x14ac:dyDescent="0.3">
      <c r="A14" s="5" t="s">
        <v>1</v>
      </c>
      <c r="B14" s="5" t="s">
        <v>1</v>
      </c>
      <c r="C14" s="5" t="s">
        <v>1</v>
      </c>
      <c r="D14" s="5" t="s">
        <v>1</v>
      </c>
      <c r="E14" s="5" t="s">
        <v>1</v>
      </c>
      <c r="F14" s="5" t="s">
        <v>1</v>
      </c>
    </row>
    <row r="15" spans="1:6" ht="15" customHeight="1" x14ac:dyDescent="0.3">
      <c r="A15" s="8" t="s">
        <v>154</v>
      </c>
      <c r="B15" s="8" t="s">
        <v>291</v>
      </c>
      <c r="C15" s="8"/>
      <c r="D15" s="8"/>
      <c r="E15" s="8"/>
      <c r="F15" s="8"/>
    </row>
    <row r="16" spans="1:6" ht="15" customHeight="1" x14ac:dyDescent="0.3">
      <c r="A16" s="5" t="s">
        <v>66</v>
      </c>
      <c r="B16" s="5" t="s">
        <v>66</v>
      </c>
      <c r="C16" s="5" t="s">
        <v>66</v>
      </c>
      <c r="D16" s="5" t="s">
        <v>66</v>
      </c>
      <c r="E16" s="5" t="s">
        <v>66</v>
      </c>
      <c r="F16" s="5" t="s">
        <v>66</v>
      </c>
    </row>
    <row r="17" spans="1:6" ht="15" customHeight="1" x14ac:dyDescent="0.3">
      <c r="A17" s="5" t="s">
        <v>1</v>
      </c>
      <c r="B17" s="5" t="s">
        <v>1</v>
      </c>
      <c r="C17" s="5" t="s">
        <v>1</v>
      </c>
      <c r="D17" s="5" t="s">
        <v>1</v>
      </c>
      <c r="E17" s="5" t="s">
        <v>1</v>
      </c>
      <c r="F17" s="5" t="s">
        <v>1</v>
      </c>
    </row>
    <row r="18" spans="1:6" ht="15" customHeight="1" x14ac:dyDescent="0.3">
      <c r="A18" s="8" t="s">
        <v>147</v>
      </c>
      <c r="B18" s="8" t="s">
        <v>292</v>
      </c>
      <c r="C18" s="8"/>
      <c r="D18" s="8"/>
      <c r="E18" s="8"/>
      <c r="F18" s="8"/>
    </row>
    <row r="19" spans="1:6" ht="15" customHeight="1" x14ac:dyDescent="0.3">
      <c r="A19" s="5" t="s">
        <v>66</v>
      </c>
      <c r="B19" s="5" t="s">
        <v>66</v>
      </c>
      <c r="C19" s="5" t="s">
        <v>66</v>
      </c>
      <c r="D19" s="5" t="s">
        <v>66</v>
      </c>
      <c r="E19" s="5" t="s">
        <v>66</v>
      </c>
      <c r="F19" s="5" t="s">
        <v>66</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5546875" customWidth="1"/>
    <col min="2" max="2" width="53.44140625" customWidth="1"/>
    <col min="3" max="3" width="24.21875" customWidth="1"/>
    <col min="4" max="4" width="20.5546875" customWidth="1"/>
  </cols>
  <sheetData>
    <row r="1" spans="1:4" ht="15" customHeight="1" x14ac:dyDescent="0.25">
      <c r="A1" s="52" t="s">
        <v>6</v>
      </c>
      <c r="B1" s="52" t="s">
        <v>117</v>
      </c>
      <c r="C1" s="52" t="s">
        <v>293</v>
      </c>
      <c r="D1" s="52"/>
    </row>
    <row r="2" spans="1:4" ht="15" customHeight="1" x14ac:dyDescent="0.25">
      <c r="A2" s="52"/>
      <c r="B2" s="52"/>
      <c r="C2" s="7" t="s">
        <v>294</v>
      </c>
      <c r="D2" s="7" t="s">
        <v>295</v>
      </c>
    </row>
    <row r="3" spans="1:4" ht="15" customHeight="1" x14ac:dyDescent="0.3">
      <c r="A3" s="5" t="s">
        <v>9</v>
      </c>
      <c r="B3" s="5" t="s">
        <v>296</v>
      </c>
      <c r="C3" s="5" t="s">
        <v>1</v>
      </c>
      <c r="D3" s="5" t="s">
        <v>1</v>
      </c>
    </row>
    <row r="4" spans="1:4" ht="15" customHeight="1" x14ac:dyDescent="0.3">
      <c r="A4" s="5" t="s">
        <v>66</v>
      </c>
      <c r="B4" s="5" t="s">
        <v>66</v>
      </c>
      <c r="C4" s="5" t="s">
        <v>66</v>
      </c>
      <c r="D4" s="5" t="s">
        <v>66</v>
      </c>
    </row>
    <row r="5" spans="1:4" ht="15" customHeight="1" x14ac:dyDescent="0.3">
      <c r="A5" s="5"/>
      <c r="B5" s="5"/>
      <c r="C5" s="5" t="s">
        <v>1</v>
      </c>
      <c r="D5" s="5" t="s">
        <v>1</v>
      </c>
    </row>
    <row r="6" spans="1:4" ht="15" customHeight="1" x14ac:dyDescent="0.3">
      <c r="A6" s="5" t="s">
        <v>96</v>
      </c>
      <c r="B6" s="5" t="s">
        <v>297</v>
      </c>
      <c r="C6" s="5" t="s">
        <v>1</v>
      </c>
      <c r="D6" s="5" t="s">
        <v>1</v>
      </c>
    </row>
    <row r="7" spans="1:4" ht="15" customHeight="1" x14ac:dyDescent="0.3">
      <c r="A7" s="5" t="s">
        <v>66</v>
      </c>
      <c r="B7" s="5" t="s">
        <v>66</v>
      </c>
      <c r="C7" s="5" t="s">
        <v>66</v>
      </c>
      <c r="D7" s="5" t="s">
        <v>66</v>
      </c>
    </row>
    <row r="8" spans="1:4" ht="15" customHeight="1" x14ac:dyDescent="0.3">
      <c r="A8" s="5"/>
      <c r="B8" s="5"/>
      <c r="C8" s="5" t="s">
        <v>1</v>
      </c>
      <c r="D8" s="5" t="s">
        <v>1</v>
      </c>
    </row>
    <row r="9" spans="1:4" ht="15" customHeight="1" x14ac:dyDescent="0.3">
      <c r="A9" s="5" t="s">
        <v>144</v>
      </c>
      <c r="B9" s="5" t="s">
        <v>298</v>
      </c>
      <c r="C9" s="5" t="s">
        <v>1</v>
      </c>
      <c r="D9" s="5" t="s">
        <v>1</v>
      </c>
    </row>
    <row r="10" spans="1:4" ht="15" customHeight="1" x14ac:dyDescent="0.3">
      <c r="A10" s="5" t="s">
        <v>66</v>
      </c>
      <c r="B10" s="5" t="s">
        <v>66</v>
      </c>
      <c r="C10" s="5" t="s">
        <v>66</v>
      </c>
      <c r="D10" s="5" t="s">
        <v>66</v>
      </c>
    </row>
    <row r="11" spans="1:4" ht="15" customHeight="1" x14ac:dyDescent="0.3">
      <c r="A11" s="5"/>
      <c r="B11" s="5"/>
      <c r="C11" s="5" t="s">
        <v>1</v>
      </c>
      <c r="D11" s="5" t="s">
        <v>1</v>
      </c>
    </row>
    <row r="12" spans="1:4" ht="15" customHeight="1" x14ac:dyDescent="0.3">
      <c r="A12" s="5" t="s">
        <v>147</v>
      </c>
      <c r="B12" s="5" t="s">
        <v>299</v>
      </c>
      <c r="C12" s="5" t="s">
        <v>1</v>
      </c>
      <c r="D12" s="5" t="s">
        <v>1</v>
      </c>
    </row>
    <row r="13" spans="1:4" ht="15" customHeight="1" x14ac:dyDescent="0.3">
      <c r="A13" s="5" t="s">
        <v>66</v>
      </c>
      <c r="B13" s="5" t="s">
        <v>66</v>
      </c>
      <c r="C13" s="5" t="s">
        <v>66</v>
      </c>
      <c r="D13" s="5" t="s">
        <v>66</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3.2" x14ac:dyDescent="0.25"/>
  <cols>
    <col min="1" max="1" width="6.5546875" customWidth="1"/>
    <col min="2" max="2" width="29.5546875" customWidth="1"/>
    <col min="3" max="7" width="14.21875" customWidth="1"/>
  </cols>
  <sheetData>
    <row r="1" spans="1:7" ht="15" customHeight="1" x14ac:dyDescent="0.25">
      <c r="A1" s="52" t="s">
        <v>6</v>
      </c>
      <c r="B1" s="52" t="s">
        <v>59</v>
      </c>
      <c r="C1" s="52" t="s">
        <v>222</v>
      </c>
      <c r="D1" s="52"/>
      <c r="E1" s="52" t="s">
        <v>223</v>
      </c>
      <c r="F1" s="52"/>
      <c r="G1" s="52" t="s">
        <v>57</v>
      </c>
    </row>
    <row r="2" spans="1:7" ht="15" customHeight="1" x14ac:dyDescent="0.25">
      <c r="A2" s="52"/>
      <c r="B2" s="52"/>
      <c r="C2" s="7" t="s">
        <v>294</v>
      </c>
      <c r="D2" s="7" t="s">
        <v>300</v>
      </c>
      <c r="E2" s="7" t="s">
        <v>294</v>
      </c>
      <c r="F2" s="7" t="s">
        <v>300</v>
      </c>
      <c r="G2" s="52"/>
    </row>
    <row r="3" spans="1:7" ht="15" customHeight="1" x14ac:dyDescent="0.3">
      <c r="A3" s="8" t="s">
        <v>61</v>
      </c>
      <c r="B3" s="8" t="s">
        <v>62</v>
      </c>
      <c r="C3" s="8" t="s">
        <v>1</v>
      </c>
      <c r="D3" s="8" t="s">
        <v>1</v>
      </c>
      <c r="E3" s="8" t="s">
        <v>1</v>
      </c>
      <c r="F3" s="8" t="s">
        <v>1</v>
      </c>
      <c r="G3" s="8" t="s">
        <v>1</v>
      </c>
    </row>
    <row r="4" spans="1:7" ht="15" customHeight="1" x14ac:dyDescent="0.3">
      <c r="A4" s="5" t="s">
        <v>1</v>
      </c>
      <c r="B4" s="5" t="s">
        <v>301</v>
      </c>
      <c r="C4" s="5" t="s">
        <v>1</v>
      </c>
      <c r="D4" s="5" t="s">
        <v>1</v>
      </c>
      <c r="E4" s="5" t="s">
        <v>1</v>
      </c>
      <c r="F4" s="5" t="s">
        <v>1</v>
      </c>
      <c r="G4" s="5" t="s">
        <v>1</v>
      </c>
    </row>
    <row r="5" spans="1:7" ht="15" customHeight="1" x14ac:dyDescent="0.3">
      <c r="A5" s="5" t="s">
        <v>1</v>
      </c>
      <c r="B5" s="5" t="s">
        <v>67</v>
      </c>
      <c r="C5" s="5" t="s">
        <v>1</v>
      </c>
      <c r="D5" s="5" t="s">
        <v>1</v>
      </c>
      <c r="E5" s="5" t="s">
        <v>1</v>
      </c>
      <c r="F5" s="5" t="s">
        <v>1</v>
      </c>
      <c r="G5" s="5" t="s">
        <v>1</v>
      </c>
    </row>
    <row r="6" spans="1:7" ht="15" customHeight="1" x14ac:dyDescent="0.3">
      <c r="A6" s="5" t="s">
        <v>1</v>
      </c>
      <c r="B6" s="5" t="s">
        <v>302</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5SkS4Vng6IuXQWW0KGYRS/MtBnuXZuj17Y7tDCzigKE=</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cYdEr1fvzCoulu1Fo9G8WQ+GXUG8YBPtqGqeHnp2080=</DigestValue>
    </Reference>
  </SignedInfo>
  <SignatureValue>2twv6El1qyF4TtFroxZKylwTQWJ3Ftt31XaF8TK/MQkQA/k1FsUEx/OcrpYDp81znQ4IDyGqUyLz
zAKdtoagr2s52Ds2HALrCBc0iGwLkRMhfXcmzXvJViT/YhTTt7zykgEvjNlABdmO/Li4tLoSJLST
d0VDYvgMiHf+TBTBl3tj8eVDvriye1Qcak6Vlf0EU/DxVYTn80i9YVxiSmzr8Zl9Cz0D4pRbFCRT
qgsCJgXEPx4EHMY+D0GBbTLNT+CDOA/0c4uvGLEJYjcpkAVXn+X7KyYwStMNFShRyYIQ9LORmWDb
j8MwRCoa4C04CtIf6Y3VkE2HhhqCHtXbkpzoKQ==</SignatureValue>
  <KeyInfo>
    <X509Data>
      <X509Certificate>MIIFVTCCBD2gAwIBAgIQVAEBAR6NUbblTFb1fpbowDANBgkqhkiG9w0BAQsFADBcMQswCQYDVQQGEwJWTjEzMDEGA1UECgwqVklFVE5BTSBQT1NUUyBBTkQgVEVMRUNPTU1VTklDQVRJT05TIEdST1VQMRgwFgYDVQQDDA9WTlBULUNBIFNIQS0yNTYwHhcNMjMwNDEzMDk0M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kLwjSfeHIQsRdh2NfT1Z8bdhxlbY1J0Gn+U1t2J8j65i99GnxHcBlp1xkfhhxuCBSfA9P7blUC+sQ5I21xDUtADGSl2kSYQCOagU6cBOSDn3tCPQNyE49zLYf4RUW1RCbSbKooi4q4Hg0XtLhajgqWcU/5MLAtqlRb5VPRItDVNJVV7BVmDriIrFKZ30AhQiA/1tZy6oxl2jokVytZP6IuuF67jcsHHtTdIEeQLloCxQsy+vFnGlCwVDvw/vTJqKnUpF+uoE9ULUlz5qfc10pMzPsPJOD245y0hT1t09U8/0LzSI4KGby6zsIot+piooGrEttRYBMCXHslzAoIcs5AgMBAAGjggHJMIIBxTB+BggrBgEFBQcBAQRyMHAwOQYIKwYBBQUHMAKGLWh0dHA6Ly9wdWIudm5wdC1jYS52bi9jZXJ0cy92bnB0Y2Etc2hhMjU2LmNlcjAzBggrBgEFBQcwAYYnaHR0cDovL29jc3Atc2hhMjU2LnZucHQtY2Eudm4vcmVzcG9uZGVyMB0GA1UdDgQWBBT7VtSgHrzPxMyahplxCG3IxjX7XT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VMwP+pdLBKqRrdwW2XHOALN52Rx7q9NI51Q1QUyh5vW+FE/GXDTndb7WcniFGYeI7RAffV/q1du7Z6wRitJRw5tgeFouxKlo5nxzalnYdAfOH+/Pf5QHAVyOlLPAXDiFKNS99nzIr0d7t1euhrlm6YznzQhBAw2aB18GcmlxGqq7sfftL/W3RzxhLmEBh9l1aPdt4E8Re4UKWJhLpCATntfh1pdZeDNf2bQtebTt6TGFiu2Bs6cqSrk8pTCO47MPFoqxBMEVJL9BRGmFf0jk5MnCL9nE7l+xkdbJzNynHdhgaMjBpDQVeha33e6qI4QNc9aq7hW0gwljlrsOUUXF5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ypWvq/cj8nWwQjKnypp9OV/Cga8k3+rxHwd//pg5gl4=</DigestValue>
      </Reference>
      <Reference URI="/xl/comments1.xml?ContentType=application/vnd.openxmlformats-officedocument.spreadsheetml.comments+xml">
        <DigestMethod Algorithm="http://www.w3.org/2001/04/xmlenc#sha256"/>
        <DigestValue>kzhJwxOWmpjf85nBGaobLIioooVDA3yO65D9ByNo83M=</DigestValue>
      </Reference>
      <Reference URI="/xl/comments2.xml?ContentType=application/vnd.openxmlformats-officedocument.spreadsheetml.comments+xml">
        <DigestMethod Algorithm="http://www.w3.org/2001/04/xmlenc#sha256"/>
        <DigestValue>vfEdoRFSFkj0opebKBIuCI0KUYQH77EuTC9S03IPAIo=</DigestValue>
      </Reference>
      <Reference URI="/xl/comments3.xml?ContentType=application/vnd.openxmlformats-officedocument.spreadsheetml.comments+xml">
        <DigestMethod Algorithm="http://www.w3.org/2001/04/xmlenc#sha256"/>
        <DigestValue>ikWm93UfFDL8E6pQ7ouQIxjZ/t6veUFjjS1+pQlHbeI=</DigestValue>
      </Reference>
      <Reference URI="/xl/comments4.xml?ContentType=application/vnd.openxmlformats-officedocument.spreadsheetml.comments+xml">
        <DigestMethod Algorithm="http://www.w3.org/2001/04/xmlenc#sha256"/>
        <DigestValue>jO/U5SGFYBTBoGCt6heZf4WEl2PhwZoF7fdVq4ADNSk=</DigestValue>
      </Reference>
      <Reference URI="/xl/comments5.xml?ContentType=application/vnd.openxmlformats-officedocument.spreadsheetml.comments+xml">
        <DigestMethod Algorithm="http://www.w3.org/2001/04/xmlenc#sha256"/>
        <DigestValue>upLDzqds7sVLH4XRN0sOsfL2PXKDbkLYFpyKVANPYso=</DigestValue>
      </Reference>
      <Reference URI="/xl/comments6.xml?ContentType=application/vnd.openxmlformats-officedocument.spreadsheetml.comments+xml">
        <DigestMethod Algorithm="http://www.w3.org/2001/04/xmlenc#sha256"/>
        <DigestValue>EU2UJo+iTkkr3BB5DcyPJNGtM4kdjaltFtl9L3pKYII=</DigestValue>
      </Reference>
      <Reference URI="/xl/drawings/vmlDrawing1.vml?ContentType=application/vnd.openxmlformats-officedocument.vmlDrawing">
        <DigestMethod Algorithm="http://www.w3.org/2001/04/xmlenc#sha256"/>
        <DigestValue>U2Gwu0X7lx7OGIW8YTW4gD9uXexlBSy27w0aUZZBuc0=</DigestValue>
      </Reference>
      <Reference URI="/xl/drawings/vmlDrawing2.vml?ContentType=application/vnd.openxmlformats-officedocument.vmlDrawing">
        <DigestMethod Algorithm="http://www.w3.org/2001/04/xmlenc#sha256"/>
        <DigestValue>ul6TQpnrpq72QIXS5AXhXEhXM1gCPeZgDRJ8fFE8AS4=</DigestValue>
      </Reference>
      <Reference URI="/xl/drawings/vmlDrawing3.vml?ContentType=application/vnd.openxmlformats-officedocument.vmlDrawing">
        <DigestMethod Algorithm="http://www.w3.org/2001/04/xmlenc#sha256"/>
        <DigestValue>revQjH+ILJQucHGVswVtbhj0rklo5fSpivU00D8ymOQ=</DigestValue>
      </Reference>
      <Reference URI="/xl/drawings/vmlDrawing4.vml?ContentType=application/vnd.openxmlformats-officedocument.vmlDrawing">
        <DigestMethod Algorithm="http://www.w3.org/2001/04/xmlenc#sha256"/>
        <DigestValue>NlXdGKfdF30EIDIY2kHA+Y9Mc+eAb5QQp0hfKkZ/zYg=</DigestValue>
      </Reference>
      <Reference URI="/xl/drawings/vmlDrawing5.vml?ContentType=application/vnd.openxmlformats-officedocument.vmlDrawing">
        <DigestMethod Algorithm="http://www.w3.org/2001/04/xmlenc#sha256"/>
        <DigestValue>3hHqn2TTaw3bYoj+zuuflNLGP/vD6vxXM2l5fC0T/Zk=</DigestValue>
      </Reference>
      <Reference URI="/xl/drawings/vmlDrawing6.vml?ContentType=application/vnd.openxmlformats-officedocument.vmlDrawing">
        <DigestMethod Algorithm="http://www.w3.org/2001/04/xmlenc#sha256"/>
        <DigestValue>VWSmC9KqD/u2t7emEadMmZ9/5+mBSSgZDyMLIJTB584=</DigestValue>
      </Reference>
      <Reference URI="/xl/printerSettings/printerSettings1.bin?ContentType=application/vnd.openxmlformats-officedocument.spreadsheetml.printerSettings">
        <DigestMethod Algorithm="http://www.w3.org/2001/04/xmlenc#sha256"/>
        <DigestValue>Vbv9Jm2TApj/MdbjgfjeGQRtnf9T0DpGVJocsUrNaJc=</DigestValue>
      </Reference>
      <Reference URI="/xl/printerSettings/printerSettings10.bin?ContentType=application/vnd.openxmlformats-officedocument.spreadsheetml.printerSettings">
        <DigestMethod Algorithm="http://www.w3.org/2001/04/xmlenc#sha256"/>
        <DigestValue>Vbv9Jm2TApj/MdbjgfjeGQRtnf9T0DpGVJocsUrNaJc=</DigestValue>
      </Reference>
      <Reference URI="/xl/printerSettings/printerSettings11.bin?ContentType=application/vnd.openxmlformats-officedocument.spreadsheetml.printerSettings">
        <DigestMethod Algorithm="http://www.w3.org/2001/04/xmlenc#sha256"/>
        <DigestValue>Vbv9Jm2TApj/MdbjgfjeGQRtnf9T0DpGVJocsUrNaJc=</DigestValue>
      </Reference>
      <Reference URI="/xl/printerSettings/printerSettings12.bin?ContentType=application/vnd.openxmlformats-officedocument.spreadsheetml.printerSettings">
        <DigestMethod Algorithm="http://www.w3.org/2001/04/xmlenc#sha256"/>
        <DigestValue>Vbv9Jm2TApj/MdbjgfjeGQRtnf9T0DpGVJocsUrNaJc=</DigestValue>
      </Reference>
      <Reference URI="/xl/printerSettings/printerSettings13.bin?ContentType=application/vnd.openxmlformats-officedocument.spreadsheetml.printerSettings">
        <DigestMethod Algorithm="http://www.w3.org/2001/04/xmlenc#sha256"/>
        <DigestValue>Vbv9Jm2TApj/MdbjgfjeGQRtnf9T0DpGVJocsUrNaJc=</DigestValue>
      </Reference>
      <Reference URI="/xl/printerSettings/printerSettings2.bin?ContentType=application/vnd.openxmlformats-officedocument.spreadsheetml.printerSettings">
        <DigestMethod Algorithm="http://www.w3.org/2001/04/xmlenc#sha256"/>
        <DigestValue>Vbv9Jm2TApj/MdbjgfjeGQRtnf9T0DpGVJocsUrNaJc=</DigestValue>
      </Reference>
      <Reference URI="/xl/printerSettings/printerSettings3.bin?ContentType=application/vnd.openxmlformats-officedocument.spreadsheetml.printerSettings">
        <DigestMethod Algorithm="http://www.w3.org/2001/04/xmlenc#sha256"/>
        <DigestValue>Vbv9Jm2TApj/MdbjgfjeGQRtnf9T0DpGVJocsUrNaJc=</DigestValue>
      </Reference>
      <Reference URI="/xl/printerSettings/printerSettings4.bin?ContentType=application/vnd.openxmlformats-officedocument.spreadsheetml.printerSettings">
        <DigestMethod Algorithm="http://www.w3.org/2001/04/xmlenc#sha256"/>
        <DigestValue>ELFPq0GajYRhk2V+nQg0ch2o9rmplXTCxLZJg50B9YA=</DigestValue>
      </Reference>
      <Reference URI="/xl/printerSettings/printerSettings5.bin?ContentType=application/vnd.openxmlformats-officedocument.spreadsheetml.printerSettings">
        <DigestMethod Algorithm="http://www.w3.org/2001/04/xmlenc#sha256"/>
        <DigestValue>Vbv9Jm2TApj/MdbjgfjeGQRtnf9T0DpGVJocsUrNaJc=</DigestValue>
      </Reference>
      <Reference URI="/xl/printerSettings/printerSettings6.bin?ContentType=application/vnd.openxmlformats-officedocument.spreadsheetml.printerSettings">
        <DigestMethod Algorithm="http://www.w3.org/2001/04/xmlenc#sha256"/>
        <DigestValue>Vbv9Jm2TApj/MdbjgfjeGQRtnf9T0DpGVJocsUrNaJc=</DigestValue>
      </Reference>
      <Reference URI="/xl/printerSettings/printerSettings7.bin?ContentType=application/vnd.openxmlformats-officedocument.spreadsheetml.printerSettings">
        <DigestMethod Algorithm="http://www.w3.org/2001/04/xmlenc#sha256"/>
        <DigestValue>Vbv9Jm2TApj/MdbjgfjeGQRtnf9T0DpGVJocsUrNaJc=</DigestValue>
      </Reference>
      <Reference URI="/xl/printerSettings/printerSettings8.bin?ContentType=application/vnd.openxmlformats-officedocument.spreadsheetml.printerSettings">
        <DigestMethod Algorithm="http://www.w3.org/2001/04/xmlenc#sha256"/>
        <DigestValue>Vbv9Jm2TApj/MdbjgfjeGQRtnf9T0DpGVJocsUrNaJc=</DigestValue>
      </Reference>
      <Reference URI="/xl/printerSettings/printerSettings9.bin?ContentType=application/vnd.openxmlformats-officedocument.spreadsheetml.printerSettings">
        <DigestMethod Algorithm="http://www.w3.org/2001/04/xmlenc#sha256"/>
        <DigestValue>Vbv9Jm2TApj/MdbjgfjeGQRtnf9T0DpGVJocsUrNaJc=</DigestValue>
      </Reference>
      <Reference URI="/xl/sharedStrings.xml?ContentType=application/vnd.openxmlformats-officedocument.spreadsheetml.sharedStrings+xml">
        <DigestMethod Algorithm="http://www.w3.org/2001/04/xmlenc#sha256"/>
        <DigestValue>mm/d5yx5zL9DbkeBju4W8ihrBZx4yhEJn8Kd15rLbP4=</DigestValue>
      </Reference>
      <Reference URI="/xl/styles.xml?ContentType=application/vnd.openxmlformats-officedocument.spreadsheetml.styles+xml">
        <DigestMethod Algorithm="http://www.w3.org/2001/04/xmlenc#sha256"/>
        <DigestValue>QRhswKoePSxmtO+6Cb+55zsv4VZRBMscp0S9/hEv2j0=</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4S9QbRSw3BpsSBkpgJAN4OGdafQnZ8LhN+on58zSYt8=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ndnuurGqM35SuWOrSTyz1CGyruJ4WBaShXt4i3PtKZ0=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vm8sXxkhd6knDNQeEnNz5lr9WaJqYpyq2eYvmgdlkjk=</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57mSdDoK/jo+2cERXC41psYs+vCf4FZ9pFoNyUMp51A=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YIxwrqwRlOHjVcJbfTY4xBXH1wGGSSPUujpjOULmjVY=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edkmen+MWC2x7Tu9HWrcazpgqSLlTH8/CKOdFHGyXis=</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gl4uk711JTN6i7UzJ6s+5AKKtPf51wOp6naV84osItc=</DigestValue>
      </Reference>
      <Reference URI="/xl/worksheets/sheet1.xml?ContentType=application/vnd.openxmlformats-officedocument.spreadsheetml.worksheet+xml">
        <DigestMethod Algorithm="http://www.w3.org/2001/04/xmlenc#sha256"/>
        <DigestValue>yHYgM1LI2z+Ftn1SlRew1Tueu41y0ZLXhEKSA9YoToU=</DigestValue>
      </Reference>
      <Reference URI="/xl/worksheets/sheet10.xml?ContentType=application/vnd.openxmlformats-officedocument.spreadsheetml.worksheet+xml">
        <DigestMethod Algorithm="http://www.w3.org/2001/04/xmlenc#sha256"/>
        <DigestValue>XUn2bn09poQZwQe9FS8q+KSy8v6NvGsWPNt8KvlIxVs=</DigestValue>
      </Reference>
      <Reference URI="/xl/worksheets/sheet11.xml?ContentType=application/vnd.openxmlformats-officedocument.spreadsheetml.worksheet+xml">
        <DigestMethod Algorithm="http://www.w3.org/2001/04/xmlenc#sha256"/>
        <DigestValue>q0o3Akf2LU2phoVe11wbK9WZPtq/5Iy78xKWCzFPZeA=</DigestValue>
      </Reference>
      <Reference URI="/xl/worksheets/sheet12.xml?ContentType=application/vnd.openxmlformats-officedocument.spreadsheetml.worksheet+xml">
        <DigestMethod Algorithm="http://www.w3.org/2001/04/xmlenc#sha256"/>
        <DigestValue>TPN6RbVBIZhcWeqnQ5OVM9H9j4JLppMizZOt740Cnk4=</DigestValue>
      </Reference>
      <Reference URI="/xl/worksheets/sheet13.xml?ContentType=application/vnd.openxmlformats-officedocument.spreadsheetml.worksheet+xml">
        <DigestMethod Algorithm="http://www.w3.org/2001/04/xmlenc#sha256"/>
        <DigestValue>/zxtsRxTywzQ96TsQ2Lv2mk7PLGeLZ4mCyI2cTrROSE=</DigestValue>
      </Reference>
      <Reference URI="/xl/worksheets/sheet2.xml?ContentType=application/vnd.openxmlformats-officedocument.spreadsheetml.worksheet+xml">
        <DigestMethod Algorithm="http://www.w3.org/2001/04/xmlenc#sha256"/>
        <DigestValue>q0zZ56UU1WNJEo29VN8RbvmadlxQlZRe5lHvD/6WJLY=</DigestValue>
      </Reference>
      <Reference URI="/xl/worksheets/sheet3.xml?ContentType=application/vnd.openxmlformats-officedocument.spreadsheetml.worksheet+xml">
        <DigestMethod Algorithm="http://www.w3.org/2001/04/xmlenc#sha256"/>
        <DigestValue>91LmwexWsRommovD5nHykkto+SeRp5N2s2TQczdU5hk=</DigestValue>
      </Reference>
      <Reference URI="/xl/worksheets/sheet4.xml?ContentType=application/vnd.openxmlformats-officedocument.spreadsheetml.worksheet+xml">
        <DigestMethod Algorithm="http://www.w3.org/2001/04/xmlenc#sha256"/>
        <DigestValue>aZ0HxqsubGCVZ+LOAeutBSZCmPuJXUHrrJ+nD9SlRLA=</DigestValue>
      </Reference>
      <Reference URI="/xl/worksheets/sheet5.xml?ContentType=application/vnd.openxmlformats-officedocument.spreadsheetml.worksheet+xml">
        <DigestMethod Algorithm="http://www.w3.org/2001/04/xmlenc#sha256"/>
        <DigestValue>W5MVeoSdDeULLpgIETXMsAbyBc3NvBT13ZJ8cI+UaYw=</DigestValue>
      </Reference>
      <Reference URI="/xl/worksheets/sheet6.xml?ContentType=application/vnd.openxmlformats-officedocument.spreadsheetml.worksheet+xml">
        <DigestMethod Algorithm="http://www.w3.org/2001/04/xmlenc#sha256"/>
        <DigestValue>N+zjkyn1wf8dAJOWXF1Ru/ahrWp3hHFUqKVRnQb3P7c=</DigestValue>
      </Reference>
      <Reference URI="/xl/worksheets/sheet7.xml?ContentType=application/vnd.openxmlformats-officedocument.spreadsheetml.worksheet+xml">
        <DigestMethod Algorithm="http://www.w3.org/2001/04/xmlenc#sha256"/>
        <DigestValue>MsGR5oyGreysm2ZPemDYtjEwDDxPsnUOkKTToCwzCNo=</DigestValue>
      </Reference>
      <Reference URI="/xl/worksheets/sheet8.xml?ContentType=application/vnd.openxmlformats-officedocument.spreadsheetml.worksheet+xml">
        <DigestMethod Algorithm="http://www.w3.org/2001/04/xmlenc#sha256"/>
        <DigestValue>8iLV/GWzoYKo1SCeKrlIK9BdqfH/MSkzwHRHMC1etls=</DigestValue>
      </Reference>
      <Reference URI="/xl/worksheets/sheet9.xml?ContentType=application/vnd.openxmlformats-officedocument.spreadsheetml.worksheet+xml">
        <DigestMethod Algorithm="http://www.w3.org/2001/04/xmlenc#sha256"/>
        <DigestValue>JaymQa+p0NG6HNuDVjgPuy/+yZmKWxePxkGHLTOWdtQ=</DigestValue>
      </Reference>
    </Manifest>
    <SignatureProperties>
      <SignatureProperty Id="idSignatureTime" Target="#idPackageSignature">
        <mdssi:SignatureTime xmlns:mdssi="http://schemas.openxmlformats.org/package/2006/digital-signature">
          <mdssi:Format>YYYY-MM-DDThh:mm:ssTZD</mdssi:Format>
          <mdssi:Value>2023-09-08T04:59:14Z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2023-09-08T04:59:14Z</xd:SigningTime>
          <xd:SigningCertificate>
            <xd:Cert>
              <xd:CertDigest>
                <DigestMethod Algorithm="http://www.w3.org/2001/04/xmlenc#sha256"/>
                <DigestValue>G0CJzEvPBwvPtNOD94R409EXQRHNNz1RQb9vvpNw/y8=</DigestValue>
              </xd:CertDigest>
              <xd:IssuerSerial>
                <X509IssuerName>CN=VNPT-CA SHA-256, O=VIETNAM POSTS AND TELECOMMUNICATIONS GROUP, C=VN</X509IssuerName>
                <X509SerialNumber>111660364313884629038204310477757409472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e0HzIAwCI6JihXe+xCWGhvVqoTQ=</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b+GYZBbZbIKdRWPfHGTuBwRtbn8=</DigestValue>
    </Reference>
  </SignedInfo>
  <SignatureValue>XBupoJo9FeJ0Dwh7acxnCCvYUxESr94rQlw+2cARbJPmv4eC+jwNm0rcoFrfpUqEw3I+RBiYijRo
pTmm/kOSeyYSrF0BGCgxiay3vf/+v3fRuPC1SPo/PjuAQCPUkyV8w4XYiVH40N3AF/hkfEIf6qOV
h1ZLgBX5M3Kh/caB/uM=</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vw6Y1swWf1hgMYyOPKgmm2OBjFE=</DigestValue>
      </Reference>
      <Reference URI="/xl/comments2.xml?ContentType=application/vnd.openxmlformats-officedocument.spreadsheetml.comments+xml">
        <DigestMethod Algorithm="http://www.w3.org/2000/09/xmldsig#sha1"/>
        <DigestValue>79XpJkqnnys5akYe/9oBRlZCeyg=</DigestValue>
      </Reference>
      <Reference URI="/xl/comments3.xml?ContentType=application/vnd.openxmlformats-officedocument.spreadsheetml.comments+xml">
        <DigestMethod Algorithm="http://www.w3.org/2000/09/xmldsig#sha1"/>
        <DigestValue>tPbeJKVj/83yzV4LxxRHf8EIACQ=</DigestValue>
      </Reference>
      <Reference URI="/xl/comments4.xml?ContentType=application/vnd.openxmlformats-officedocument.spreadsheetml.comments+xml">
        <DigestMethod Algorithm="http://www.w3.org/2000/09/xmldsig#sha1"/>
        <DigestValue>1Rplm2eJqcRVZfJSPcm0wBybo5c=</DigestValue>
      </Reference>
      <Reference URI="/xl/comments5.xml?ContentType=application/vnd.openxmlformats-officedocument.spreadsheetml.comments+xml">
        <DigestMethod Algorithm="http://www.w3.org/2000/09/xmldsig#sha1"/>
        <DigestValue>O6QqmauIFcBYi1hfzibpZju4ycc=</DigestValue>
      </Reference>
      <Reference URI="/xl/comments6.xml?ContentType=application/vnd.openxmlformats-officedocument.spreadsheetml.comments+xml">
        <DigestMethod Algorithm="http://www.w3.org/2000/09/xmldsig#sha1"/>
        <DigestValue>X4w/xl+rdLI+m1sN0/px223TFBU=</DigestValue>
      </Reference>
      <Reference URI="/xl/drawings/vmlDrawing1.vml?ContentType=application/vnd.openxmlformats-officedocument.vmlDrawing">
        <DigestMethod Algorithm="http://www.w3.org/2000/09/xmldsig#sha1"/>
        <DigestValue>3OakeSQW3/JwqrrumsebN9glXec=</DigestValue>
      </Reference>
      <Reference URI="/xl/drawings/vmlDrawing2.vml?ContentType=application/vnd.openxmlformats-officedocument.vmlDrawing">
        <DigestMethod Algorithm="http://www.w3.org/2000/09/xmldsig#sha1"/>
        <DigestValue>zrYh6ng66TUg8kz7TDWiW5p+U5U=</DigestValue>
      </Reference>
      <Reference URI="/xl/drawings/vmlDrawing3.vml?ContentType=application/vnd.openxmlformats-officedocument.vmlDrawing">
        <DigestMethod Algorithm="http://www.w3.org/2000/09/xmldsig#sha1"/>
        <DigestValue>Dab8NGEbih8bmQRUjIeSm112VzY=</DigestValue>
      </Reference>
      <Reference URI="/xl/drawings/vmlDrawing4.vml?ContentType=application/vnd.openxmlformats-officedocument.vmlDrawing">
        <DigestMethod Algorithm="http://www.w3.org/2000/09/xmldsig#sha1"/>
        <DigestValue>rEtTg06bMhJE5yLcDve6acWqpNs=</DigestValue>
      </Reference>
      <Reference URI="/xl/drawings/vmlDrawing5.vml?ContentType=application/vnd.openxmlformats-officedocument.vmlDrawing">
        <DigestMethod Algorithm="http://www.w3.org/2000/09/xmldsig#sha1"/>
        <DigestValue>9dtvzeiad8a5qW2qbHEhSvFhSN0=</DigestValue>
      </Reference>
      <Reference URI="/xl/drawings/vmlDrawing6.vml?ContentType=application/vnd.openxmlformats-officedocument.vmlDrawing">
        <DigestMethod Algorithm="http://www.w3.org/2000/09/xmldsig#sha1"/>
        <DigestValue>UBG74nylEuYi+VVRD+iYfghm8PE=</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xbTknEcGqbgxk/s9kFmGsZ9MWZY=</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RN4ptTlQwBMHhiEtrZs0zjEe/L8=</DigestValue>
      </Reference>
      <Reference URI="/xl/styles.xml?ContentType=application/vnd.openxmlformats-officedocument.spreadsheetml.styles+xml">
        <DigestMethod Algorithm="http://www.w3.org/2000/09/xmldsig#sha1"/>
        <DigestValue>3RNsk5NSkR8U0JD8A1tRTnMwZYI=</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Pg5EVsYgjkdBwZFcmfhrTVv7nok=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j/f4N7yVpGwnwJ0pXABrEgEZt0A=</DigestValue>
      </Reference>
      <Reference URI="/xl/worksheets/sheet10.xml?ContentType=application/vnd.openxmlformats-officedocument.spreadsheetml.worksheet+xml">
        <DigestMethod Algorithm="http://www.w3.org/2000/09/xmldsig#sha1"/>
        <DigestValue>ow5thvR25aoatLW4quUdLxPprdo=</DigestValue>
      </Reference>
      <Reference URI="/xl/worksheets/sheet11.xml?ContentType=application/vnd.openxmlformats-officedocument.spreadsheetml.worksheet+xml">
        <DigestMethod Algorithm="http://www.w3.org/2000/09/xmldsig#sha1"/>
        <DigestValue>drPuPFDHZ7M7NlIWy+1RH+mVZIo=</DigestValue>
      </Reference>
      <Reference URI="/xl/worksheets/sheet12.xml?ContentType=application/vnd.openxmlformats-officedocument.spreadsheetml.worksheet+xml">
        <DigestMethod Algorithm="http://www.w3.org/2000/09/xmldsig#sha1"/>
        <DigestValue>4oLWgjVT4kY+ZsTUaK76Ypu963Q=</DigestValue>
      </Reference>
      <Reference URI="/xl/worksheets/sheet13.xml?ContentType=application/vnd.openxmlformats-officedocument.spreadsheetml.worksheet+xml">
        <DigestMethod Algorithm="http://www.w3.org/2000/09/xmldsig#sha1"/>
        <DigestValue>qNLS+XxhbWMMRk01QQaAljHJiE4=</DigestValue>
      </Reference>
      <Reference URI="/xl/worksheets/sheet2.xml?ContentType=application/vnd.openxmlformats-officedocument.spreadsheetml.worksheet+xml">
        <DigestMethod Algorithm="http://www.w3.org/2000/09/xmldsig#sha1"/>
        <DigestValue>gaFYkJqqjecA9HeKo+IQUVicc2I=</DigestValue>
      </Reference>
      <Reference URI="/xl/worksheets/sheet3.xml?ContentType=application/vnd.openxmlformats-officedocument.spreadsheetml.worksheet+xml">
        <DigestMethod Algorithm="http://www.w3.org/2000/09/xmldsig#sha1"/>
        <DigestValue>O7V1w+vAwa5/TdWPUwX0Ll57tCU=</DigestValue>
      </Reference>
      <Reference URI="/xl/worksheets/sheet4.xml?ContentType=application/vnd.openxmlformats-officedocument.spreadsheetml.worksheet+xml">
        <DigestMethod Algorithm="http://www.w3.org/2000/09/xmldsig#sha1"/>
        <DigestValue>G+6ID77K7Y9vyv8SZtdFp2nEOlA=</DigestValue>
      </Reference>
      <Reference URI="/xl/worksheets/sheet5.xml?ContentType=application/vnd.openxmlformats-officedocument.spreadsheetml.worksheet+xml">
        <DigestMethod Algorithm="http://www.w3.org/2000/09/xmldsig#sha1"/>
        <DigestValue>JPBiRCb7dYpkf+ybp9kfkG3CUyo=</DigestValue>
      </Reference>
      <Reference URI="/xl/worksheets/sheet6.xml?ContentType=application/vnd.openxmlformats-officedocument.spreadsheetml.worksheet+xml">
        <DigestMethod Algorithm="http://www.w3.org/2000/09/xmldsig#sha1"/>
        <DigestValue>QBIc7kDNaLPHPa7DNfltqg1+xbY=</DigestValue>
      </Reference>
      <Reference URI="/xl/worksheets/sheet7.xml?ContentType=application/vnd.openxmlformats-officedocument.spreadsheetml.worksheet+xml">
        <DigestMethod Algorithm="http://www.w3.org/2000/09/xmldsig#sha1"/>
        <DigestValue>Udc6F1ZMXNg/WJe9xaBW3Nr8wOU=</DigestValue>
      </Reference>
      <Reference URI="/xl/worksheets/sheet8.xml?ContentType=application/vnd.openxmlformats-officedocument.spreadsheetml.worksheet+xml">
        <DigestMethod Algorithm="http://www.w3.org/2000/09/xmldsig#sha1"/>
        <DigestValue>09GnJUMftjSbpOtCVCklTLELWqc=</DigestValue>
      </Reference>
      <Reference URI="/xl/worksheets/sheet9.xml?ContentType=application/vnd.openxmlformats-officedocument.spreadsheetml.worksheet+xml">
        <DigestMethod Algorithm="http://www.w3.org/2000/09/xmldsig#sha1"/>
        <DigestValue>x9jqPAG02829KyGy2SSbit6Cv7k=</DigestValue>
      </Reference>
    </Manifest>
    <SignatureProperties>
      <SignatureProperty Id="idSignatureTime" Target="#idPackageSignature">
        <mdssi:SignatureTime xmlns:mdssi="http://schemas.openxmlformats.org/package/2006/digital-signature">
          <mdssi:Format>YYYY-MM-DDThh:mm:ssTZD</mdssi:Format>
          <mdssi:Value>2023-09-08T07:19:50Z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2023-09-08T07:19:50Z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Trang IB. Le Thi Huyen</cp:lastModifiedBy>
  <dcterms:created xsi:type="dcterms:W3CDTF">2021-06-04T11:23:20Z</dcterms:created>
  <dcterms:modified xsi:type="dcterms:W3CDTF">2023-09-08T07:19:49Z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2023-09-08T04:31:34Z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2f1cc3aa-f3da-4063-8e27-2a3eba33753c</vt:lpwstr>
  </property>
  <property fmtid="{D5CDD505-2E9C-101B-9397-08002B2CF9AE}" pid="10" name="MSIP_Label_ebbfc019-7f88-4fb6-96d6-94ffadd4b772_ContentBits">
    <vt:lpwstr>1</vt:lpwstr>
  </property>
</Properties>
</file>