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7. July\0. Báo cáo tháng\TCBF\"/>
    </mc:Choice>
  </mc:AlternateContent>
  <bookViews>
    <workbookView xWindow="-108" yWindow="-108" windowWidth="19416" windowHeight="10416" firstSheet="2"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<sst xmlns="http://schemas.openxmlformats.org/spreadsheetml/2006/main" count="1416" uniqueCount="401">
  <si>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</si>
  <si>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</si>
  <si>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</si>
  <si>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</si>
  <si>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</si>
  <si>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</si>
  <si>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</si>
  <si>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</si>
  <si>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</si>
  <si>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</si>
  <si>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</si>
  <si>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</si>
  <si>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</si>
  <si>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</si>
  <si>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</si>
  <si>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</si>
  <si>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</si>
  <si>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</si>
  <si>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</si>
  <si>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</si>
  <si>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</si>
  <si>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</si>
  <si>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</si>
  <si>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</si>
  <si>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</si>
  <si>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</si>
  <si>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</si>
  <si>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</si>
  <si>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</si>
  <si>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</si>
  <si>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</si>
  <si>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</si>
  <si>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</si>
  <si>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</si>
  <si>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</si>
  <si>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</si>
  <si>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</si>
  <si>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</si>
  <si>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</si>
  <si>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</si>
  <si>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</si>
  <si>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</si>
  <si>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</si>
  <si>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</si>
  <si>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</si>
  <si>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</si>
  <si>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</si>
  <si>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</si>
  <si>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</si>
  <si>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</si>
  <si>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</si>
  <si>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</si>
  <si>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</si>
  <si>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</si>
  <si>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</si>
  <si>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</si>
  <si>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</si>
  <si>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</si>
  <si>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</si>
  <si>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</si>
  <si>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</si>
  <si>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</si>
  <si>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</si>
  <si>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</si>
  <si>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</si>
  <si>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</si>
  <si>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</si>
  <si>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</si>
  <si>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</si>
  <si>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</si>
  <si>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</si>
  <si>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</si>
  <si>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</si>
  <si>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</si>
  <si>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</si>
  <si>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</si>
  <si>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</si>
  <si>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</si>
  <si>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</si>
  <si>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</si>
  <si>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</si>
  <si>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</si>
  <si>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</si>
  <si>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</si>
  <si>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</si>
  <si>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</si>
  <si>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</si>
  <si>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</si>
  <si>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</si>
  <si>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</si>
  <si>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</si>
  <si>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</si>
  <si>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</si>
  <si>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</si>
  <si>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</si>
  <si>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</si>
  <si>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</si>
  <si>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</si>
  <si>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</si>
  <si>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</si>
  <si>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</si>
  <si>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</si>
  <si>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</si>
  <si>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</si>
  <si>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</si>
  <si>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</si>
  <si>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</si>
  <si>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</si>
  <si>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</si>
  <si>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</si>
  <si>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</si>
  <si>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</si>
  <si>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</si>
  <si>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</si>
  <si>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</si>
  <si>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</si>
  <si>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</si>
  <si>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</si>
  <si>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</si>
  <si>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</si>
  <si>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</si>
  <si>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</si>
  <si>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</si>
  <si>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</si>
  <si>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</si>
  <si>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</si>
  <si>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</si>
  <si>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</si>
  <si>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</si>
  <si>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</si>
  <si>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</si>
  <si>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</si>
  <si>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</si>
  <si>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</si>
  <si>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</si>
  <si>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</si>
  <si>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</si>
  <si>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</si>
  <si>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</si>
  <si>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</si>
  <si>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</si>
  <si>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</si>
  <si>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</si>
  <si>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</si>
  <si>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</si>
  <si>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</si>
  <si>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</si>
  <si>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</si>
  <si>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</si>
  <si>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</si>
  <si>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</si>
  <si>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</si>
  <si>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</si>
  <si>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</si>
  <si>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</si>
  <si>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</si>
  <si>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</si>
  <si>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</si>
  <si>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</si>
  <si>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</si>
  <si>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</si>
  <si>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</si>
  <si>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</si>
  <si>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</si>
  <si>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</si>
  <si>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</si>
  <si>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</si>
  <si>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</si>
  <si>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</si>
  <si>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</si>
  <si>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</si>
  <si>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</si>
  <si>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</si>
  <si>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</si>
  <si>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</si>
  <si>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</si>
  <si>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</si>
  <si>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</si>
  <si>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</si>
  <si>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</si>
  <si>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</si>
  <si>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</si>
  <si>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</si>
  <si>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</si>
  <si>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</si>
  <si>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</si>
  <si>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</si>
  <si>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</si>
  <si>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</si>
  <si>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</si>
  <si>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</si>
  <si>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</si>
  <si>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</si>
  <si>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</si>
  <si>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</si>
  <si>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</si>
  <si>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</si>
  <si>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</si>
  <si>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</si>
  <si>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</si>
  <si>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</si>
  <si>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</si>
  <si>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</si>
  <si>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</si>
  <si>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</si>
  <si>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</si>
  <si>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</si>
  <si>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</si>
  <si>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</si>
  <si>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</si>
  <si>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</si>
  <si>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</si>
  <si>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</si>
  <si>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</si>
  <si>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</si>
  <si>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</si>
  <si>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</si>
  <si>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</si>
  <si>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</si>
  <si>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</si>
  <si>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</si>
  <si>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</si>
  <si>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</si>
  <si>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</si>
  <si>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</si>
  <si>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</si>
  <si>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</si>
  <si>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</si>
  <si>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</si>
  <si>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</si>
  <si>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</si>
  <si>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</si>
  <si>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</si>
  <si>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</si>
  <si>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</si>
  <si>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</si>
  <si>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</si>
  <si>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</si>
  <si>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</si>
  <si>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</si>
  <si>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</si>
  <si>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</si>
  <si>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</si>
  <si>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</si>
  <si>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</si>
  <si>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</si>
  <si>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</si>
  <si>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</si>
  <si>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</si>
  <si>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</si>
  <si>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</si>
  <si>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</si>
  <si>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</si>
  <si>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</si>
  <si>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</si>
  <si>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</si>
  <si>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</si>
  <si>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</si>
  <si>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</si>
  <si>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</si>
  <si>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</si>
  <si>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</si>
  <si>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</si>
  <si>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</si>
  <si>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</si>
  <si>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</si>
  <si>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</si>
  <si>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</si>
  <si>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</si>
  <si>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</si>
  <si>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</si>
  <si>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</si>
  <si>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</si>
  <si>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</si>
  <si>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</si>
  <si>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</si>
  <si>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</si>
  <si>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</si>
  <si>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</si>
  <si>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</si>
  <si>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</si>
  <si>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</si>
  <si>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</si>
  <si>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</si>
  <si>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</si>
  <si>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</si>
  <si>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</si>
  <si>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</si>
  <si>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</si>
  <si>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</si>
  <si>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</si>
  <si>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</si>
  <si>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</si>
  <si>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</si>
  <si>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</si>
  <si>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</si>
  <si>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</si>
  <si>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</si>
  <si>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</si>
  <si>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</si>
  <si>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</si>
  <si>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</si>
  <si>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</si>
  <si>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</si>
  <si>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</si>
  <si>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</si>
  <si>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</si>
  <si>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</si>
  <si>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</si>
  <si>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</si>
  <si>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</si>
  <si>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</si>
  <si>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</si>
  <si>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</si>
  <si>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</si>
  <si>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</si>
  <si>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</si>
  <si>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</si>
  <si>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</si>
  <si>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</si>
  <si>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</si>
  <si>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</si>
  <si>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2256.1</t>
  </si>
  <si>
    <t>2256.2</t>
  </si>
  <si>
    <t>2256.3</t>
  </si>
  <si>
    <t>2256.4</t>
  </si>
  <si>
    <t>2256.5</t>
  </si>
  <si>
    <t>2256.6</t>
  </si>
  <si>
    <t>2256.7</t>
  </si>
  <si>
    <t>Phó phòng Dịch vụ Quản trị và Giám sát Quỹ</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</si>
  <si>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</si>
  <si>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</si>
  <si>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</si>
  <si>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</si>
  <si>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</si>
  <si>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</si>
  <si>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</si>
  <si>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</si>
  <si>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</si>
  <si>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Trái phiếu niêm yết
Listed bonds</t>
  </si>
  <si>
    <t>2251.1</t>
  </si>
  <si>
    <t>1.1</t>
  </si>
  <si>
    <t>CII120018</t>
  </si>
  <si>
    <t>2251.1.1</t>
  </si>
  <si>
    <t>1.2</t>
  </si>
  <si>
    <t>CII121006</t>
  </si>
  <si>
    <t>2251.1.2</t>
  </si>
  <si>
    <t>1.3</t>
  </si>
  <si>
    <t>2251.1.3</t>
  </si>
  <si>
    <t>1.4</t>
  </si>
  <si>
    <t>2251.1.4</t>
  </si>
  <si>
    <t>1.5</t>
  </si>
  <si>
    <t>2251.1.5</t>
  </si>
  <si>
    <t>1.6</t>
  </si>
  <si>
    <t>MML121021</t>
  </si>
  <si>
    <t>2251.1.6</t>
  </si>
  <si>
    <t>1.7</t>
  </si>
  <si>
    <t>2251.1.7</t>
  </si>
  <si>
    <t>1.8</t>
  </si>
  <si>
    <t>2251.1.8</t>
  </si>
  <si>
    <t>NVL122001</t>
  </si>
  <si>
    <t>VHM121024</t>
  </si>
  <si>
    <t>VHM121025</t>
  </si>
  <si>
    <t>VND122014</t>
  </si>
  <si>
    <t>Trái phiếu chưa niêm yết
Unlisted Bonds</t>
  </si>
  <si>
    <t>2251.2</t>
  </si>
  <si>
    <t>2.1</t>
  </si>
  <si>
    <t>MASAN GROUP BOND 9.5% 21/09/27</t>
  </si>
  <si>
    <t>2251.2.1</t>
  </si>
  <si>
    <t>2023</t>
  </si>
  <si>
    <t>(Tổng) Giám đốc
Công ty quản lý quỹ</t>
  </si>
  <si>
    <t>Tổng Giám đốc</t>
  </si>
  <si>
    <t>…</t>
  </si>
  <si>
    <t>VRE12007</t>
  </si>
  <si>
    <t>TỔNG
	TOTAL</t>
  </si>
  <si>
    <t>TỔNG CÁC LOẠI CHỨNG KHOÁN
TOTAL TYPES OF SECURITIES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</si>
  <si>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</si>
  <si>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</si>
  <si>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</si>
  <si>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</si>
  <si>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CÁC LOẠI CHỨNG KHOÁN KHÁC
	OTHER SECURITIES</t>
  </si>
  <si>
    <t>Quyền mua chứng khoán
Investment - Rights</t>
  </si>
  <si>
    <t>2253.1</t>
  </si>
  <si>
    <t>Chi tiết loại hợp đồng phái sinh(*)
Index future contracts</t>
  </si>
  <si>
    <t>2253.2</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</si>
  <si>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</si>
  <si>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</si>
  <si>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</si>
  <si>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</si>
  <si>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</si>
  <si>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</si>
  <si>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</si>
  <si>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</si>
  <si>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</si>
  <si>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</si>
  <si>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có kỳ hạn trên 3 tháng
Deposits with term over three (03) months</t>
  </si>
  <si>
    <t>Chứng chỉ tiền gửi 
Certificates of deposit</t>
  </si>
  <si>
    <t>2261.1</t>
  </si>
  <si>
    <t>Tổng giá trị danh mục 
Total value of portfolio</t>
  </si>
  <si>
    <t>Vũ Quang Phan</t>
  </si>
  <si>
    <t>Ngày 01 tháng 08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</si>
</sst>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23"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sz val="10"/>
      <name val="Tahoma"/>
      <family val="2"/>
    </font>
    <font>
      <b/>
      <sz val="10"/>
      <name val="Tahoma"/>
      <family val="2"/>
    </font>
    <font>
      <sz val="8"/>
      <name val="Arial"/>
      <family val="2"/>
    </font>
    <font>
      <sz val="10"/>
      <name val="Tahoma"/>
    </font>
    <font>
      <b/>
      <sz val="10"/>
      <name val="Tahoma"/>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52">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16" fillId="0" borderId="0" xfId="0" applyFont="1"/>
    <xf numFmtId="41" fontId="16" fillId="0" borderId="3" xfId="1" applyNumberFormat="1" applyFont="1" applyBorder="1"/>
    <xf numFmtId="10" fontId="18" fillId="0" borderId="2" xfId="0" applyNumberFormat="1" applyFont="1" applyBorder="1" applyAlignment="1" applyProtection="1">
      <alignment horizontal="right" vertical="center" wrapText="1"/>
      <protection locked="0"/>
    </xf>
    <xf numFmtId="165"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1" fontId="16" fillId="4" borderId="2" xfId="1" applyNumberFormat="1" applyFont="1" applyFill="1" applyBorder="1" applyAlignment="1" applyProtection="1">
      <alignment horizontal="right" vertical="center" wrapText="1"/>
      <protection locked="0"/>
    </xf>
    <xf numFmtId="164" fontId="16" fillId="4" borderId="2" xfId="1" applyFont="1" applyFill="1" applyBorder="1" applyAlignment="1" applyProtection="1">
      <alignment horizontal="right" vertical="center" wrapText="1"/>
      <protection locked="0"/>
    </xf>
    <xf numFmtId="4" fontId="18" fillId="0" borderId="2" xfId="0" applyNumberFormat="1" applyFont="1" applyBorder="1" applyAlignment="1" applyProtection="1">
      <alignment horizontal="left" vertical="center" wrapText="1"/>
      <protection locked="0"/>
    </xf>
    <xf numFmtId="0" fontId="16" fillId="0" borderId="0" xfId="0" applyFont="1" applyAlignment="1">
      <alignment horizontal="left"/>
    </xf>
    <xf numFmtId="165" fontId="18" fillId="0" borderId="2" xfId="0" applyNumberFormat="1" applyFont="1" applyBorder="1" applyAlignment="1" applyProtection="1">
      <alignment horizontal="right" vertical="center" wrapText="1"/>
      <protection locked="0"/>
    </xf>
    <xf numFmtId="41" fontId="17" fillId="3" borderId="3" xfId="1" applyNumberFormat="1" applyFont="1" applyFill="1" applyBorder="1" applyAlignment="1">
      <alignment horizontal="left"/>
    </xf>
    <xf numFmtId="41" fontId="16" fillId="0" borderId="3" xfId="0" applyNumberFormat="1" applyFont="1" applyBorder="1" applyAlignment="1">
      <alignment horizontal="left"/>
    </xf>
    <xf numFmtId="41" fontId="17" fillId="3" borderId="3" xfId="1" applyNumberFormat="1" applyFont="1" applyFill="1" applyBorder="1"/>
    <xf numFmtId="0" fontId="19" fillId="0" borderId="2" xfId="0" applyFont="1" applyBorder="1" applyAlignment="1" applyProtection="1">
      <alignment horizontal="center" vertical="center" wrapText="1"/>
      <protection locked="0"/>
    </xf>
    <xf numFmtId="4" fontId="18" fillId="0" borderId="2" xfId="0" applyNumberFormat="1"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37" fontId="18" fillId="0" borderId="2" xfId="0" applyNumberFormat="1" applyFont="1" applyBorder="1" applyAlignment="1" applyProtection="1">
      <alignment horizontal="right" vertical="center" wrapText="1"/>
      <protection locked="0"/>
    </xf>
    <xf numFmtId="0" fontId="19" fillId="0" borderId="2" xfId="0" applyFont="1" applyBorder="1" applyAlignment="1" applyProtection="1">
      <alignment horizontal="left" vertical="center" wrapText="1"/>
      <protection locked="0"/>
    </xf>
    <xf numFmtId="164" fontId="17" fillId="4" borderId="2" xfId="1" applyFont="1" applyFill="1" applyBorder="1" applyAlignment="1" applyProtection="1">
      <alignment horizontal="right" vertical="center" wrapText="1"/>
      <protection locked="0"/>
    </xf>
    <xf numFmtId="165"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165" fontId="22" fillId="0" borderId="2" xfId="0" applyNumberFormat="1" applyFont="1" applyBorder="1" applyAlignment="1" applyProtection="1">
      <alignment horizontal="right" vertical="center" wrapText="1"/>
      <protection locked="0"/>
    </xf>
    <xf numFmtId="10" fontId="22" fillId="0" borderId="2" xfId="0" applyNumberFormat="1" applyFont="1" applyBorder="1" applyAlignment="1" applyProtection="1">
      <alignment horizontal="right" vertical="center" wrapText="1"/>
      <protection locked="0"/>
    </xf>
    <xf numFmtId="43" fontId="21" fillId="0" borderId="2" xfId="0" applyNumberFormat="1" applyFont="1" applyBorder="1" applyAlignment="1" applyProtection="1">
      <alignment horizontal="right" vertical="center" wrapText="1"/>
      <protection locked="0"/>
    </xf>
    <xf numFmtId="4" fontId="21" fillId="0" borderId="2" xfId="0" applyNumberFormat="1" applyFont="1" applyBorder="1" applyAlignment="1" applyProtection="1">
      <alignment horizontal="center" vertical="center" wrapText="1"/>
      <protection locked="0"/>
    </xf>
    <xf numFmtId="4" fontId="21" fillId="0" borderId="2" xfId="0" applyNumberFormat="1" applyFont="1" applyBorder="1" applyAlignment="1" applyProtection="1">
      <alignment horizontal="left" vertical="center" wrapText="1"/>
      <protection locked="0"/>
    </xf>
    <xf numFmtId="0" fontId="21" fillId="0" borderId="2" xfId="0" applyFont="1" applyBorder="1" applyAlignment="1" applyProtection="1">
      <alignment horizontal="center" vertical="center" wrapText="1"/>
      <protection locked="0"/>
    </xf>
    <xf numFmtId="37" fontId="21" fillId="0" borderId="2" xfId="0" applyNumberFormat="1" applyFont="1" applyBorder="1" applyAlignment="1" applyProtection="1">
      <alignment horizontal="right" vertical="center" wrapText="1"/>
      <protection locked="0"/>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0"/>
  <sheetViews>
    <sheetView zoomScale="82" zoomScaleNormal="82" workbookViewId="0">
      <selection activeCell="A38" sqref="A38:C40"/>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48" t="s">
        <v>0</v>
      </c>
      <c r="B1" s="48"/>
      <c r="C1" s="48"/>
      <c r="D1" s="48"/>
    </row>
    <row r="2" spans="1:4" ht="9" customHeight="1" x14ac:dyDescent="0.25">
      <c r="A2" s="48"/>
      <c r="B2" s="48"/>
      <c r="C2" s="48"/>
      <c r="D2" s="48"/>
    </row>
    <row r="3" spans="1:4" ht="15" customHeight="1" x14ac:dyDescent="0.3">
      <c r="A3" s="1" t="s">
        <v>1</v>
      </c>
      <c r="B3" s="1" t="s">
        <v>1</v>
      </c>
      <c r="C3" s="2" t="s">
        <v>2</v>
      </c>
      <c r="D3" s="26" t="s">
        <v>334</v>
      </c>
    </row>
    <row r="4" spans="1:4" ht="15" customHeight="1" x14ac:dyDescent="0.3">
      <c r="A4" s="1" t="s">
        <v>1</v>
      </c>
      <c r="B4" s="1" t="s">
        <v>1</v>
      </c>
      <c r="C4" s="2" t="s">
        <v>3</v>
      </c>
      <c r="D4" s="26" t="s">
        <v>27</v>
      </c>
    </row>
    <row r="5" spans="1:4" ht="15" customHeight="1" x14ac:dyDescent="0.3">
      <c r="A5" s="1" t="s">
        <v>1</v>
      </c>
      <c r="B5" s="1" t="s">
        <v>1</v>
      </c>
      <c r="C5" s="2" t="s">
        <v>4</v>
      </c>
      <c r="D5" s="26" t="s">
        <v>369</v>
      </c>
    </row>
    <row r="6" spans="1:4" ht="15" customHeight="1" x14ac:dyDescent="0.3">
      <c r="A6" s="1" t="s">
        <v>1</v>
      </c>
      <c r="B6" s="1" t="s">
        <v>1</v>
      </c>
      <c r="C6" s="1" t="s">
        <v>1</v>
      </c>
      <c r="D6" s="1" t="s">
        <v>1</v>
      </c>
    </row>
    <row r="7" spans="1:4" ht="15" customHeight="1" x14ac:dyDescent="0.3">
      <c r="A7" s="49" t="s">
        <v>330</v>
      </c>
      <c r="B7" s="50"/>
      <c r="C7" s="26" t="s">
        <v>335</v>
      </c>
      <c r="D7" s="1" t="s">
        <v>1</v>
      </c>
    </row>
    <row r="8" spans="1:4" ht="15" customHeight="1" x14ac:dyDescent="0.3">
      <c r="A8" s="49" t="s">
        <v>331</v>
      </c>
      <c r="B8" s="50"/>
      <c r="C8" s="26" t="s">
        <v>336</v>
      </c>
      <c r="D8" s="1" t="s">
        <v>1</v>
      </c>
    </row>
    <row r="9" spans="1:4" ht="15" customHeight="1" x14ac:dyDescent="0.3">
      <c r="A9" s="49" t="s">
        <v>332</v>
      </c>
      <c r="B9" s="50"/>
      <c r="C9" s="26" t="s">
        <v>337</v>
      </c>
      <c r="D9" s="1" t="s">
        <v>1</v>
      </c>
    </row>
    <row r="10" spans="1:4" ht="15" customHeight="1" x14ac:dyDescent="0.3">
      <c r="A10" s="49" t="s">
        <v>333</v>
      </c>
      <c r="B10" s="50"/>
      <c r="C10" s="26" t="s">
        <v>400</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47" t="s">
        <v>52</v>
      </c>
      <c r="B33" s="47"/>
      <c r="C33" s="47" t="s">
        <v>370</v>
      </c>
      <c r="D33" s="47"/>
    </row>
    <row r="34" spans="1:4" ht="15" customHeight="1" x14ac:dyDescent="0.25">
      <c r="A34" s="46" t="s">
        <v>53</v>
      </c>
      <c r="B34" s="46"/>
      <c r="C34" s="46" t="s">
        <v>53</v>
      </c>
      <c r="D34" s="46"/>
    </row>
    <row r="35" spans="1:4" ht="15" customHeight="1" x14ac:dyDescent="0.3">
      <c r="A35" s="1" t="s">
        <v>1</v>
      </c>
      <c r="B35" s="1" t="s">
        <v>1</v>
      </c>
      <c r="C35" s="1" t="s">
        <v>1</v>
      </c>
      <c r="D35" s="1" t="s">
        <v>1</v>
      </c>
    </row>
    <row r="38" spans="1:4" x14ac:dyDescent="0.25">
      <c r="A38" t="s">
        <v>399</v>
      </c>
      <c r="B38" s="18"/>
      <c r="C38" t="s">
        <v>338</v>
      </c>
    </row>
    <row r="39" spans="1:4" x14ac:dyDescent="0.25">
      <c r="A39" t="s">
        <v>329</v>
      </c>
      <c r="B39" s="18"/>
      <c r="C39" t="s">
        <v>371</v>
      </c>
    </row>
    <row r="40" spans="1:4" x14ac:dyDescent="0.25">
      <c r="A40" s="18"/>
      <c r="B40" s="18"/>
      <c r="C40" s="18"/>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1" t="s">
        <v>6</v>
      </c>
      <c r="B1" s="51" t="s">
        <v>117</v>
      </c>
      <c r="C1" s="51" t="s">
        <v>222</v>
      </c>
      <c r="D1" s="51"/>
      <c r="E1" s="51" t="s">
        <v>223</v>
      </c>
      <c r="F1" s="51"/>
      <c r="G1" s="51" t="s">
        <v>303</v>
      </c>
    </row>
    <row r="2" spans="1:7" ht="15" customHeight="1" x14ac:dyDescent="0.25">
      <c r="A2" s="51"/>
      <c r="B2" s="51"/>
      <c r="C2" s="7" t="s">
        <v>294</v>
      </c>
      <c r="D2" s="7" t="s">
        <v>300</v>
      </c>
      <c r="E2" s="7" t="s">
        <v>294</v>
      </c>
      <c r="F2" s="7" t="s">
        <v>300</v>
      </c>
      <c r="G2" s="51"/>
    </row>
    <row r="3" spans="1:7" ht="15" customHeight="1" x14ac:dyDescent="0.3">
      <c r="A3" s="8" t="s">
        <v>58</v>
      </c>
      <c r="B3" s="8" t="s">
        <v>304</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305</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306</v>
      </c>
      <c r="C8" s="8" t="s">
        <v>1</v>
      </c>
      <c r="D8" s="8" t="s">
        <v>1</v>
      </c>
      <c r="E8" s="8" t="s">
        <v>1</v>
      </c>
      <c r="F8" s="8" t="s">
        <v>1</v>
      </c>
      <c r="G8" s="8" t="s">
        <v>1</v>
      </c>
    </row>
    <row r="9" spans="1:7" ht="15" customHeight="1" x14ac:dyDescent="0.3">
      <c r="A9" s="5" t="s">
        <v>1</v>
      </c>
      <c r="B9" s="5" t="s">
        <v>307</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308</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309</v>
      </c>
      <c r="C13" s="8" t="s">
        <v>1</v>
      </c>
      <c r="D13" s="8" t="s">
        <v>1</v>
      </c>
      <c r="E13" s="8" t="s">
        <v>1</v>
      </c>
      <c r="F13" s="8" t="s">
        <v>1</v>
      </c>
      <c r="G13" s="8" t="s">
        <v>1</v>
      </c>
    </row>
    <row r="14" spans="1:7" ht="15" customHeight="1" x14ac:dyDescent="0.3">
      <c r="A14" s="8" t="s">
        <v>147</v>
      </c>
      <c r="B14" s="8" t="s">
        <v>310</v>
      </c>
      <c r="C14" s="8" t="s">
        <v>1</v>
      </c>
      <c r="D14" s="8" t="s">
        <v>1</v>
      </c>
      <c r="E14" s="8" t="s">
        <v>1</v>
      </c>
      <c r="F14" s="8" t="s">
        <v>1</v>
      </c>
      <c r="G14" s="8" t="s">
        <v>1</v>
      </c>
    </row>
    <row r="15" spans="1:7" ht="15" customHeight="1" x14ac:dyDescent="0.3">
      <c r="A15" s="5" t="s">
        <v>1</v>
      </c>
      <c r="B15" s="5" t="s">
        <v>311</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51" t="s">
        <v>6</v>
      </c>
      <c r="B1" s="51" t="s">
        <v>312</v>
      </c>
      <c r="C1" s="51" t="s">
        <v>178</v>
      </c>
      <c r="D1" s="51" t="s">
        <v>179</v>
      </c>
      <c r="E1" s="51"/>
      <c r="F1" s="51" t="s">
        <v>180</v>
      </c>
      <c r="G1" s="51"/>
      <c r="H1" s="51" t="s">
        <v>313</v>
      </c>
    </row>
    <row r="2" spans="1:8" ht="15" customHeight="1" x14ac:dyDescent="0.25">
      <c r="A2" s="51"/>
      <c r="B2" s="51"/>
      <c r="C2" s="51"/>
      <c r="D2" s="7" t="s">
        <v>294</v>
      </c>
      <c r="E2" s="7" t="s">
        <v>300</v>
      </c>
      <c r="F2" s="7" t="s">
        <v>294</v>
      </c>
      <c r="G2" s="7" t="s">
        <v>300</v>
      </c>
      <c r="H2" s="51"/>
    </row>
    <row r="3" spans="1:8" ht="15" customHeight="1" x14ac:dyDescent="0.3">
      <c r="A3" s="8" t="s">
        <v>58</v>
      </c>
      <c r="B3" s="8" t="s">
        <v>314</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182</v>
      </c>
      <c r="C5" s="5" t="s">
        <v>1</v>
      </c>
      <c r="D5" s="5" t="s">
        <v>1</v>
      </c>
      <c r="E5" s="5" t="s">
        <v>1</v>
      </c>
      <c r="F5" s="5" t="s">
        <v>1</v>
      </c>
      <c r="G5" s="5" t="s">
        <v>1</v>
      </c>
      <c r="H5" s="5" t="s">
        <v>1</v>
      </c>
    </row>
    <row r="6" spans="1:8" ht="15" customHeight="1" x14ac:dyDescent="0.3">
      <c r="A6" s="8" t="s">
        <v>96</v>
      </c>
      <c r="B6" s="8" t="s">
        <v>315</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182</v>
      </c>
      <c r="C8" s="5" t="s">
        <v>1</v>
      </c>
      <c r="D8" s="5" t="s">
        <v>1</v>
      </c>
      <c r="E8" s="5" t="s">
        <v>1</v>
      </c>
      <c r="F8" s="5" t="s">
        <v>1</v>
      </c>
      <c r="G8" s="5" t="s">
        <v>1</v>
      </c>
      <c r="H8" s="5" t="s">
        <v>1</v>
      </c>
    </row>
    <row r="9" spans="1:8" ht="15" customHeight="1" x14ac:dyDescent="0.3">
      <c r="A9" s="8" t="s">
        <v>144</v>
      </c>
      <c r="B9" s="8" t="s">
        <v>316</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182</v>
      </c>
      <c r="C11" s="5" t="s">
        <v>1</v>
      </c>
      <c r="D11" s="5" t="s">
        <v>1</v>
      </c>
      <c r="E11" s="5" t="s">
        <v>1</v>
      </c>
      <c r="F11" s="5" t="s">
        <v>1</v>
      </c>
      <c r="G11" s="5" t="s">
        <v>1</v>
      </c>
      <c r="H11" s="5" t="s">
        <v>1</v>
      </c>
    </row>
    <row r="12" spans="1:8" ht="15" customHeight="1" x14ac:dyDescent="0.3">
      <c r="A12" s="8" t="s">
        <v>147</v>
      </c>
      <c r="B12" s="8" t="s">
        <v>317</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182</v>
      </c>
      <c r="C14" s="5" t="s">
        <v>1</v>
      </c>
      <c r="D14" s="5" t="s">
        <v>1</v>
      </c>
      <c r="E14" s="5" t="s">
        <v>1</v>
      </c>
      <c r="F14" s="5" t="s">
        <v>1</v>
      </c>
      <c r="G14" s="5" t="s">
        <v>1</v>
      </c>
      <c r="H14" s="5" t="s">
        <v>1</v>
      </c>
    </row>
    <row r="15" spans="1:8" ht="15" customHeight="1" x14ac:dyDescent="0.3">
      <c r="A15" s="8" t="s">
        <v>154</v>
      </c>
      <c r="B15" s="8" t="s">
        <v>318</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182</v>
      </c>
      <c r="C17" s="5" t="s">
        <v>1</v>
      </c>
      <c r="D17" s="5" t="s">
        <v>1</v>
      </c>
      <c r="E17" s="5" t="s">
        <v>1</v>
      </c>
      <c r="F17" s="5" t="s">
        <v>1</v>
      </c>
      <c r="G17" s="5" t="s">
        <v>1</v>
      </c>
      <c r="H17" s="5" t="s">
        <v>1</v>
      </c>
    </row>
    <row r="18" spans="1:8" ht="15" customHeight="1" x14ac:dyDescent="0.3">
      <c r="A18" s="8" t="s">
        <v>157</v>
      </c>
      <c r="B18" s="8" t="s">
        <v>319</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182</v>
      </c>
      <c r="C20" s="5" t="s">
        <v>1</v>
      </c>
      <c r="D20" s="5" t="s">
        <v>1</v>
      </c>
      <c r="E20" s="5" t="s">
        <v>1</v>
      </c>
      <c r="F20" s="5" t="s">
        <v>1</v>
      </c>
      <c r="G20" s="5" t="s">
        <v>1</v>
      </c>
      <c r="H20" s="5" t="s">
        <v>1</v>
      </c>
    </row>
    <row r="21" spans="1:8" ht="15" customHeight="1" x14ac:dyDescent="0.3">
      <c r="A21" s="8" t="s">
        <v>160</v>
      </c>
      <c r="B21" s="8" t="s">
        <v>320</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M29" sqref="M29"/>
    </sheetView>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321</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{'SheetId':'0e67e680-b807-4d33-99c0-7b78881f5ae3','UId':'9cbd5645-d1cc-4c66-9f84-d2f549c40baa','Col':4,'Row':3,'Format':'numberic','Value':'103108282019','TargetCode':''}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{'SheetId':'0e67e680-b807-4d33-99c0-7b78881f5ae3','UId':'99e568e1-5c2c-4711-855d-7b59f3d1cab6','Col':5,'Row':3,'Format':'numberic','Value':'308453136952','TargetCode':''}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{'SheetId':'0e67e680-b807-4d33-99c0-7b78881f5ae3','UId':'c69da7a3-02da-4c71-9ebc-1684c54f1afc','Col':6,'Row':3,'Format':'numberic','Value':'0.17498942851965','TargetCode':''}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{'SheetId':'0e67e680-b807-4d33-99c0-7b78881f5ae3','UId':'ff256832-31a8-4b18-a932-43bc9d1665b9','Col':4,'Row':6,'ColDynamic':4,'RowDynamic':5,'Format':'numberic','Value':'103108282019','TargetCode':''}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{'SheetId':'0e67e680-b807-4d33-99c0-7b78881f5ae3','UId':'a91ef888-5216-4368-893d-4bf54555e048','Col':5,'Row':6,'ColDynamic':5,'RowDynamic':5,'Format':'numberic','Value':'308453136952','TargetCode':''}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{'SheetId':'0e67e680-b807-4d33-99c0-7b78881f5ae3','UId':'0872eb3d-591d-41ae-88b3-07cc186bb076','Col':6,'Row':6,'ColDynamic':6,'RowDynamic':5,'Format':'numberic','Value':'0.17498942851965','TargetCode':''}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{'SheetId':'0e67e680-b807-4d33-99c0-7b78881f5ae3','UId':'c59bc369-ef6c-4ae7-8932-3d3cd7b0f999','Col':4,'Row':8,'ColDynamic':4,'RowDynamic':9,'Format':'numberic','Value':'5676386652787','TargetCode':''}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{'SheetId':'0e67e680-b807-4d33-99c0-7b78881f5ae3','UId':'71da1168-8366-41b4-a97a-ac130f3a71ab','Col':5,'Row':8,'ColDynamic':5,'RowDynamic':9,'Format':'numberic','Value':'7054461085439','TargetCode':''}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{'SheetId':'0e67e680-b807-4d33-99c0-7b78881f5ae3','UId':'3c022ada-eb27-4aed-bf94-d517130be29a','Col':6,'Row':8,'ColDynamic':6,'RowDynamic':9,'Format':'numberic','Value':'0.317848909606077','TargetCode':''}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{'SheetId':'0e67e680-b807-4d33-99c0-7b78881f5ae3','UId':'aaa47aee-de9e-4a72-aaac-e89970beaace','Col':4,'Row':13,'ColDynamic':4,'RowDynamic':12,'Format':'numberic','Value':'203453199164','TargetCode':''}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{'SheetId':'0e67e680-b807-4d33-99c0-7b78881f5ae3','UId':'c31cdabe-83ce-456c-8300-7b06d46f81cc','Col':5,'Row':13,'ColDynamic':5,'RowDynamic':12,'Format':'numberic','Value':'193261996094','TargetCode':''}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{'SheetId':'0e67e680-b807-4d33-99c0-7b78881f5ae3','UId':'df064eb2-539c-42cd-9667-ecd8effb04f7','Col':6,'Row':13,'ColDynamic':6,'RowDynamic':12,'Format':'numberic','Value':'0.780441236611134','TargetCode':''}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{'SheetId':'0e67e680-b807-4d33-99c0-7b78881f5ae3','UId':'4db3253d-9c46-4d6e-918f-a429377ea210','Col':4,'Row':16,'Format':'numberic','Value':'1886227398','TargetCode':''}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{'SheetId':'0e67e680-b807-4d33-99c0-7b78881f5ae3','UId':'1b5619ce-07bd-4f38-b89d-ff10d4440cfc','Col':5,'Row':16,'Format':'numberic','Value':'139863014','TargetCode':''}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{'SheetId':'0e67e680-b807-4d33-99c0-7b78881f5ae3','UId':'e662b89a-1c2d-4d21-94c4-5d786440cb11','Col':6,'Row':16,'Format':'numberic','Value':'0.0126688365840919','TargetCode':''}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{'SheetId':'0e67e680-b807-4d33-99c0-7b78881f5ae3','UId':'fd93a4a0-c67a-4490-8678-85ab28c59627','Col':4,'Row':21,'ColDynamic':4,'RowDynamic':20,'Format':'numberic','Value':'45957258372','TargetCode':''}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{'SheetId':'0e67e680-b807-4d33-99c0-7b78881f5ae3','UId':'fcf911ca-e231-4e37-ba04-31a4d132b264','Col':5,'Row':21,'ColDynamic':5,'RowDynamic':20,'Format':'numberic','Value':'14159697115','TargetCode':''}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{'SheetId':'0e67e680-b807-4d33-99c0-7b78881f5ae3','UId':'2d289968-fbe5-4b0a-bf5f-8a6df071d197','Col':6,'Row':21,'ColDynamic':6,'RowDynamic':20,'Format':'numberic','Value':'0.146594758260631','TargetCode':''}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{'SheetId':'0e67e680-b807-4d33-99c0-7b78881f5ae3','UId':'9165401c-9eab-437b-81ae-d4feb80e4e2f','Col':4,'Row':30,'Format':'numberic','Value':'6030791619740','TargetCode':''}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{'SheetId':'0e67e680-b807-4d33-99c0-7b78881f5ae3','UId':'a439d206-4c67-47d4-afcd-d4f8e627acf1','Col':5,'Row':30,'Format':'numberic','Value':'7570475778614','TargetCode':''}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{'SheetId':'0e67e680-b807-4d33-99c0-7b78881f5ae3','UId':'8906c8be-ac8d-4de9-aebb-1de6b88d0a22','Col':6,'Row':30,'Format':'numberic','Value':'0.314577903219574','TargetCode':''}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{'SheetId':'0e67e680-b807-4d33-99c0-7b78881f5ae3','UId':'6823b56c-6355-4646-a028-45bac846780f','Col':4,'Row':37,'Format':'numberic','Value':'12364246738','TargetCode':''}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{'SheetId':'0e67e680-b807-4d33-99c0-7b78881f5ae3','UId':'3318279c-387a-4099-bb92-e31c1fe449fe','Col':5,'Row':37,'Format':'numberic','Value':'14641747750','TargetCode':''}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{'SheetId':'0e67e680-b807-4d33-99c0-7b78881f5ae3','UId':'4e4bdcf0-80c6-4aab-a280-ce14045479a2','Col':6,'Row':37,'Format':'numberic','Value':'0.14573329914593','TargetCode':''}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{'SheetId':'0e67e680-b807-4d33-99c0-7b78881f5ae3','UId':'3c70b8a9-b1ec-43c2-876f-82404e71a395','Col':4,'Row':40,'Format':'numberic','Value':'12364246738','TargetCode':''}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{'SheetId':'0e67e680-b807-4d33-99c0-7b78881f5ae3','UId':'12d35449-1610-445d-a82a-ca6aa3c24666','Col':5,'Row':40,'Format':'numberic','Value':'14641747750','TargetCode':''}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{'SheetId':'0e67e680-b807-4d33-99c0-7b78881f5ae3','UId':'12315a60-eed3-4b10-a10c-2f67a18ee638','Col':6,'Row':40,'Format':'numberic','Value':'0.14573329914593','TargetCode':''}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{'SheetId':'0e67e680-b807-4d33-99c0-7b78881f5ae3','UId':'47fa62ea-4432-4646-9d4f-ee5aab71af85','Col':4,'Row':41,'Format':'numberic','Value':'6018427373002','TargetCode':''}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{'SheetId':'0e67e680-b807-4d33-99c0-7b78881f5ae3','UId':'3afb4556-da28-46fc-a2b2-36ba72752042','Col':5,'Row':41,'Format':'numberic','Value':'7555834030864','TargetCode':''}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{'SheetId':'0e67e680-b807-4d33-99c0-7b78881f5ae3','UId':'76b3aaa6-980e-4c01-b289-c500e2a6bc24','Col':6,'Row':41,'Format':'numberic','Value':'0.315328447259723','TargetCode':''}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{'SheetId':'0e67e680-b807-4d33-99c0-7b78881f5ae3','UId':'7104513d-d6f9-4449-8a07-2e2ffcb96545','Col':4,'Row':42,'Format':'numberic','Value':'358905316.89','TargetCode':''}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{'SheetId':'0e67e680-b807-4d33-99c0-7b78881f5ae3','UId':'3e6dbc06-a87f-42e5-8f05-e55e94914d01','Col':5,'Row':42,'Format':'numberic','Value':'452007807.63','TargetCode':''}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{'SheetId':'0e67e680-b807-4d33-99c0-7b78881f5ae3','UId':'f428fa58-01e3-47d4-8c5d-1c46168be529','Col':6,'Row':42,'Format':'numberic','Value':'0.307590858108516','TargetCode':''}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{'SheetId':'0e67e680-b807-4d33-99c0-7b78881f5ae3','UId':'4e4f6161-da0f-463f-8dd1-39772b1d4eda','Col':4,'Row':43,'Format':'numberic','Value':'16768.84','TargetCode':''}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{'SheetId':'0e67e680-b807-4d33-99c0-7b78881f5ae3','UId':'4a847a8c-942e-443a-8eae-7a36b88630ea','Col':5,'Row':43,'Format':'numberic','Value':'16716.15','TargetCode':''}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{'SheetId':'0e67e680-b807-4d33-99c0-7b78881f5ae3','UId':'b1a27640-3dfd-4efe-90b1-884e8ae97752','Col':6,'Row':43,'Format':'numberic','Value':'1.02515564858877','TargetCode':''}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{'SheetId':'9e57442d-faa2-4732-bfe8-6082c7f4cc3b','UId':'1ab6082b-49bd-46b5-a368-d8740fb12834','Col':4,'Row':2,'Format':'numberic','Value':'66968245209','TargetCode':''}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{'SheetId':'9e57442d-faa2-4732-bfe8-6082c7f4cc3b','UId':'220cbdc8-4631-4f07-a522-f901ab9a56b6','Col':5,'Row':2,'Format':'numberic','Value':'83557234897','TargetCode':''}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{'SheetId':'9e57442d-faa2-4732-bfe8-6082c7f4cc3b','UId':'44591e3f-5579-49aa-bc70-68808b3d1875','Col':6,'Row':2,'Format':'numberic','Value':'638968503066','TargetCode':''}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{'SheetId':'9e57442d-faa2-4732-bfe8-6082c7f4cc3b','UId':'469f6a2b-25ef-4e27-93c5-0caee9db4d81','Col':4,'Row':5,'ColDynamic':4,'RowDynamic':4,'Format':'numberic','Value':'65203109146','TargetCode':''}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{'SheetId':'9e57442d-faa2-4732-bfe8-6082c7f4cc3b','UId':'7b8d3f89-6827-40c2-b297-cf7a42237b42','Col':5,'Row':5,'ColDynamic':5,'RowDynamic':4,'Format':'numberic','Value':'82206526055','TargetCode':''}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{'SheetId':'9e57442d-faa2-4732-bfe8-6082c7f4cc3b','UId':'4ae5c9f2-f277-4de6-a00c-b59eae1b7410','Col':6,'Row':5,'ColDynamic':6,'RowDynamic':4,'Format':'numberic','Value':'629999908526','TargetCode':''}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{'SheetId':'9e57442d-faa2-4732-bfe8-6082c7f4cc3b','UId':'5cf117a3-96d2-4aaf-916d-02b16ba83420','Col':4,'Row':7,'ColDynamic':4,'RowDynamic':4,'Format':'numberic','Value':'1765136063','TargetCode':''}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{'SheetId':'9e57442d-faa2-4732-bfe8-6082c7f4cc3b','UId':'89c23fea-c054-41d5-9d1e-0958d45c7a95','Col':5,'Row':7,'ColDynamic':5,'RowDynamic':4,'Format':'numberic','Value':'1350708842','TargetCode':''}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{'SheetId':'9e57442d-faa2-4732-bfe8-6082c7f4cc3b','UId':'d5829e20-95a8-4535-904c-7e09f2cdc9f2','Col':6,'Row':7,'ColDynamic':6,'RowDynamic':4,'Format':'numberic','Value':'8968594540','TargetCode':''}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{'SheetId':'9e57442d-faa2-4732-bfe8-6082c7f4cc3b','UId':'21f3c77c-886e-43f3-9ba5-fdc740bf45a7','Col':4,'Row':11,'ColDynamic':4,'RowDynamic':8,'Format':'numberic','Value':'8124358750','TargetCode':''}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{'SheetId':'9e57442d-faa2-4732-bfe8-6082c7f4cc3b','UId':'fff53ed1-05e1-4ac8-8249-2f48edf9fa14','Col':5,'Row':11,'ColDynamic':5,'RowDynamic':8,'Format':'numberic','Value':'9517790799','TargetCode':''}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{'SheetId':'9e57442d-faa2-4732-bfe8-6082c7f4cc3b','UId':'c1a4252e-e2cb-4233-bed1-d3afc836ccc8','Col':6,'Row':11,'ColDynamic':6,'RowDynamic':8,'Format':'numberic','Value':'66416242046','TargetCode':''}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{'SheetId':'9e57442d-faa2-4732-bfe8-6082c7f4cc3b','UId':'2b4c7218-ef2f-452d-80ea-cb1d29493e04','Col':4,'Row':12,'Format':'numberic','Value':'6916761053','TargetCode':''}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{'SheetId':'9e57442d-faa2-4732-bfe8-6082c7f4cc3b','UId':'2916fb19-bceb-454d-ad42-4fc7a299a2a3','Col':5,'Row':12,'Format':'numberic','Value':'8319323298','TargetCode':''}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{'SheetId':'9e57442d-faa2-4732-bfe8-6082c7f4cc3b','UId':'4e500903-fadf-4a73-8849-257ec68842d0','Col':6,'Row':12,'Format':'numberic','Value':'58991305765','TargetCode':''}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{'SheetId':'9e57442d-faa2-4732-bfe8-6082c7f4cc3b','UId':'157e5771-4dd4-4ed6-838c-69dd228515cd','Col':4,'Row':14,'ColDynamic':4,'RowDynamic':11,'Format':'numberic','Value':'441389377','TargetCode':''}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{'SheetId':'9e57442d-faa2-4732-bfe8-6082c7f4cc3b','UId':'1e7708d3-6d2b-4639-8d85-59b3c9bf16f5','Col':5,'Row':14,'ColDynamic':5,'RowDynamic':11,'Format':'numberic','Value':'501488724','TargetCode':''}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{'SheetId':'9e57442d-faa2-4732-bfe8-6082c7f4cc3b','UId':'18031c0a-5fc4-4a35-8331-a60cef3972fd','Col':6,'Row':14,'ColDynamic':6,'RowDynamic':11,'Format':'numberic','Value':'3567226925','TargetCode':''}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{'SheetId':'9e57442d-faa2-4732-bfe8-6082c7f4cc3b','UId':'963cdae6-2163-4975-9a2a-f08497c7292d','Col':4,'Row':17,'Format':'numberic','Value':'273277071','TargetCode':''}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{'SheetId':'9e57442d-faa2-4732-bfe8-6082c7f4cc3b','UId':'85eed99f-bfdc-4be7-9967-72d9b1d67a5b','Col':5,'Row':17,'Format':'numberic','Value':'324704355','TargetCode':''}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{'SheetId':'9e57442d-faa2-4732-bfe8-6082c7f4cc3b','UId':'a66486eb-4505-4714-830d-ba2c3c0c6cd7','Col':6,'Row':17,'Format':'numberic','Value':'2300652044','TargetCode':''}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{'SheetId':'9e57442d-faa2-4732-bfe8-6082c7f4cc3b','UId':'35799ba3-fea0-48d2-b27f-56054b206bd2','Col':4,'Row':24,'ColDynamic':4,'RowDynamic':23,'Format':'numberic','Value':'9080876','TargetCode':''}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{'SheetId':'9e57442d-faa2-4732-bfe8-6082c7f4cc3b','UId':'1863aaae-65a9-4f9f-9c5d-b3b2a95e519b','Col':5,'Row':24,'ColDynamic':5,'RowDynamic':23,'Format':'numberic','Value':'53020603','TargetCode':''}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{'SheetId':'9e57442d-faa2-4732-bfe8-6082c7f4cc3b','UId':'45a838e8-921d-463e-8daa-a5c771a772aa','Col':6,'Row':24,'ColDynamic':6,'RowDynamic':23,'Format':'numberic','Value':'61201479','TargetCode':''}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{'SheetId':'9e57442d-faa2-4732-bfe8-6082c7f4cc3b','UId':'3873886c-5e1c-44a4-ba3a-dae5f5accc8b','Col':6,'Row':26,'ColDynamic':6,'RowDynamic':19,'Format':'numberic','Value':'420000000','TargetCode':''}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{'SheetId':'9e57442d-faa2-4732-bfe8-6082c7f4cc3b','UId':'581705f2-b558-44e2-8b63-817b7dd987f8','Col':4,'Row':29,'Format':'numberic','Value':'281853585','TargetCode':''}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{'SheetId':'9e57442d-faa2-4732-bfe8-6082c7f4cc3b','UId':'ae6443cc-5c55-4f1a-a361-ff2dd22018a3','Col':6,'Row':29,'Format':'numberic','Value':'281853585','TargetCode':''}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{'SheetId':'9e57442d-faa2-4732-bfe8-6082c7f4cc3b','UId':'22eae942-46a3-4663-8bad-854ee399b27a','Col':4,'Row':32,'Format':'numberic','Value':'139631788','TargetCode':''}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{'SheetId':'9e57442d-faa2-4732-bfe8-6082c7f4cc3b','UId':'e86bd792-47df-41d4-b178-07deae52a1d3','Col':5,'Row':32,'Format':'numberic','Value':'249298819','TargetCode':''}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{'SheetId':'9e57442d-faa2-4732-bfe8-6082c7f4cc3b','UId':'38ae0936-1d1f-43c1-92bd-8403ec08cfeb','Col':6,'Row':32,'Format':'numberic','Value':'705982248','TargetCode':''}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{'SheetId':'9e57442d-faa2-4732-bfe8-6082c7f4cc3b','UId':'a2f958ce-55fd-4741-a0a1-bdcf0dd1c8ec','Col':4,'Row':35,'Format':'numberic','Value':'2365000','TargetCode':''}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{'SheetId':'9e57442d-faa2-4732-bfe8-6082c7f4cc3b','UId':'393bdfde-2176-402e-9b16-331c74ac5995','Col':5,'Row':35,'Format':'numberic','Value':'9955000','TargetCode':''}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{'SheetId':'9e57442d-faa2-4732-bfe8-6082c7f4cc3b','UId':'61a21fd4-9c85-4c00-b1f5-a006461b16c9','Col':6,'Row':35,'Format':'numberic','Value':'88020000','TargetCode':''}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{'SheetId':'9e57442d-faa2-4732-bfe8-6082c7f4cc3b','UId':'c95f90f6-640a-4331-b0e8-54422c753940','Col':4,'Row':38,'Format':'numberic','Value':'58843886459','TargetCode':''}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{'SheetId':'9e57442d-faa2-4732-bfe8-6082c7f4cc3b','UId':'19caeda8-1e5a-4518-8250-4c15acb82c48','Col':5,'Row':38,'Format':'numberic','Value':'74039444098','TargetCode':''}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{'SheetId':'9e57442d-faa2-4732-bfe8-6082c7f4cc3b','UId':'d743182c-5853-46f3-8604-ad3aa58840b8','Col':6,'Row':38,'Format':'numberic','Value':'572552261020','TargetCode':''}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{'SheetId':'9e57442d-faa2-4732-bfe8-6082c7f4cc3b','UId':'5fb4cc84-0a90-4cae-ba19-392c839af798','Col':4,'Row':39,'Format':'numberic','Value':'-32545793373','TargetCode':''}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{'SheetId':'9e57442d-faa2-4732-bfe8-6082c7f4cc3b','UId':'c14dbefc-c01b-44b0-a577-6f17c0396290','Col':5,'Row':39,'Format':'numberic','Value':'499975257414','TargetCode':''}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{'SheetId':'9e57442d-faa2-4732-bfe8-6082c7f4cc3b','UId':'d1eb0ab7-7a60-49c8-b8aa-39c894436edb','Col':6,'Row':39,'Format':'numberic','Value':'1326454085312','TargetCode':''}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{'SheetId':'9e57442d-faa2-4732-bfe8-6082c7f4cc3b','UId':'7dc5398f-c841-400c-850b-875a5c468e05','Col':4,'Row':40,'Format':'numberic','Value':'-23059898369','TargetCode':''}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{'SheetId':'9e57442d-faa2-4732-bfe8-6082c7f4cc3b','UId':'fa4fb11d-bd81-48b0-9ef6-a4ff2cd9d48a','Col':5,'Row':40,'Format':'numberic','Value':'-25195398085','TargetCode':''}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{'SheetId':'9e57442d-faa2-4732-bfe8-6082c7f4cc3b','UId':'73bb9d14-e1ea-4394-a083-b8a649641cf9','Col':6,'Row':40,'Format':'numberic','Value':'-97506443070','TargetCode':''}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{'SheetId':'9e57442d-faa2-4732-bfe8-6082c7f4cc3b','UId':'bab2e1a7-20d5-41fd-881b-9a21514bfc4f','Col':4,'Row':41,'Format':'numberic','Value':'-9485895004','TargetCode':''}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{'SheetId':'9e57442d-faa2-4732-bfe8-6082c7f4cc3b','UId':'128100c2-b671-4904-a5a9-41069ed12784','Col':5,'Row':41,'Format':'numberic','Value':'525170655499','TargetCode':''}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{'SheetId':'9e57442d-faa2-4732-bfe8-6082c7f4cc3b','UId':'04b06e65-b2eb-4858-bb0b-d72c0270f1f6','Col':6,'Row':41,'Format':'numberic','Value':'1423960528382','TargetCode':''}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{'SheetId':'9e57442d-faa2-4732-bfe8-6082c7f4cc3b','UId':'0c34f541-ad2d-4bff-9fce-284295e89335','Col':4,'Row':42,'Format':'numberic','Value':'26298093086','TargetCode':''}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{'SheetId':'9e57442d-faa2-4732-bfe8-6082c7f4cc3b','UId':'a1069390-e9a5-41a9-8d0c-f5931f68451d','Col':5,'Row':42,'Format':'numberic','Value':'574014701512','TargetCode':''}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{'SheetId':'9e57442d-faa2-4732-bfe8-6082c7f4cc3b','UId':'943a903f-8f0c-48d3-9a7d-d0f797c51f06','Col':6,'Row':42,'Format':'numberic','Value':'1899006346332','TargetCode':''}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{'SheetId':'9e57442d-faa2-4732-bfe8-6082c7f4cc3b','UId':'14ba2d4e-fc98-469f-8702-009a93d663bf','Col':4,'Row':43,'Format':'numberic','Value':'7555834030864','TargetCode':''}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{'SheetId':'9e57442d-faa2-4732-bfe8-6082c7f4cc3b','UId':'46dc8404-c63b-42c5-af20-35a421a3b5ab','Col':5,'Row':43,'Format':'numberic','Value':'8695082118416','TargetCode':''}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{'SheetId':'9e57442d-faa2-4732-bfe8-6082c7f4cc3b','UId':'ae182ae4-ecb8-4b3e-87b1-02fe2b8c8c6e','Col':4,'Row':44,'Format':'numberic','Value':'-1537406657862','TargetCode':''}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{'SheetId':'9e57442d-faa2-4732-bfe8-6082c7f4cc3b','UId':'c7c70708-3a08-4a71-8b5b-958036d28d83','Col':5,'Row':44,'Format':'numberic','Value':'-1139248087552','TargetCode':''}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{'SheetId':'9e57442d-faa2-4732-bfe8-6082c7f4cc3b','UId':'b56d1f06-ac4a-4581-bd76-0a7116bb9601','Col':6,'Row':44,'Format':'numberic','Value':'-3181780117505','TargetCode':''}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{'SheetId':'9e57442d-faa2-4732-bfe8-6082c7f4cc3b','UId':'071f8b6b-411a-4479-a1e0-68ae4989d4d4','Col':4,'Row':45,'Format':'numberic','Value':'26298093086','TargetCode':''}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{'SheetId':'9e57442d-faa2-4732-bfe8-6082c7f4cc3b','UId':'649fe867-7540-4d27-809f-914ad09af55e','Col':5,'Row':45,'Format':'numberic','Value':'574014701512','TargetCode':''}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{'SheetId':'9e57442d-faa2-4732-bfe8-6082c7f4cc3b','UId':'ce2f8942-9d48-4663-bc86-864ddeb2e9fb','Col':6,'Row':45,'Format':'numberic','Value':'1899006346332','TargetCode':''}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{'SheetId':'9e57442d-faa2-4732-bfe8-6082c7f4cc3b','UId':'26da4aec-6928-4f66-88a5-fdfd0ee643e5','Col':4,'Row':47,'Format':'numberic','Value':'-1563704750948','TargetCode':''}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{'SheetId':'9e57442d-faa2-4732-bfe8-6082c7f4cc3b','UId':'9b98b4cd-1dc6-4f10-9fcd-3b02154fc346','Col':5,'Row':47,'Format':'numberic','Value':'-1713262789064','TargetCode':''}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{'SheetId':'9e57442d-faa2-4732-bfe8-6082c7f4cc3b','UId':'ab589e24-1208-4602-83e1-3b0d9a9ddac2','Col':6,'Row':47,'Format':'numberic','Value':'-5080786463837','TargetCode':''}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{'SheetId':'9e57442d-faa2-4732-bfe8-6082c7f4cc3b','UId':'a1e12271-7d9c-46e1-be1f-d3831e97dba6','Col':4,'Row':48,'Format':'numberic','Value':'6018427373002','TargetCode':''}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{'SheetId':'9e57442d-faa2-4732-bfe8-6082c7f4cc3b','UId':'85d94755-db4c-439e-8336-6cbb28df62be','Col':5,'Row':48,'Format':'numberic','Value':'7555834030864','TargetCode':''}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{'SheetId':'9e57442d-faa2-4732-bfe8-6082c7f4cc3b','UId':'d8a625ed-973b-4579-990b-8dd486f640c5','Col':6,'Row':48,'Format':'numberic','Value':'6018427373002','TargetCode':''}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{'SheetId':'1deb9a6e-dc5a-4908-87cc-034ee9747e20','UId':'399d8c6f-4901-44ca-8111-9e12f616c487','Col':6,'Row':10,'Format':'numberic','Value':'0','TargetCode':''}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{'SheetId':'1deb9a6e-dc5a-4908-87cc-034ee9747e20','UId':'2cdda7fd-cb87-47da-8e30-06a3709bd609','Col':7,'Row':10,'Format':'numberic','Value':'0','TargetCode':''}</v>
      </c>
    </row>
    <row r="307" spans="1:1" x14ac:dyDescent="0.25">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{'SheetId':'1deb9a6e-dc5a-4908-87cc-034ee9747e20','UId':'b8c20cc2-e76a-461c-ace9-e83abfcc1775','Col':1,'Row':22,'ColDynamic':1,'RowDynamic':23,'Format':'numberic','Value':'2','TargetCode':''}</v>
      </c>
    </row>
    <row r="308" spans="1:1" x14ac:dyDescent="0.25">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{'SheetId':'1deb9a6e-dc5a-4908-87cc-034ee9747e20','UId':'e6fa0887-9c0a-49b1-a5d5-d55f5bee7d17','Col':2,'Row':22,'ColDynamic':2,'RowDynamic':23,'Format':'string','Value':'Trái phiếu chưa niêm yết
Unlisted Bonds','TargetCode':''}</v>
      </c>
    </row>
    <row r="309" spans="1:1" x14ac:dyDescent="0.25">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{'SheetId':'1deb9a6e-dc5a-4908-87cc-034ee9747e20','UId':'6a029111-438c-4c2c-a425-15433a16ea47','Col':3,'Row':22,'ColDynamic':3,'RowDynamic':23,'Format':'numberic','Value':'2251.2','TargetCode':''}</v>
      </c>
    </row>
    <row r="310" spans="1:1" x14ac:dyDescent="0.25">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{'SheetId':'1deb9a6e-dc5a-4908-87cc-034ee9747e20','UId':'2af5b400-8abe-46e3-8b64-7efb4d13db84','Col':4,'Row':22,'ColDynamic':4,'RowDynamic':23,'Format':'numberic','Value':'','TargetCode':''}</v>
      </c>
    </row>
    <row r="311" spans="1:1" x14ac:dyDescent="0.25">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x14ac:dyDescent="0.25">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{'SheetId':'1deb9a6e-dc5a-4908-87cc-034ee9747e20','UId':'a4748164-33b9-46bd-8561-e8b3f76700ee','Col':6,'Row':22,'ColDynamic':6,'RowDynamic':23,'Format':'numberic','Value':'500057215000','TargetCode':''}</v>
      </c>
    </row>
    <row r="313" spans="1:1" x14ac:dyDescent="0.25">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{'SheetId':'1deb9a6e-dc5a-4908-87cc-034ee9747e20','UId':'8b15b2dd-95b7-4075-8cb9-63831db4f74a','Col':7,'Row':22,'ColDynamic':7,'RowDynamic':23,'Format':'numberic','Value':'0.0829173426193688','TargetCode':''}</v>
      </c>
    </row>
    <row r="314" spans="1:1" x14ac:dyDescent="0.25">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{'SheetId':'1deb9a6e-dc5a-4908-87cc-034ee9747e20','UId':'fe496e11-6071-47ac-9042-fb59341ce9d3','Col':4,'Row':23,'Format':'numberic','Value':'5000','TargetCode':''}</v>
      </c>
    </row>
    <row r="315" spans="1:1" x14ac:dyDescent="0.25">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{'SheetId':'1deb9a6e-dc5a-4908-87cc-034ee9747e20','UId':'8f08a933-d633-4287-845a-9819dc196996','Col':5,'Row':23,'Format':'numberic','Value':'100011443','TargetCode':''}</v>
      </c>
    </row>
    <row r="316" spans="1:1" x14ac:dyDescent="0.25">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{'SheetId':'1deb9a6e-dc5a-4908-87cc-034ee9747e20','UId':'dad551f4-82a6-49f9-9019-06cb4c328a89','Col':6,'Row':23,'Format':'numberic','Value':'500057215000','TargetCode':''}</v>
      </c>
    </row>
    <row r="317" spans="1:1" x14ac:dyDescent="0.25">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{'SheetId':'1deb9a6e-dc5a-4908-87cc-034ee9747e20','UId':'7bf94847-0bfe-4d96-ab7a-1ce79d9343f5','Col':7,'Row':23,'Format':'numberic','Value':'0.0829173426193688','TargetCode':''}</v>
      </c>
    </row>
    <row r="318" spans="1:1" x14ac:dyDescent="0.25">
      <c r="A318" t="str">
        <f>CONCATENATE("{'SheetId':'1deb9a6e-dc5a-4908-87cc-034ee9747e20'",",","'UId':'55eed474-1147-4da3-9086-9e821874c0a4'",",'Col':",COLUMN(BCDanhMucDauTu_06029!A24),",'Row':",ROW(BCDanhMucDauTu_06029!A24),",","'ColDynamic':",COLUMN(BCDanhMucDauTu_06029!A27),",","'RowDynamic':",ROW(BCDanhMucDauTu_06029!A27),",","'Format':'numberic'",",'Value':'",SUBSTITUTE(BCDanhMucDauTu_06029!A24,"'","\'"),"','TargetCode':''}")</f>
        <v>{'SheetId':'1deb9a6e-dc5a-4908-87cc-034ee9747e20','UId':'55eed474-1147-4da3-9086-9e821874c0a4','Col':1,'Row':24,'ColDynamic':1,'RowDynamic':27,'Format':'numberic','Value':'','TargetCode':''}</v>
      </c>
    </row>
    <row r="319" spans="1:1" x14ac:dyDescent="0.25">
      <c r="A319" t="str">
        <f>CONCATENATE("{'SheetId':'1deb9a6e-dc5a-4908-87cc-034ee9747e20'",",","'UId':'1c32b7bf-2ca1-44a0-8279-a8f01d6b7249'",",'Col':",COLUMN(BCDanhMucDauTu_06029!B24),",'Row':",ROW(BCDanhMucDauTu_06029!B24),",","'ColDynamic':",COLUMN(BCDanhMucDauTu_06029!B27),",","'RowDynamic':",ROW(BCDanhMucDauTu_06029!B27),",","'Format':'string'",",'Value':'",SUBSTITUTE(BCDanhMucDauTu_06029!B24,"'","\'"),"','TargetCode':''}")</f>
        <v>{'SheetId':'1deb9a6e-dc5a-4908-87cc-034ee9747e20','UId':'1c32b7bf-2ca1-44a0-8279-a8f01d6b7249','Col':2,'Row':24,'ColDynamic':2,'RowDynamic':27,'Format':'string','Value':'TỔNG
	TOTAL','TargetCode':''}</v>
      </c>
    </row>
    <row r="320" spans="1:1" x14ac:dyDescent="0.25">
      <c r="A320" t="str">
        <f>CONCATENATE("{'SheetId':'1deb9a6e-dc5a-4908-87cc-034ee9747e20'",",","'UId':'f6a0865a-7cc4-4bd5-9c41-171ccfbe8908'",",'Col':",COLUMN(BCDanhMucDauTu_06029!C24),",'Row':",ROW(BCDanhMucDauTu_06029!C24),",","'ColDynamic':",COLUMN(BCDanhMucDauTu_06029!C27),",","'RowDynamic':",ROW(BCDanhMucDauTu_06029!C27),",","'Format':'numberic'",",'Value':'",SUBSTITUTE(BCDanhMucDauTu_06029!C24,"'","\'"),"','TargetCode':''}")</f>
        <v>{'SheetId':'1deb9a6e-dc5a-4908-87cc-034ee9747e20','UId':'f6a0865a-7cc4-4bd5-9c41-171ccfbe8908','Col':3,'Row':24,'ColDynamic':3,'RowDynamic':27,'Format':'numberic','Value':'2252','TargetCode':''}</v>
      </c>
    </row>
    <row r="321" spans="1:1" x14ac:dyDescent="0.25">
      <c r="A321" t="str">
        <f>CONCATENATE("{'SheetId':'1deb9a6e-dc5a-4908-87cc-034ee9747e20'",",","'UId':'26677bc1-4784-4b02-a8da-eb1a17958c29'",",'Col':",COLUMN(BCDanhMucDauTu_06029!D24),",'Row':",ROW(BCDanhMucDauTu_06029!D24),",","'ColDynamic':",COLUMN(BCDanhMucDauTu_06029!D27),",","'RowDynamic':",ROW(BCDanhMucDauTu_06029!D27),",","'Format':'numberic'",",'Value':'",SUBSTITUTE(BCDanhMucDauTu_06029!D24,"'","\'"),"','TargetCode':''}")</f>
        <v>{'SheetId':'1deb9a6e-dc5a-4908-87cc-034ee9747e20','UId':'26677bc1-4784-4b02-a8da-eb1a17958c29','Col':4,'Row':24,'ColDynamic':4,'RowDynamic':27,'Format':'numberic','Value':'','TargetCode':''}</v>
      </c>
    </row>
    <row r="322" spans="1:1" x14ac:dyDescent="0.25">
      <c r="A322" t="str">
        <f>CONCATENATE("{'SheetId':'1deb9a6e-dc5a-4908-87cc-034ee9747e20'",",","'UId':'8088aec8-68fc-443f-8fce-4f1788e831ff'",",'Col':",COLUMN(BCDanhMucDauTu_06029!E24),",'Row':",ROW(BCDanhMucDauTu_06029!E24),",","'ColDynamic':",COLUMN(BCDanhMucDauTu_06029!E27),",","'RowDynamic':",ROW(BCDanhMucDauTu_06029!E27),",","'Format':'numberic'",",'Value':'",SUBSTITUTE(BCDanhMucDauTu_06029!E24,"'","\'"),"','TargetCode':''}")</f>
        <v>{'SheetId':'1deb9a6e-dc5a-4908-87cc-034ee9747e20','UId':'8088aec8-68fc-443f-8fce-4f1788e831ff','Col':5,'Row':24,'ColDynamic':5,'RowDynamic':27,'Format':'numberic','Value':'','TargetCode':''}</v>
      </c>
    </row>
    <row r="323" spans="1:1" x14ac:dyDescent="0.25">
      <c r="A323" t="str">
        <f>CONCATENATE("{'SheetId':'1deb9a6e-dc5a-4908-87cc-034ee9747e20'",",","'UId':'109895da-3858-4d8d-ab90-543bcf58b23e'",",'Col':",COLUMN(BCDanhMucDauTu_06029!F24),",'Row':",ROW(BCDanhMucDauTu_06029!F24),",","'ColDynamic':",COLUMN(BCDanhMucDauTu_06029!F27),",","'RowDynamic':",ROW(BCDanhMucDauTu_06029!F27),",","'Format':'numberic'",",'Value':'",SUBSTITUTE(BCDanhMucDauTu_06029!F24,"'","\'"),"','TargetCode':''}")</f>
        <v>{'SheetId':'1deb9a6e-dc5a-4908-87cc-034ee9747e20','UId':'109895da-3858-4d8d-ab90-543bcf58b23e','Col':6,'Row':24,'ColDynamic':6,'RowDynamic':27,'Format':'numberic','Value':'5266386652787','TargetCode':''}</v>
      </c>
    </row>
    <row r="324" spans="1:1" x14ac:dyDescent="0.25">
      <c r="A324" t="str">
        <f>CONCATENATE("{'SheetId':'1deb9a6e-dc5a-4908-87cc-034ee9747e20'",",","'UId':'b12319f9-b486-4e3c-968f-635c2693280b'",",'Col':",COLUMN(BCDanhMucDauTu_06029!G24),",'Row':",ROW(BCDanhMucDauTu_06029!G24),",","'ColDynamic':",COLUMN(BCDanhMucDauTu_06029!G27),",","'RowDynamic':",ROW(BCDanhMucDauTu_06029!G27),",","'Format':'numberic'",",'Value':'",SUBSTITUTE(BCDanhMucDauTu_06029!G24,"'","\'"),"','TargetCode':''}")</f>
        <v>{'SheetId':'1deb9a6e-dc5a-4908-87cc-034ee9747e20','UId':'b12319f9-b486-4e3c-968f-635c2693280b','Col':7,'Row':24,'ColDynamic':7,'RowDynamic':27,'Format':'numberic','Value':'0.873249646953321','TargetCode':''}</v>
      </c>
    </row>
    <row r="325" spans="1:1" x14ac:dyDescent="0.25">
      <c r="A325" t="str">
        <f>CONCATENATE("{'SheetId':'1deb9a6e-dc5a-4908-87cc-034ee9747e20'",",","'UId':'740ad2fc-8f8c-4571-bfbb-d73a204a23fa'",",'Col':",COLUMN(BCDanhMucDauTu_06029!D25),",'Row':",ROW(BCDanhMucDauTu_06029!D25),",","'Format':'numberic'",",'Value':'",SUBSTITUTE(BCDanhMucDauTu_06029!D25,"'","\'"),"','TargetCode':''}")</f>
        <v>{'SheetId':'1deb9a6e-dc5a-4908-87cc-034ee9747e20','UId':'740ad2fc-8f8c-4571-bfbb-d73a204a23fa','Col':4,'Row':25,'Format':'numberic','Value':'','TargetCode':''}</v>
      </c>
    </row>
    <row r="326" spans="1:1" x14ac:dyDescent="0.25">
      <c r="A326" t="str">
        <f>CONCATENATE("{'SheetId':'1deb9a6e-dc5a-4908-87cc-034ee9747e20'",",","'UId':'41643327-c3cb-4259-acbc-d10c8c939580'",",'Col':",COLUMN(BCDanhMucDauTu_06029!E25),",'Row':",ROW(BCDanhMucDauTu_06029!E25),",","'Format':'numberic'",",'Value':'",SUBSTITUTE(BCDanhMucDauTu_06029!E25,"'","\'"),"','TargetCode':''}")</f>
        <v>{'SheetId':'1deb9a6e-dc5a-4908-87cc-034ee9747e20','UId':'41643327-c3cb-4259-acbc-d10c8c939580','Col':5,'Row':25,'Format':'numberic','Value':'','TargetCode':''}</v>
      </c>
    </row>
    <row r="327" spans="1:1" x14ac:dyDescent="0.25">
      <c r="A327" t="str">
        <f>CONCATENATE("{'SheetId':'1deb9a6e-dc5a-4908-87cc-034ee9747e20'",",","'UId':'d007d564-0a98-45f4-94c4-a2e4056245bc'",",'Col':",COLUMN(BCDanhMucDauTu_06029!F25),",'Row':",ROW(BCDanhMucDauTu_06029!F25),",","'Format':'numberic'",",'Value':'",SUBSTITUTE(BCDanhMucDauTu_06029!F25,"'","\'"),"','TargetCode':''}")</f>
        <v>{'SheetId':'1deb9a6e-dc5a-4908-87cc-034ee9747e20','UId':'d007d564-0a98-45f4-94c4-a2e4056245bc','Col':6,'Row':25,'Format':'numberic','Value':'','TargetCode':''}</v>
      </c>
    </row>
    <row r="328" spans="1:1" x14ac:dyDescent="0.25">
      <c r="A328" t="str">
        <f>CONCATENATE("{'SheetId':'1deb9a6e-dc5a-4908-87cc-034ee9747e20'",",","'UId':'87b8e950-d5f9-45b4-8cfb-d8108dd16f8f'",",'Col':",COLUMN(BCDanhMucDauTu_06029!G25),",'Row':",ROW(BCDanhMucDauTu_06029!G25),",","'Format':'numberic'",",'Value':'",SUBSTITUTE(BCDanhMucDauTu_06029!G25,"'","\'"),"','TargetCode':''}")</f>
        <v>{'SheetId':'1deb9a6e-dc5a-4908-87cc-034ee9747e20','UId':'87b8e950-d5f9-45b4-8cfb-d8108dd16f8f','Col':7,'Row':25,'Format':'numberic','Value':'','TargetCode':''}</v>
      </c>
    </row>
    <row r="329" spans="1:1" x14ac:dyDescent="0.25">
      <c r="A329" t="str">
        <f>CONCATENATE("{'SheetId':'1deb9a6e-dc5a-4908-87cc-034ee9747e20'",",","'UId':'70e2406f-94eb-466f-8d09-837ad44a449c'",",'Col':",COLUMN(BCDanhMucDauTu_06029!D26),",'Row':",ROW(BCDanhMucDauTu_06029!D26),",","'Format':'numberic'",",'Value':'",SUBSTITUTE(BCDanhMucDauTu_06029!D26,"'","\'"),"','TargetCode':''}")</f>
        <v>{'SheetId':'1deb9a6e-dc5a-4908-87cc-034ee9747e20','UId':'70e2406f-94eb-466f-8d09-837ad44a449c','Col':4,'Row':26,'Format':'numberic','Value':'','TargetCode':''}</v>
      </c>
    </row>
    <row r="330" spans="1:1" x14ac:dyDescent="0.25">
      <c r="A330" t="str">
        <f>CONCATENATE("{'SheetId':'1deb9a6e-dc5a-4908-87cc-034ee9747e20'",",","'UId':'d0c68994-6723-45f4-a51b-ec4a1f1cb761'",",'Col':",COLUMN(BCDanhMucDauTu_06029!E26),",'Row':",ROW(BCDanhMucDauTu_06029!E26),",","'Format':'numberic'",",'Value':'",SUBSTITUTE(BCDanhMucDauTu_06029!E26,"'","\'"),"','TargetCode':''}")</f>
        <v>{'SheetId':'1deb9a6e-dc5a-4908-87cc-034ee9747e20','UId':'d0c68994-6723-45f4-a51b-ec4a1f1cb761','Col':5,'Row':26,'Format':'numberic','Value':'','TargetCode':''}</v>
      </c>
    </row>
    <row r="331" spans="1:1" x14ac:dyDescent="0.25">
      <c r="A331" t="str">
        <f>CONCATENATE("{'SheetId':'1deb9a6e-dc5a-4908-87cc-034ee9747e20'",",","'UId':'6c78638c-c601-49bf-a9e5-d48c4258eadd'",",'Col':",COLUMN(BCDanhMucDauTu_06029!F26),",'Row':",ROW(BCDanhMucDauTu_06029!F26),",","'Format':'numberic'",",'Value':'",SUBSTITUTE(BCDanhMucDauTu_06029!F26,"'","\'"),"','TargetCode':''}")</f>
        <v>{'SheetId':'1deb9a6e-dc5a-4908-87cc-034ee9747e20','UId':'6c78638c-c601-49bf-a9e5-d48c4258eadd','Col':6,'Row':26,'Format':'numberic','Value':'','TargetCode':''}</v>
      </c>
    </row>
    <row r="332" spans="1:1" x14ac:dyDescent="0.25">
      <c r="A332" t="str">
        <f>CONCATENATE("{'SheetId':'1deb9a6e-dc5a-4908-87cc-034ee9747e20'",",","'UId':'bb82eed3-a7c3-4954-be20-20a9717d4026'",",'Col':",COLUMN(BCDanhMucDauTu_06029!G26),",'Row':",ROW(BCDanhMucDauTu_06029!G26),",","'Format':'numberic'",",'Value':'",SUBSTITUTE(BCDanhMucDauTu_06029!G26,"'","\'"),"','TargetCode':''}")</f>
        <v>{'SheetId':'1deb9a6e-dc5a-4908-87cc-034ee9747e20','UId':'bb82eed3-a7c3-4954-be20-20a9717d4026','Col':7,'Row':26,'Format':'numberic','Value':'','TargetCode':''}</v>
      </c>
    </row>
    <row r="333" spans="1:1" x14ac:dyDescent="0.25">
      <c r="A333" t="str">
        <f>CONCATENATE("{'SheetId':'1deb9a6e-dc5a-4908-87cc-034ee9747e20'",",","'UId':'4fe6fd2f-049f-4c3b-a78b-58fd08d62d7d'",",'Col':",COLUMN(BCDanhMucDauTu_06029!A35),",'Row':",ROW(BCDanhMucDauTu_06029!A35),",","'ColDynamic':",COLUMN(BCDanhMucDauTu_06029!A38),",","'RowDynamic':",ROW(BCDanhMucDauTu_06029!A38),",","'Format':'numberic'",",'Value':'",SUBSTITUTE(BCDanhMucDauTu_06029!A35,"'","\'"),"','TargetCode':''}")</f>
        <v>{'SheetId':'1deb9a6e-dc5a-4908-87cc-034ee9747e20','UId':'4fe6fd2f-049f-4c3b-a78b-58fd08d62d7d','Col':1,'Row':35,'ColDynamic':1,'RowDynamic':38,'Format':'numberic','Value':'3','TargetCode':''}</v>
      </c>
    </row>
    <row r="334" spans="1:1" x14ac:dyDescent="0.25">
      <c r="A334" t="str">
        <f>CONCATENATE("{'SheetId':'1deb9a6e-dc5a-4908-87cc-034ee9747e20'",",","'UId':'21737fa5-5263-466a-9802-c554ec94ffeb'",",'Col':",COLUMN(BCDanhMucDauTu_06029!B35),",'Row':",ROW(BCDanhMucDauTu_06029!B35),",","'ColDynamic':",COLUMN(BCDanhMucDauTu_06029!B38),",","'RowDynamic':",ROW(BCDanhMucDauTu_06029!B38),",","'Format':'string'",",'Value':'",SUBSTITUTE(BCDanhMucDauTu_06029!B35,"'","\'"),"','TargetCode':''}")</f>
        <v>{'SheetId':'1deb9a6e-dc5a-4908-87cc-034ee9747e20','UId':'21737fa5-5263-466a-9802-c554ec94ffeb','Col':2,'Row':35,'ColDynamic':2,'RowDynamic':38,'Format':'string','Value':'Lãi tiền gửi và chứng chỉ tiền gửi được nhận
Interest receivables from bank deposits and certificates of deposit','TargetCode':''}</v>
      </c>
    </row>
    <row r="335" spans="1:1" x14ac:dyDescent="0.25">
      <c r="A335" t="str">
        <f>CONCATENATE("{'SheetId':'1deb9a6e-dc5a-4908-87cc-034ee9747e20'",",","'UId':'b1780ae8-e3e9-4d68-b8e3-06dc22233b5c'",",'Col':",COLUMN(BCDanhMucDauTu_06029!C35),",'Row':",ROW(BCDanhMucDauTu_06029!C35),",","'ColDynamic':",COLUMN(BCDanhMucDauTu_06029!C38),",","'RowDynamic':",ROW(BCDanhMucDauTu_06029!C38),",","'Format':'numberic'",",'Value':'",SUBSTITUTE(BCDanhMucDauTu_06029!C35,"'","\'"),"','TargetCode':''}")</f>
        <v>{'SheetId':'1deb9a6e-dc5a-4908-87cc-034ee9747e20','UId':'b1780ae8-e3e9-4d68-b8e3-06dc22233b5c','Col':3,'Row':35,'ColDynamic':3,'RowDynamic':38,'Format':'numberic','Value':'2256.3','TargetCode':''}</v>
      </c>
    </row>
    <row r="336" spans="1:1" x14ac:dyDescent="0.25">
      <c r="A336" t="str">
        <f>CONCATENATE("{'SheetId':'1deb9a6e-dc5a-4908-87cc-034ee9747e20'",",","'UId':'fd0c415a-d2bc-42ee-b389-414f8400dae8'",",'Col':",COLUMN(BCDanhMucDauTu_06029!D35),",'Row':",ROW(BCDanhMucDauTu_06029!D35),",","'ColDynamic':",COLUMN(BCDanhMucDauTu_06029!D38),",","'RowDynamic':",ROW(BCDanhMucDauTu_06029!D38),",","'Format':'numberic'",",'Value':'",SUBSTITUTE(BCDanhMucDauTu_06029!D35,"'","\'"),"','TargetCode':''}")</f>
        <v>{'SheetId':'1deb9a6e-dc5a-4908-87cc-034ee9747e20','UId':'fd0c415a-d2bc-42ee-b389-414f8400dae8','Col':4,'Row':35,'ColDynamic':4,'RowDynamic':38,'Format':'numberic','Value':'','TargetCode':''}</v>
      </c>
    </row>
    <row r="337" spans="1:1" x14ac:dyDescent="0.25">
      <c r="A337" t="str">
        <f>CONCATENATE("{'SheetId':'1deb9a6e-dc5a-4908-87cc-034ee9747e20'",",","'UId':'816243e8-9c85-4ba1-805c-371f6b4844e4'",",'Col':",COLUMN(BCDanhMucDauTu_06029!E35),",'Row':",ROW(BCDanhMucDauTu_06029!E35),",","'ColDynamic':",COLUMN(BCDanhMucDauTu_06029!E38),",","'RowDynamic':",ROW(BCDanhMucDauTu_06029!E38),",","'Format':'numberic'",",'Value':'",SUBSTITUTE(BCDanhMucDauTu_06029!E35,"'","\'"),"','TargetCode':''}")</f>
        <v>{'SheetId':'1deb9a6e-dc5a-4908-87cc-034ee9747e20','UId':'816243e8-9c85-4ba1-805c-371f6b4844e4','Col':5,'Row':35,'ColDynamic':5,'RowDynamic':38,'Format':'numberic','Value':'','TargetCode':''}</v>
      </c>
    </row>
    <row r="338" spans="1:1" x14ac:dyDescent="0.25">
      <c r="A338" t="str">
        <f>CONCATENATE("{'SheetId':'1deb9a6e-dc5a-4908-87cc-034ee9747e20'",",","'UId':'2efa8183-1804-400f-919b-54e0d328e017'",",'Col':",COLUMN(BCDanhMucDauTu_06029!F35),",'Row':",ROW(BCDanhMucDauTu_06029!F35),",","'ColDynamic':",COLUMN(BCDanhMucDauTu_06029!F38),",","'RowDynamic':",ROW(BCDanhMucDauTu_06029!F38),",","'Format':'numberic'",",'Value':'",SUBSTITUTE(BCDanhMucDauTu_06029!F35,"'","\'"),"','TargetCode':''}")</f>
        <v>{'SheetId':'1deb9a6e-dc5a-4908-87cc-034ee9747e20','UId':'2efa8183-1804-400f-919b-54e0d328e017','Col':6,'Row':35,'ColDynamic':6,'RowDynamic':38,'Format':'numberic','Value':'1886227398','TargetCode':''}</v>
      </c>
    </row>
    <row r="339" spans="1:1" x14ac:dyDescent="0.25">
      <c r="A339" t="str">
        <f>CONCATENATE("{'SheetId':'1deb9a6e-dc5a-4908-87cc-034ee9747e20'",",","'UId':'890ca93f-4ffa-4063-bc4e-3ca8427d321f'",",'Col':",COLUMN(BCDanhMucDauTu_06029!G35),",'Row':",ROW(BCDanhMucDauTu_06029!G35),",","'ColDynamic':",COLUMN(BCDanhMucDauTu_06029!G38),",","'RowDynamic':",ROW(BCDanhMucDauTu_06029!G38),",","'Format':'numberic'",",'Value':'",SUBSTITUTE(BCDanhMucDauTu_06029!G35,"'","\'"),"','TargetCode':''}")</f>
        <v>{'SheetId':'1deb9a6e-dc5a-4908-87cc-034ee9747e20','UId':'890ca93f-4ffa-4063-bc4e-3ca8427d321f','Col':7,'Row':35,'ColDynamic':7,'RowDynamic':38,'Format':'numberic','Value':'0.000312766137006956','TargetCode':''}</v>
      </c>
    </row>
    <row r="340" spans="1:1" x14ac:dyDescent="0.25">
      <c r="A340" t="str">
        <f>CONCATENATE("{'SheetId':'1deb9a6e-dc5a-4908-87cc-034ee9747e20'",",","'UId':'df249e66-a9ea-45a2-9c76-d51aecb2379d'",",'Col':",COLUMN(BCDanhMucDauTu_06029!D36),",'Row':",ROW(BCDanhMucDauTu_06029!D36),",","'Format':'numberic'",",'Value':'",SUBSTITUTE(BCDanhMucDauTu_06029!D36,"'","\'"),"','TargetCode':''}")</f>
        <v>{'SheetId':'1deb9a6e-dc5a-4908-87cc-034ee9747e20','UId':'df249e66-a9ea-45a2-9c76-d51aecb2379d','Col':4,'Row':36,'Format':'numberic','Value':'','TargetCode':''}</v>
      </c>
    </row>
    <row r="341" spans="1:1" x14ac:dyDescent="0.25">
      <c r="A341" t="str">
        <f>CONCATENATE("{'SheetId':'1deb9a6e-dc5a-4908-87cc-034ee9747e20'",",","'UId':'a81df1b4-0c26-4bbd-9a9d-27dc4b538b2c'",",'Col':",COLUMN(BCDanhMucDauTu_06029!E36),",'Row':",ROW(BCDanhMucDauTu_06029!E36),",","'Format':'numberic'",",'Value':'",SUBSTITUTE(BCDanhMucDauTu_06029!E36,"'","\'"),"','TargetCode':''}")</f>
        <v>{'SheetId':'1deb9a6e-dc5a-4908-87cc-034ee9747e20','UId':'a81df1b4-0c26-4bbd-9a9d-27dc4b538b2c','Col':5,'Row':36,'Format':'numberic','Value':'','TargetCode':''}</v>
      </c>
    </row>
    <row r="342" spans="1:1" x14ac:dyDescent="0.25">
      <c r="A342" t="str">
        <f>CONCATENATE("{'SheetId':'1deb9a6e-dc5a-4908-87cc-034ee9747e20'",",","'UId':'4a9e3616-ca24-464d-b5e2-89b07d4dab94'",",'Col':",COLUMN(BCDanhMucDauTu_06029!F36),",'Row':",ROW(BCDanhMucDauTu_06029!F36),",","'Format':'numberic'",",'Value':'",SUBSTITUTE(BCDanhMucDauTu_06029!F36,"'","\'"),"','TargetCode':''}")</f>
        <v>{'SheetId':'1deb9a6e-dc5a-4908-87cc-034ee9747e20','UId':'4a9e3616-ca24-464d-b5e2-89b07d4dab94','Col':6,'Row':36,'Format':'numberic','Value':'45957258372','TargetCode':''}</v>
      </c>
    </row>
    <row r="343" spans="1:1" x14ac:dyDescent="0.25">
      <c r="A343" t="str">
        <f>CONCATENATE("{'SheetId':'1deb9a6e-dc5a-4908-87cc-034ee9747e20'",",","'UId':'4cbb5dbb-7a56-4367-b451-172c5d9fc088'",",'Col':",COLUMN(BCDanhMucDauTu_06029!G36),",'Row':",ROW(BCDanhMucDauTu_06029!G36),",","'Format':'numberic'",",'Value':'",SUBSTITUTE(BCDanhMucDauTu_06029!G36,"'","\'"),"','TargetCode':''}")</f>
        <v>{'SheetId':'1deb9a6e-dc5a-4908-87cc-034ee9747e20','UId':'4cbb5dbb-7a56-4367-b451-172c5d9fc088','Col':7,'Row':36,'Format':'numberic','Value':'0.00762043547012512','TargetCode':''}</v>
      </c>
    </row>
    <row r="344" spans="1:1" x14ac:dyDescent="0.25">
      <c r="A344" t="str">
        <f>CONCATENATE("{'SheetId':'1deb9a6e-dc5a-4908-87cc-034ee9747e20'",",","'UId':'70357de6-0706-48a2-a361-da95bcaa1827'",",'Col':",COLUMN(BCDanhMucDauTu_06029!D37),",'Row':",ROW(BCDanhMucDauTu_06029!D37),",","'Format':'numberic'",",'Value':'",SUBSTITUTE(BCDanhMucDauTu_06029!D37,"'","\'"),"','TargetCode':''}")</f>
        <v>{'SheetId':'1deb9a6e-dc5a-4908-87cc-034ee9747e20','UId':'70357de6-0706-48a2-a361-da95bcaa1827','Col':4,'Row':37,'Format':'numberic','Value':'','TargetCode':''}</v>
      </c>
    </row>
    <row r="345" spans="1:1" x14ac:dyDescent="0.25">
      <c r="A345" t="str">
        <f>CONCATENATE("{'SheetId':'1deb9a6e-dc5a-4908-87cc-034ee9747e20'",",","'UId':'4f148c59-190d-4dad-aff9-126f4ce81c6d'",",'Col':",COLUMN(BCDanhMucDauTu_06029!E37),",'Row':",ROW(BCDanhMucDauTu_06029!E37),",","'Format':'numberic'",",'Value':'",SUBSTITUTE(BCDanhMucDauTu_06029!E37,"'","\'"),"','TargetCode':''}")</f>
        <v>{'SheetId':'1deb9a6e-dc5a-4908-87cc-034ee9747e20','UId':'4f148c59-190d-4dad-aff9-126f4ce81c6d','Col':5,'Row':37,'Format':'numberic','Value':'','TargetCode':''}</v>
      </c>
    </row>
    <row r="346" spans="1:1" x14ac:dyDescent="0.25">
      <c r="A346" t="str">
        <f>CONCATENATE("{'SheetId':'1deb9a6e-dc5a-4908-87cc-034ee9747e20'",",","'UId':'6ba9d2bf-7322-4bb6-be73-05a728f53c5a'",",'Col':",COLUMN(BCDanhMucDauTu_06029!F37),",'Row':",ROW(BCDanhMucDauTu_06029!F37),",","'Format':'numberic'",",'Value':'",SUBSTITUTE(BCDanhMucDauTu_06029!F37,"'","\'"),"','TargetCode':''}")</f>
        <v>{'SheetId':'1deb9a6e-dc5a-4908-87cc-034ee9747e20','UId':'6ba9d2bf-7322-4bb6-be73-05a728f53c5a','Col':6,'Row':37,'Format':'numberic','Value':'0','TargetCode':''}</v>
      </c>
    </row>
    <row r="347" spans="1:1" x14ac:dyDescent="0.25">
      <c r="A347" t="str">
        <f>CONCATENATE("{'SheetId':'1deb9a6e-dc5a-4908-87cc-034ee9747e20'",",","'UId':'cad08826-aed0-458d-a3df-563ee1ca2782'",",'Col':",COLUMN(BCDanhMucDauTu_06029!G37),",'Row':",ROW(BCDanhMucDauTu_06029!G37),",","'Format':'numberic'",",'Value':'",SUBSTITUTE(BCDanhMucDauTu_06029!G37,"'","\'"),"','TargetCode':''}")</f>
        <v>{'SheetId':'1deb9a6e-dc5a-4908-87cc-034ee9747e20','UId':'cad08826-aed0-458d-a3df-563ee1ca2782','Col':7,'Row':37,'Format':'numberic','Value':'0','TargetCode':''}</v>
      </c>
    </row>
    <row r="348" spans="1:1" x14ac:dyDescent="0.25">
      <c r="A348" t="str">
        <f>CONCATENATE("{'SheetId':'1deb9a6e-dc5a-4908-87cc-034ee9747e20'",",","'UId':'26452794-e0d2-44f2-8c51-7f5465fbf4cf'",",'Col':",COLUMN(BCDanhMucDauTu_06029!A39),",'Row':",ROW(BCDanhMucDauTu_06029!A39),",","'ColDynamic':",COLUMN(BCDanhMucDauTu_06029!A36),",","'RowDynamic':",ROW(BCDanhMucDauTu_06029!A36),",","'Format':'string'",",'Value':'",SUBSTITUTE(BCDanhMucDauTu_06029!A39,"'","\'"),"','TargetCode':''}")</f>
        <v>{'SheetId':'1deb9a6e-dc5a-4908-87cc-034ee9747e20','UId':'26452794-e0d2-44f2-8c51-7f5465fbf4cf','Col':1,'Row':39,'ColDynamic':1,'RowDynamic':36,'Format':'string','Value':'7','TargetCode':''}</v>
      </c>
    </row>
    <row r="349" spans="1:1" x14ac:dyDescent="0.25">
      <c r="A349" t="str">
        <f>CONCATENATE("{'SheetId':'1deb9a6e-dc5a-4908-87cc-034ee9747e20'",",","'UId':'9b14eff9-5e45-4cf1-9494-0604b89ed28b'",",'Col':",COLUMN(BCDanhMucDauTu_06029!B39),",'Row':",ROW(BCDanhMucDauTu_06029!B39),",","'ColDynamic':",COLUMN(BCDanhMucDauTu_06029!B36),",","'RowDynamic':",ROW(BCDanhMucDauTu_06029!B36),",","'Format':'string'",",'Value':'",SUBSTITUTE(BCDanhMucDauTu_06029!B39,"'","\'"),"','TargetCode':''}")</f>
        <v>{'SheetId':'1deb9a6e-dc5a-4908-87cc-034ee9747e20','UId':'9b14eff9-5e45-4cf1-9494-0604b89ed28b','Col':2,'Row':39,'ColDynamic':2,'RowDynamic':36,'Format':'string','Value':'Tài sản khác
Other assets','TargetCode':''}</v>
      </c>
    </row>
    <row r="350" spans="1:1" x14ac:dyDescent="0.25">
      <c r="A350" t="str">
        <f>CONCATENATE("{'SheetId':'1deb9a6e-dc5a-4908-87cc-034ee9747e20'",",","'UId':'8d66f097-23e3-4ef9-8131-e5ac52c6b32f'",",'Col':",COLUMN(BCDanhMucDauTu_06029!C39),",'Row':",ROW(BCDanhMucDauTu_06029!C39),",","'ColDynamic':",COLUMN(BCDanhMucDauTu_06029!C36),",","'RowDynamic':",ROW(BCDanhMucDauTu_06029!C36),",","'Format':'string'",",'Value':'",SUBSTITUTE(BCDanhMucDauTu_06029!C39,"'","\'"),"','TargetCode':''}")</f>
        <v>{'SheetId':'1deb9a6e-dc5a-4908-87cc-034ee9747e20','UId':'8d66f097-23e3-4ef9-8131-e5ac52c6b32f','Col':3,'Row':39,'ColDynamic':3,'RowDynamic':36,'Format':'string','Value':'2256.7','TargetCode':''}</v>
      </c>
    </row>
    <row r="351" spans="1:1" x14ac:dyDescent="0.25">
      <c r="A351" t="str">
        <f>CONCATENATE("{'SheetId':'1deb9a6e-dc5a-4908-87cc-034ee9747e20'",",","'UId':'ead9614a-658c-4220-bedf-ca1bfba113ca'",",'Col':",COLUMN(BCDanhMucDauTu_06029!D39),",'Row':",ROW(BCDanhMucDauTu_06029!D39),",","'ColDynamic':",COLUMN(BCDanhMucDauTu_06029!D36),",","'RowDynamic':",ROW(BCDanhMucDauTu_06029!D36),",","'Format':'numberic'",",'Value':'",SUBSTITUTE(BCDanhMucDauTu_06029!D39,"'","\'"),"','TargetCode':''}")</f>
        <v>{'SheetId':'1deb9a6e-dc5a-4908-87cc-034ee9747e20','UId':'ead9614a-658c-4220-bedf-ca1bfba113ca','Col':4,'Row':39,'ColDynamic':4,'RowDynamic':36,'Format':'numberic','Value':'','TargetCode':''}</v>
      </c>
    </row>
    <row r="352" spans="1:1" x14ac:dyDescent="0.25">
      <c r="A352" t="str">
        <f>CONCATENATE("{'SheetId':'1deb9a6e-dc5a-4908-87cc-034ee9747e20'",",","'UId':'4fdfc09c-5e5b-40ad-b617-c48d140e6fbc'",",'Col':",COLUMN(BCDanhMucDauTu_06029!E39),",'Row':",ROW(BCDanhMucDauTu_06029!E39),",","'ColDynamic':",COLUMN(BCDanhMucDauTu_06029!E36),",","'RowDynamic':",ROW(BCDanhMucDauTu_06029!E36),",","'Format':'numberic'",",'Value':'",SUBSTITUTE(BCDanhMucDauTu_06029!E39,"'","\'"),"','TargetCode':''}")</f>
        <v>{'SheetId':'1deb9a6e-dc5a-4908-87cc-034ee9747e20','UId':'4fdfc09c-5e5b-40ad-b617-c48d140e6fbc','Col':5,'Row':39,'ColDynamic':5,'RowDynamic':36,'Format':'numberic','Value':'','TargetCode':''}</v>
      </c>
    </row>
    <row r="353" spans="1:1" x14ac:dyDescent="0.25">
      <c r="A353" t="str">
        <f>CONCATENATE("{'SheetId':'1deb9a6e-dc5a-4908-87cc-034ee9747e20'",",","'UId':'ba8351a8-8ef9-4c39-b20c-9e499c7302c4'",",'Col':",COLUMN(BCDanhMucDauTu_06029!F39),",'Row':",ROW(BCDanhMucDauTu_06029!F39),",","'ColDynamic':",COLUMN(BCDanhMucDauTu_06029!F36),",","'RowDynamic':",ROW(BCDanhMucDauTu_06029!F36),",","'Format':'numberic'",",'Value':'",SUBSTITUTE(BCDanhMucDauTu_06029!F39,"'","\'"),"','TargetCode':''}")</f>
        <v>{'SheetId':'1deb9a6e-dc5a-4908-87cc-034ee9747e20','UId':'ba8351a8-8ef9-4c39-b20c-9e499c7302c4','Col':6,'Row':39,'ColDynamic':6,'RowDynamic':36,'Format':'numberic','Value':'0','TargetCode':''}</v>
      </c>
    </row>
    <row r="354" spans="1:1" x14ac:dyDescent="0.25">
      <c r="A354" t="str">
        <f>CONCATENATE("{'SheetId':'1deb9a6e-dc5a-4908-87cc-034ee9747e20'",",","'UId':'20aec549-2649-4108-8c50-4ff697541fea'",",'Col':",COLUMN(BCDanhMucDauTu_06029!G39),",'Row':",ROW(BCDanhMucDauTu_06029!G39),",","'ColDynamic':",COLUMN(BCDanhMucDauTu_06029!G36),",","'RowDynamic':",ROW(BCDanhMucDauTu_06029!G36),",","'Format':'numberic'",",'Value':'",SUBSTITUTE(BCDanhMucDauTu_06029!G39,"'","\'"),"','TargetCode':''}")</f>
        <v>{'SheetId':'1deb9a6e-dc5a-4908-87cc-034ee9747e20','UId':'20aec549-2649-4108-8c50-4ff697541fea','Col':7,'Row':39,'ColDynamic':7,'RowDynamic':36,'Format':'numberic','Value':'0','TargetCode':''}</v>
      </c>
    </row>
    <row r="355" spans="1:1" x14ac:dyDescent="0.25">
      <c r="A355" t="str">
        <f>CONCATENATE("{'SheetId':'1deb9a6e-dc5a-4908-87cc-034ee9747e20'",",","'UId':'c94d94d7-01a6-4c24-95e6-4f83c62d0567'",",'Col':",COLUMN(BCDanhMucDauTu_06029!A41),",'Row':",ROW(BCDanhMucDauTu_06029!A41),",","'ColDynamic':",COLUMN(BCDanhMucDauTu_06029!A38),",","'RowDynamic':",ROW(BCDanhMucDauTu_06029!A38),",","'Format':'string'",",'Value':'",SUBSTITUTE(BCDanhMucDauTu_06029!A41,"'","\'"),"','TargetCode':''}")</f>
        <v>{'SheetId':'1deb9a6e-dc5a-4908-87cc-034ee9747e20','UId':'c94d94d7-01a6-4c24-95e6-4f83c62d0567','Col':1,'Row':41,'ColDynamic':1,'RowDynamic':38,'Format':'string','Value':'VII','TargetCode':''}</v>
      </c>
    </row>
    <row r="356" spans="1:1" x14ac:dyDescent="0.25">
      <c r="A356" t="str">
        <f>CONCATENATE("{'SheetId':'1deb9a6e-dc5a-4908-87cc-034ee9747e20'",",","'UId':'333b59bf-d7bf-4903-a769-681773c5c1d6'",",'Col':",COLUMN(BCDanhMucDauTu_06029!B41),",'Row':",ROW(BCDanhMucDauTu_06029!B41),",","'ColDynamic':",COLUMN(BCDanhMucDauTu_06029!B38),",","'RowDynamic':",ROW(BCDanhMucDauTu_06029!B38),",","'Format':'string'",",'Value':'",SUBSTITUTE(BCDanhMucDauTu_06029!B41,"'","\'"),"','TargetCode':''}")</f>
        <v>{'SheetId':'1deb9a6e-dc5a-4908-87cc-034ee9747e20','UId':'333b59bf-d7bf-4903-a769-681773c5c1d6','Col':2,'Row':41,'ColDynamic':2,'RowDynamic':38,'Format':'string','Value':'TIỀN
	CASH','TargetCode':''}</v>
      </c>
    </row>
    <row r="357" spans="1:1" x14ac:dyDescent="0.25">
      <c r="A357" t="str">
        <f>CONCATENATE("{'SheetId':'1deb9a6e-dc5a-4908-87cc-034ee9747e20'",",","'UId':'70dcb08c-d0c0-43e8-87c7-cb83b1736902'",",'Col':",COLUMN(BCDanhMucDauTu_06029!C41),",'Row':",ROW(BCDanhMucDauTu_06029!C41),",","'ColDynamic':",COLUMN(BCDanhMucDauTu_06029!C38),",","'RowDynamic':",ROW(BCDanhMucDauTu_06029!C38),",","'Format':'string'",",'Value':'",SUBSTITUTE(BCDanhMucDauTu_06029!C41,"'","\'"),"','TargetCode':''}")</f>
        <v>{'SheetId':'1deb9a6e-dc5a-4908-87cc-034ee9747e20','UId':'70dcb08c-d0c0-43e8-87c7-cb83b1736902','Col':3,'Row':41,'ColDynamic':3,'RowDynamic':38,'Format':'string','Value':'2258','TargetCode':''}</v>
      </c>
    </row>
    <row r="358" spans="1:1" x14ac:dyDescent="0.25">
      <c r="A358" t="str">
        <f>CONCATENATE("{'SheetId':'1deb9a6e-dc5a-4908-87cc-034ee9747e20'",",","'UId':'b98b0710-edbe-464f-91cc-a50943b92e53'",",'Col':",COLUMN(BCDanhMucDauTu_06029!D41),",'Row':",ROW(BCDanhMucDauTu_06029!D41),",","'ColDynamic':",COLUMN(BCDanhMucDauTu_06029!D38),",","'RowDynamic':",ROW(BCDanhMucDauTu_06029!D38),",","'Format':'numberic'",",'Value':'",SUBSTITUTE(BCDanhMucDauTu_06029!D41,"'","\'"),"','TargetCode':''}")</f>
        <v>{'SheetId':'1deb9a6e-dc5a-4908-87cc-034ee9747e20','UId':'b98b0710-edbe-464f-91cc-a50943b92e53','Col':4,'Row':41,'ColDynamic':4,'RowDynamic':38,'Format':'numberic','Value':'','TargetCode':''}</v>
      </c>
    </row>
    <row r="359" spans="1:1" x14ac:dyDescent="0.25">
      <c r="A359" t="str">
        <f>CONCATENATE("{'SheetId':'1deb9a6e-dc5a-4908-87cc-034ee9747e20'",",","'UId':'1e5e338d-e8d3-484c-a931-f154e681f9d1'",",'Col':",COLUMN(BCDanhMucDauTu_06029!E41),",'Row':",ROW(BCDanhMucDauTu_06029!E41),",","'ColDynamic':",COLUMN(BCDanhMucDauTu_06029!E38),",","'RowDynamic':",ROW(BCDanhMucDauTu_06029!E38),",","'Format':'numberic'",",'Value':'",SUBSTITUTE(BCDanhMucDauTu_06029!E41,"'","\'"),"','TargetCode':''}")</f>
        <v>{'SheetId':'1deb9a6e-dc5a-4908-87cc-034ee9747e20','UId':'1e5e338d-e8d3-484c-a931-f154e681f9d1','Col':5,'Row':41,'ColDynamic':5,'RowDynamic':38,'Format':'numberic','Value':'','TargetCode':''}</v>
      </c>
    </row>
    <row r="360" spans="1:1" x14ac:dyDescent="0.25">
      <c r="A360" t="str">
        <f>CONCATENATE("{'SheetId':'1deb9a6e-dc5a-4908-87cc-034ee9747e20'",",","'UId':'f0171a12-b46c-408e-9769-0674783f4494'",",'Col':",COLUMN(BCDanhMucDauTu_06029!F41),",'Row':",ROW(BCDanhMucDauTu_06029!F41),",","'ColDynamic':",COLUMN(BCDanhMucDauTu_06029!F38),",","'RowDynamic':",ROW(BCDanhMucDauTu_06029!F38),",","'Format':'numberic'",",'Value':'",SUBSTITUTE(BCDanhMucDauTu_06029!F41,"'","\'"),"','TargetCode':''}")</f>
        <v>{'SheetId':'1deb9a6e-dc5a-4908-87cc-034ee9747e20','UId':'f0171a12-b46c-408e-9769-0674783f4494','Col':6,'Row':41,'ColDynamic':6,'RowDynamic':38,'Format':'numberic','Value':'','TargetCode':''}</v>
      </c>
    </row>
    <row r="361" spans="1:1" x14ac:dyDescent="0.25">
      <c r="A361" t="str">
        <f>CONCATENATE("{'SheetId':'1deb9a6e-dc5a-4908-87cc-034ee9747e20'",",","'UId':'123dfcbf-9d8f-4865-9abd-67aef0fb2ded'",",'Col':",COLUMN(BCDanhMucDauTu_06029!G41),",'Row':",ROW(BCDanhMucDauTu_06029!G41),",","'ColDynamic':",COLUMN(BCDanhMucDauTu_06029!G38),",","'RowDynamic':",ROW(BCDanhMucDauTu_06029!G38),",","'Format':'numberic'",",'Value':'",SUBSTITUTE(BCDanhMucDauTu_06029!G41,"'","\'"),"','TargetCode':''}")</f>
        <v>{'SheetId':'1deb9a6e-dc5a-4908-87cc-034ee9747e20','UId':'123dfcbf-9d8f-4865-9abd-67aef0fb2ded','Col':7,'Row':41,'ColDynamic':7,'RowDynamic':38,'Format':'numberic','Value':'','TargetCode':''}</v>
      </c>
    </row>
    <row r="362" spans="1:1" x14ac:dyDescent="0.25">
      <c r="A362" t="str">
        <f>CONCATENATE("{'SheetId':'1deb9a6e-dc5a-4908-87cc-034ee9747e20'",",","'UId':'61c7d7e9-4c4a-4062-8012-4877345d4ca2'",",'Col':",COLUMN(BCDanhMucDauTu_06029!D42),",'Row':",ROW(BCDanhMucDauTu_06029!D42),",","'Format':'numberic'",",'Value':'",SUBSTITUTE(BCDanhMucDauTu_06029!D42,"'","\'"),"','TargetCode':''}")</f>
        <v>{'SheetId':'1deb9a6e-dc5a-4908-87cc-034ee9747e20','UId':'61c7d7e9-4c4a-4062-8012-4877345d4ca2','Col':4,'Row':42,'Format':'numberic','Value':'','TargetCode':''}</v>
      </c>
    </row>
    <row r="363" spans="1:1" x14ac:dyDescent="0.25">
      <c r="A363" t="str">
        <f>CONCATENATE("{'SheetId':'1deb9a6e-dc5a-4908-87cc-034ee9747e20'",",","'UId':'55eb1cfc-48db-45d7-badc-9126702dbaca'",",'Col':",COLUMN(BCDanhMucDauTu_06029!E42),",'Row':",ROW(BCDanhMucDauTu_06029!E42),",","'Format':'numberic'",",'Value':'",SUBSTITUTE(BCDanhMucDauTu_06029!E42,"'","\'"),"','TargetCode':''}")</f>
        <v>{'SheetId':'1deb9a6e-dc5a-4908-87cc-034ee9747e20','UId':'55eb1cfc-48db-45d7-badc-9126702dbaca','Col':5,'Row':42,'Format':'numberic','Value':'','TargetCode':''}</v>
      </c>
    </row>
    <row r="364" spans="1:1" x14ac:dyDescent="0.25">
      <c r="A364" t="str">
        <f>CONCATENATE("{'SheetId':'1deb9a6e-dc5a-4908-87cc-034ee9747e20'",",","'UId':'0b0a71cf-8b1c-4a88-a170-2b7251d20ffa'",",'Col':",COLUMN(BCDanhMucDauTu_06029!F42),",'Row':",ROW(BCDanhMucDauTu_06029!F42),",","'Format':'numberic'",",'Value':'",SUBSTITUTE(BCDanhMucDauTu_06029!F42,"'","\'"),"','TargetCode':''}")</f>
        <v>{'SheetId':'1deb9a6e-dc5a-4908-87cc-034ee9747e20','UId':'0b0a71cf-8b1c-4a88-a170-2b7251d20ffa','Col':6,'Row':42,'Format':'numberic','Value':'103108282019','TargetCode':''}</v>
      </c>
    </row>
    <row r="365" spans="1:1" x14ac:dyDescent="0.25">
      <c r="A365" t="str">
        <f>CONCATENATE("{'SheetId':'1deb9a6e-dc5a-4908-87cc-034ee9747e20'",",","'UId':'3ec63538-3a98-477e-b957-0e4550274988'",",'Col':",COLUMN(BCDanhMucDauTu_06029!G42),",'Row':",ROW(BCDanhMucDauTu_06029!G42),",","'Format':'numberic'",",'Value':'",SUBSTITUTE(BCDanhMucDauTu_06029!G42,"'","\'"),"','TargetCode':''}")</f>
        <v>{'SheetId':'1deb9a6e-dc5a-4908-87cc-034ee9747e20','UId':'3ec63538-3a98-477e-b957-0e4550274988','Col':7,'Row':42,'Format':'numberic','Value':'0.0170969730874975','TargetCode':''}</v>
      </c>
    </row>
    <row r="366" spans="1:1" x14ac:dyDescent="0.25">
      <c r="A366" t="str">
        <f>CONCATENATE("{'SheetId':'1deb9a6e-dc5a-4908-87cc-034ee9747e20'",",","'UId':'b7e2b881-7166-4008-81ef-36fa655ba0d3'",",'Col':",COLUMN(BCDanhMucDauTu_06029!D43),",'Row':",ROW(BCDanhMucDauTu_06029!D43),",","'Format':'numberic'",",'Value':'",SUBSTITUTE(BCDanhMucDauTu_06029!D43,"'","\'"),"','TargetCode':''}")</f>
        <v>{'SheetId':'1deb9a6e-dc5a-4908-87cc-034ee9747e20','UId':'b7e2b881-7166-4008-81ef-36fa655ba0d3','Col':4,'Row':43,'Format':'numberic','Value':'','TargetCode':''}</v>
      </c>
    </row>
    <row r="367" spans="1:1" x14ac:dyDescent="0.25">
      <c r="A367" t="str">
        <f>CONCATENATE("{'SheetId':'1deb9a6e-dc5a-4908-87cc-034ee9747e20'",",","'UId':'b0198f8c-cffe-4d00-9816-22e0fa96124d'",",'Col':",COLUMN(BCDanhMucDauTu_06029!E43),",'Row':",ROW(BCDanhMucDauTu_06029!E43),",","'Format':'numberic'",",'Value':'",SUBSTITUTE(BCDanhMucDauTu_06029!E43,"'","\'"),"','TargetCode':''}")</f>
        <v>{'SheetId':'1deb9a6e-dc5a-4908-87cc-034ee9747e20','UId':'b0198f8c-cffe-4d00-9816-22e0fa96124d','Col':5,'Row':43,'Format':'numberic','Value':'','TargetCode':''}</v>
      </c>
    </row>
    <row r="368" spans="1:1" x14ac:dyDescent="0.25">
      <c r="A368" t="str">
        <f>CONCATENATE("{'SheetId':'1deb9a6e-dc5a-4908-87cc-034ee9747e20'",",","'UId':'2a23d1c5-766a-4746-bd88-93015d1e4053'",",'Col':",COLUMN(BCDanhMucDauTu_06029!F43),",'Row':",ROW(BCDanhMucDauTu_06029!F43),",","'Format':'numberic'",",'Value':'",SUBSTITUTE(BCDanhMucDauTu_06029!F43,"'","\'"),"','TargetCode':''}")</f>
        <v>{'SheetId':'1deb9a6e-dc5a-4908-87cc-034ee9747e20','UId':'2a23d1c5-766a-4746-bd88-93015d1e4053','Col':6,'Row':43,'Format':'numberic','Value':'','TargetCode':''}</v>
      </c>
    </row>
    <row r="369" spans="1:1" x14ac:dyDescent="0.25">
      <c r="A369" t="str">
        <f>CONCATENATE("{'SheetId':'1deb9a6e-dc5a-4908-87cc-034ee9747e20'",",","'UId':'ca227d64-7ddf-4c5b-94c2-f07049f1a645'",",'Col':",COLUMN(BCDanhMucDauTu_06029!G43),",'Row':",ROW(BCDanhMucDauTu_06029!G43),",","'Format':'numberic'",",'Value':'",SUBSTITUTE(BCDanhMucDauTu_06029!G43,"'","\'"),"','TargetCode':''}")</f>
        <v>{'SheetId':'1deb9a6e-dc5a-4908-87cc-034ee9747e20','UId':'ca227d64-7ddf-4c5b-94c2-f07049f1a645','Col':7,'Row':43,'Format':'numberic','Value':'','TargetCode':''}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{'SheetId':'eea37401-614e-480f-bf0c-66e62a21c940','UId':'8fe4c321-a5c4-4a50-a26e-af5571876426','Col':4,'Row':3,'Format':'numberic','Value':'0.0122309442155774','TargetCode':''}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{'SheetId':'eea37401-614e-480f-bf0c-66e62a21c940','UId':'e505df99-52a5-4046-b588-70e17a64bc04','Col':5,'Row':3,'Format':'numberic','Value':'0.0118363857431369','TargetCode':''}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{'SheetId':'eea37401-614e-480f-bf0c-66e62a21c940','UId':'906b49c2-3105-44f5-a32d-07590223a8f2','Col':4,'Row':4,'Format':'numberic','Value':'0.000756256437110222','TargetCode':''}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{'SheetId':'eea37401-614e-480f-bf0c-66e62a21c940','UId':'1292eb8e-a778-4ce5-ab53-509a4c8a9832','Col':5,'Row':4,'Format':'numberic','Value':'0.000692795508222815','TargetCode':''}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{'SheetId':'eea37401-614e-480f-bf0c-66e62a21c940','UId':'043b7f89-a817-4764-b06f-cc2a71ce03b0','Col':4,'Row':5,'Format':'numberic','Value':'0.00050749192592476','TargetCode':''}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{'SheetId':'eea37401-614e-480f-bf0c-66e62a21c940','UId':'99e0f9cc-8606-43f9-8ce6-a58dc892af79','Col':5,'Row':5,'Format':'numberic','Value':'0.000482677499744665','TargetCode':''}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{'SheetId':'eea37401-614e-480f-bf0c-66e62a21c940','UId':'5a5a30c0-7249-46cc-a3d5-6518c7410f2b','Col':4,'Row':6,'Format':'numberic','Value':'1.60577598291331E-05','TargetCode':''}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{'SheetId':'eea37401-614e-480f-bf0c-66e62a21c940','UId':'b6bb9469-63ab-4fda-88bd-7b1865b669bf','Col':5,'Row':6,'Format':'numberic','Value':'7.54354996148056E-05','TargetCode':''}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{'SheetId':'eea37401-614e-480f-bf0c-66e62a21c940','UId':'e3f08122-3427-41af-b11b-1a46844a64fc','Col':4,'Row':9,'Format':'numberic','Value':'0.000106098309210255','TargetCode':''}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{'SheetId':'eea37401-614e-480f-bf0c-66e62a21c940','UId':'9e68654a-171d-4fbe-8c69-6a6d18753f97','Col':5,'Row':9,'Format':'numberic','Value':'8.53654941813532E-05','TargetCode':''}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{'SheetId':'eea37401-614e-480f-bf0c-66e62a21c940','UId':'01528f3a-d80f-403f-9e7e-01c54429c341','Col':4,'Row':10,'Format':'numberic','Value':'0.0143663454465424','TargetCode':''}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{'SheetId':'eea37401-614e-480f-bf0c-66e62a21c940','UId':'2e9dd82c-3e13-4dfb-9508-7eb62f82b7a5','Col':5,'Row':10,'Format':'numberic','Value':'0.0135415152511895','TargetCode':''}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{'SheetId':'eea37401-614e-480f-bf0c-66e62a21c940','UId':'e04710a4-564b-4804-a3c9-8b96b736ccd0','Col':4,'Row':11,'Format':'numberic','Value':'1.18965261351231','TargetCode':''}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{'SheetId':'eea37401-614e-480f-bf0c-66e62a21c940','UId':'0421496e-49be-42f6-bd5e-4ff79e46d605','Col':5,'Row':11,'Format':'numberic','Value':'2.21491152806261','TargetCode':''}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{'SheetId':'eea37401-614e-480f-bf0c-66e62a21c940','UId':'759e81e7-6be1-448f-8880-c7fb179e0f97','Col':4,'Row':14,'Format':'numberic','Value':'4520078076300','TargetCode':''}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{'SheetId':'eea37401-614e-480f-bf0c-66e62a21c940','UId':'d55f381c-544c-4c22-a6c9-f44d9ae2c1ab','Col':5,'Row':14,'Format':'numberic','Value':'5567930946400','TargetCode':''}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{'SheetId':'eea37401-614e-480f-bf0c-66e62a21c940','UId':'5b9de7f0-70a7-42bf-94c8-d94c81c70e42','Col':4,'Row':15,'Format':'numberic','Value':'4520078076300','TargetCode':''}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{'SheetId':'eea37401-614e-480f-bf0c-66e62a21c940','UId':'85d68133-b410-4986-a2ae-00da0ca256bd','Col':5,'Row':15,'Format':'numberic','Value':'5567930946400','TargetCode':''}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{'SheetId':'eea37401-614e-480f-bf0c-66e62a21c940','UId':'31f6ac2c-5e3e-4a12-b200-cf5f834a027b','Col':4,'Row':16,'Format':'numberic','Value':'452007807.63','TargetCode':''}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{'SheetId':'eea37401-614e-480f-bf0c-66e62a21c940','UId':'e12c39c4-7956-414a-b632-d0af1c2ab599','Col':5,'Row':16,'Format':'numberic','Value':'556793094.64','TargetCode':''}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{'SheetId':'eea37401-614e-480f-bf0c-66e62a21c940','UId':'b08c24e4-4516-482b-a697-9d62ff87afcf','Col':4,'Row':17,'Format':'numberic','Value':'-931024907400','TargetCode':''}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{'SheetId':'eea37401-614e-480f-bf0c-66e62a21c940','UId':'a7ccfa80-7e7d-4308-b36d-abc719c80bf3','Col':5,'Row':17,'Format':'numberic','Value':'-1047852870100','TargetCode':''}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{'SheetId':'eea37401-614e-480f-bf0c-66e62a21c940','UId':'e8ec4ef9-08e4-4e39-8477-ae21a99e8959','Col':4,'Row':18,'Format':'numberic','Value':'1708384.56','TargetCode':''}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{'SheetId':'eea37401-614e-480f-bf0c-66e62a21c940','UId':'dde8a5b2-e9c7-4f1b-a63c-0174479280ef','Col':5,'Row':18,'Format':'numberic','Value':'5944781.52','TargetCode':''}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{'SheetId':'eea37401-614e-480f-bf0c-66e62a21c940','UId':'0e4c1db2-c20e-4d52-853c-271375cc313a','Col':4,'Row':19,'Format':'numberic','Value':'17083845600','TargetCode':''}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{'SheetId':'eea37401-614e-480f-bf0c-66e62a21c940','UId':'12f0bb36-f2e3-462a-b5c8-133ec8de4536','Col':5,'Row':19,'Format':'numberic','Value':'59447815200','TargetCode':''}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{'SheetId':'eea37401-614e-480f-bf0c-66e62a21c940','UId':'99c017fe-183e-4244-a2e8-3180fad52922','Col':4,'Row':20,'Format':'numberic','Value':'-94810875.3','TargetCode':''}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{'SheetId':'eea37401-614e-480f-bf0c-66e62a21c940','UId':'b3b6a8fb-5b81-4dc7-b0e6-531f207f2848','Col':5,'Row':20,'Format':'numberic','Value':'-110730068.53','TargetCode':''}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{'SheetId':'eea37401-614e-480f-bf0c-66e62a21c940','UId':'d7299fb4-5fbd-49ea-a765-7a162fd18f1e','Col':4,'Row':21,'Format':'numberic','Value':'-948108753000','TargetCode':''}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{'SheetId':'eea37401-614e-480f-bf0c-66e62a21c940','UId':'15c659ac-ac36-4f95-b662-8fcd6067cf35','Col':5,'Row':21,'Format':'numberic','Value':'-1107300685300','TargetCode':''}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{'SheetId':'eea37401-614e-480f-bf0c-66e62a21c940','UId':'232e2092-5dcd-464b-b1fe-07f27efe2d21','Col':4,'Row':22,'Format':'numberic','Value':'3589053168900','TargetCode':''}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{'SheetId':'eea37401-614e-480f-bf0c-66e62a21c940','UId':'fa41f074-2315-4e28-81ff-52700c300177','Col':5,'Row':22,'Format':'numberic','Value':'4520078076300','TargetCode':''}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{'SheetId':'eea37401-614e-480f-bf0c-66e62a21c940','UId':'d8289881-c7ab-468c-ad5d-bf473cb76780','Col':4,'Row':23,'Format':'numberic','Value':'3589053168900','TargetCode':''}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{'SheetId':'eea37401-614e-480f-bf0c-66e62a21c940','UId':'994ed5e1-c943-4620-8991-d05a125691b0','Col':5,'Row':23,'Format':'numberic','Value':'4520078076300','TargetCode':''}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{'SheetId':'eea37401-614e-480f-bf0c-66e62a21c940','UId':'7120d041-84df-4b71-aa97-9c53b5ab7f97','Col':4,'Row':24,'Format':'numberic','Value':'358905316.89','TargetCode':''}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{'SheetId':'eea37401-614e-480f-bf0c-66e62a21c940','UId':'ee5817e5-5c8c-481c-bd88-acd0b7e7eb64','Col':5,'Row':24,'Format':'numberic','Value':'452007807.63','TargetCode':''}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{'SheetId':'eea37401-614e-480f-bf0c-66e62a21c940','UId':'83b16c86-f622-444a-8fd4-b601d346c031','Col':4,'Row':25,'Format':'percentage','Value':'1.74537118989516E-05','TargetCode':''}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{'SheetId':'eea37401-614e-480f-bf0c-66e62a21c940','UId':'6080a665-802c-4b21-ade4-e67d42c38ace','Col':5,'Row':25,'Format':'percentage','Value':'0.000013858676541109','TargetCode':''}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{'SheetId':'eea37401-614e-480f-bf0c-66e62a21c940','UId':'dc7a563a-ad1d-4847-ad52-60ae8b13af41','Col':4,'Row':26,'Format':'percentage','Value':'0.0832','TargetCode':''}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{'SheetId':'eea37401-614e-480f-bf0c-66e62a21c940','UId':'c291a5ad-47fa-4a53-a5d4-2c97806fed49','Col':5,'Row':26,'Format':'percentage','Value':'0.0789','TargetCode':''}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{'SheetId':'eea37401-614e-480f-bf0c-66e62a21c940','UId':'71e817fa-136e-4e66-8e01-e228a752c25d','Col':4,'Row':27,'Format':'percentage','Value':'0.0112','TargetCode':''}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{'SheetId':'eea37401-614e-480f-bf0c-66e62a21c940','UId':'09a70799-3c67-42d0-9f37-8841480fa73f','Col':5,'Row':27,'Format':'percentage','Value':'0.0295','TargetCode':''}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{'SheetId':'eea37401-614e-480f-bf0c-66e62a21c940','UId':'19d7d32d-f72f-4744-9b80-66561ae1073a','Col':4,'Row':28,'Format':'numberic','Value':'29292','TargetCode':''}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{'SheetId':'eea37401-614e-480f-bf0c-66e62a21c940','UId':'2c2fe24e-69d3-4ae8-a8c8-c603f2a4a32c','Col':5,'Row':28,'Format':'numberic','Value':'30534','TargetCode':''}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{'SheetId':'eea37401-614e-480f-bf0c-66e62a21c940','UId':'507c37af-0901-43e1-8af6-f40112c246e3','Col':4,'Row':29,'Format':'numberic','Value':'16768.84','TargetCode':''}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{'SheetId':'eea37401-614e-480f-bf0c-66e62a21c940','UId':'bb1a5a18-9ac0-4a7c-9c34-d6fbecc14baf','Col':5,'Row':29,'Format':'numberic','Value':'16716.15','TargetCode':''}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31" zoomScale="86" zoomScaleNormal="86" workbookViewId="0">
      <selection activeCell="D2" sqref="D2:F43"/>
    </sheetView>
  </sheetViews>
  <sheetFormatPr defaultRowHeight="13.2" x14ac:dyDescent="0.25"/>
  <cols>
    <col min="1" max="1" width="6.5546875" customWidth="1"/>
    <col min="2" max="2" width="41.5546875" customWidth="1"/>
    <col min="3" max="3" width="10.44140625" customWidth="1"/>
    <col min="4" max="5" width="21.44140625" style="12" bestFit="1" customWidth="1"/>
    <col min="6" max="6" width="22" style="12" bestFit="1" customWidth="1"/>
  </cols>
  <sheetData>
    <row r="1" spans="1:6" ht="15" customHeight="1" x14ac:dyDescent="0.3">
      <c r="A1" s="7" t="s">
        <v>6</v>
      </c>
      <c r="B1" s="7" t="s">
        <v>7</v>
      </c>
      <c r="C1" s="7" t="s">
        <v>54</v>
      </c>
      <c r="D1" s="11" t="s">
        <v>55</v>
      </c>
      <c r="E1" s="11" t="s">
        <v>56</v>
      </c>
      <c r="F1" s="11" t="s">
        <v>57</v>
      </c>
    </row>
    <row r="2" spans="1:6" ht="15" customHeight="1" x14ac:dyDescent="0.3">
      <c r="A2" s="8" t="s">
        <v>58</v>
      </c>
      <c r="B2" s="8" t="s">
        <v>59</v>
      </c>
      <c r="C2" s="8" t="s">
        <v>60</v>
      </c>
      <c r="D2" s="39"/>
      <c r="E2" s="39"/>
      <c r="F2" s="40"/>
    </row>
    <row r="3" spans="1:6" ht="15" customHeight="1" x14ac:dyDescent="0.3">
      <c r="A3" s="5" t="s">
        <v>61</v>
      </c>
      <c r="B3" s="5" t="s">
        <v>62</v>
      </c>
      <c r="C3" s="5" t="s">
        <v>63</v>
      </c>
      <c r="D3" s="37">
        <v>103108282019</v>
      </c>
      <c r="E3" s="37">
        <v>308453136952</v>
      </c>
      <c r="F3" s="38">
        <v>0.17498942851964999</v>
      </c>
    </row>
    <row r="4" spans="1:6" ht="15" customHeight="1" x14ac:dyDescent="0.3">
      <c r="A4" s="5" t="s">
        <v>1</v>
      </c>
      <c r="B4" s="5" t="s">
        <v>64</v>
      </c>
      <c r="C4" s="5" t="s">
        <v>65</v>
      </c>
      <c r="D4" s="37"/>
      <c r="E4" s="37"/>
      <c r="F4" s="38"/>
    </row>
    <row r="5" spans="1:6" s="17" customFormat="1" ht="15" customHeight="1" x14ac:dyDescent="0.3">
      <c r="A5" s="16" t="s">
        <v>66</v>
      </c>
      <c r="B5" s="16" t="s">
        <v>66</v>
      </c>
      <c r="C5" s="16" t="s">
        <v>66</v>
      </c>
      <c r="D5" s="37" t="s">
        <v>66</v>
      </c>
      <c r="E5" s="37" t="s">
        <v>66</v>
      </c>
      <c r="F5" s="38" t="s">
        <v>66</v>
      </c>
    </row>
    <row r="6" spans="1:6" ht="15" customHeight="1" x14ac:dyDescent="0.3">
      <c r="A6" s="5" t="s">
        <v>1</v>
      </c>
      <c r="B6" s="5" t="s">
        <v>67</v>
      </c>
      <c r="C6" s="5" t="s">
        <v>68</v>
      </c>
      <c r="D6" s="37">
        <v>103108282019</v>
      </c>
      <c r="E6" s="37">
        <v>308453136952</v>
      </c>
      <c r="F6" s="38">
        <v>0.17498942851964999</v>
      </c>
    </row>
    <row r="7" spans="1:6" ht="15" customHeight="1" x14ac:dyDescent="0.3">
      <c r="A7" s="5" t="s">
        <v>66</v>
      </c>
      <c r="B7" s="5" t="s">
        <v>66</v>
      </c>
      <c r="C7" s="5" t="s">
        <v>66</v>
      </c>
      <c r="D7" s="37" t="s">
        <v>66</v>
      </c>
      <c r="E7" s="37" t="s">
        <v>66</v>
      </c>
      <c r="F7" s="38" t="s">
        <v>66</v>
      </c>
    </row>
    <row r="8" spans="1:6" ht="15" customHeight="1" x14ac:dyDescent="0.3">
      <c r="A8" s="5" t="s">
        <v>69</v>
      </c>
      <c r="B8" s="5" t="s">
        <v>70</v>
      </c>
      <c r="C8" s="5" t="s">
        <v>71</v>
      </c>
      <c r="D8" s="37">
        <v>5676386652787</v>
      </c>
      <c r="E8" s="37">
        <v>7054461085439</v>
      </c>
      <c r="F8" s="38">
        <v>0.31784890960607698</v>
      </c>
    </row>
    <row r="9" spans="1:6" ht="15" customHeight="1" x14ac:dyDescent="0.3">
      <c r="A9" s="5" t="s">
        <v>66</v>
      </c>
      <c r="B9" s="5" t="s">
        <v>66</v>
      </c>
      <c r="C9" s="5" t="s">
        <v>66</v>
      </c>
      <c r="D9" s="37" t="s">
        <v>66</v>
      </c>
      <c r="E9" s="37" t="s">
        <v>66</v>
      </c>
      <c r="F9" s="38" t="s">
        <v>66</v>
      </c>
    </row>
    <row r="10" spans="1:6" ht="15" customHeight="1" x14ac:dyDescent="0.3">
      <c r="A10" s="5"/>
      <c r="B10" s="5"/>
      <c r="C10" s="5"/>
      <c r="D10" s="39"/>
      <c r="E10" s="39"/>
      <c r="F10" s="40"/>
    </row>
    <row r="11" spans="1:6" ht="15" customHeight="1" x14ac:dyDescent="0.3">
      <c r="A11" s="5" t="s">
        <v>72</v>
      </c>
      <c r="B11" s="5" t="s">
        <v>73</v>
      </c>
      <c r="C11" s="5" t="s">
        <v>74</v>
      </c>
      <c r="D11" s="37">
        <v>0</v>
      </c>
      <c r="E11" s="37">
        <v>0</v>
      </c>
      <c r="F11" s="38"/>
    </row>
    <row r="12" spans="1:6" ht="15" customHeight="1" x14ac:dyDescent="0.3">
      <c r="A12" s="5" t="s">
        <v>66</v>
      </c>
      <c r="B12" s="5" t="s">
        <v>66</v>
      </c>
      <c r="C12" s="5" t="s">
        <v>66</v>
      </c>
      <c r="D12" s="37" t="s">
        <v>66</v>
      </c>
      <c r="E12" s="37" t="s">
        <v>66</v>
      </c>
      <c r="F12" s="38" t="s">
        <v>66</v>
      </c>
    </row>
    <row r="13" spans="1:6" ht="15" customHeight="1" x14ac:dyDescent="0.3">
      <c r="A13" s="5" t="s">
        <v>75</v>
      </c>
      <c r="B13" s="5" t="s">
        <v>76</v>
      </c>
      <c r="C13" s="5" t="s">
        <v>77</v>
      </c>
      <c r="D13" s="37">
        <v>203453199164</v>
      </c>
      <c r="E13" s="37">
        <v>193261996094</v>
      </c>
      <c r="F13" s="38">
        <v>0.78044123661113396</v>
      </c>
    </row>
    <row r="14" spans="1:6" ht="15" customHeight="1" x14ac:dyDescent="0.3">
      <c r="A14" s="5" t="s">
        <v>66</v>
      </c>
      <c r="B14" s="5" t="s">
        <v>66</v>
      </c>
      <c r="C14" s="5" t="s">
        <v>66</v>
      </c>
      <c r="D14" s="37" t="s">
        <v>66</v>
      </c>
      <c r="E14" s="37" t="s">
        <v>66</v>
      </c>
      <c r="F14" s="38" t="s">
        <v>66</v>
      </c>
    </row>
    <row r="15" spans="1:6" ht="15" customHeight="1" x14ac:dyDescent="0.3">
      <c r="A15" s="5"/>
      <c r="B15" s="5"/>
      <c r="C15" s="5"/>
      <c r="D15" s="39"/>
      <c r="E15" s="39"/>
      <c r="F15" s="40"/>
    </row>
    <row r="16" spans="1:6" ht="15" customHeight="1" x14ac:dyDescent="0.3">
      <c r="A16" s="5" t="s">
        <v>78</v>
      </c>
      <c r="B16" s="5" t="s">
        <v>79</v>
      </c>
      <c r="C16" s="5" t="s">
        <v>80</v>
      </c>
      <c r="D16" s="37">
        <v>1886227398</v>
      </c>
      <c r="E16" s="37">
        <v>139863014</v>
      </c>
      <c r="F16" s="38">
        <v>1.2668836584091899E-2</v>
      </c>
    </row>
    <row r="17" spans="1:6" ht="15" customHeight="1" x14ac:dyDescent="0.3">
      <c r="A17" s="5" t="s">
        <v>66</v>
      </c>
      <c r="B17" s="5" t="s">
        <v>66</v>
      </c>
      <c r="C17" s="5" t="s">
        <v>66</v>
      </c>
      <c r="D17" s="37" t="s">
        <v>66</v>
      </c>
      <c r="E17" s="37" t="s">
        <v>66</v>
      </c>
      <c r="F17" s="38" t="s">
        <v>66</v>
      </c>
    </row>
    <row r="18" spans="1:6" ht="15" customHeight="1" x14ac:dyDescent="0.3">
      <c r="A18" s="5"/>
      <c r="B18" s="5"/>
      <c r="C18" s="5"/>
      <c r="D18" s="39"/>
      <c r="E18" s="39"/>
      <c r="F18" s="40"/>
    </row>
    <row r="19" spans="1:6" ht="15" customHeight="1" x14ac:dyDescent="0.3">
      <c r="A19" s="5" t="s">
        <v>81</v>
      </c>
      <c r="B19" s="5" t="s">
        <v>82</v>
      </c>
      <c r="C19" s="5" t="s">
        <v>83</v>
      </c>
      <c r="D19" s="37">
        <v>0</v>
      </c>
      <c r="E19" s="37">
        <v>0</v>
      </c>
      <c r="F19" s="38"/>
    </row>
    <row r="20" spans="1:6" ht="15" customHeight="1" x14ac:dyDescent="0.3">
      <c r="A20" s="5" t="s">
        <v>66</v>
      </c>
      <c r="B20" s="5" t="s">
        <v>66</v>
      </c>
      <c r="C20" s="5" t="s">
        <v>66</v>
      </c>
      <c r="D20" s="37" t="s">
        <v>66</v>
      </c>
      <c r="E20" s="37" t="s">
        <v>66</v>
      </c>
      <c r="F20" s="38" t="s">
        <v>66</v>
      </c>
    </row>
    <row r="21" spans="1:6" ht="15" customHeight="1" x14ac:dyDescent="0.3">
      <c r="A21" s="5" t="s">
        <v>84</v>
      </c>
      <c r="B21" s="5" t="s">
        <v>85</v>
      </c>
      <c r="C21" s="5" t="s">
        <v>86</v>
      </c>
      <c r="D21" s="37">
        <v>45957258372</v>
      </c>
      <c r="E21" s="37">
        <v>14159697115</v>
      </c>
      <c r="F21" s="38">
        <v>0.14659475826063101</v>
      </c>
    </row>
    <row r="22" spans="1:6" ht="15" customHeight="1" x14ac:dyDescent="0.3">
      <c r="A22" s="5" t="s">
        <v>66</v>
      </c>
      <c r="B22" s="5" t="s">
        <v>66</v>
      </c>
      <c r="C22" s="5" t="s">
        <v>66</v>
      </c>
      <c r="D22" s="37" t="s">
        <v>66</v>
      </c>
      <c r="E22" s="37" t="s">
        <v>66</v>
      </c>
      <c r="F22" s="38" t="s">
        <v>66</v>
      </c>
    </row>
    <row r="23" spans="1:6" ht="15" customHeight="1" x14ac:dyDescent="0.3">
      <c r="A23" s="5"/>
      <c r="B23" s="5"/>
      <c r="C23" s="5"/>
      <c r="D23" s="39"/>
      <c r="E23" s="39"/>
      <c r="F23" s="40"/>
    </row>
    <row r="24" spans="1:6" ht="15" customHeight="1" x14ac:dyDescent="0.3">
      <c r="A24" s="5" t="s">
        <v>87</v>
      </c>
      <c r="B24" s="5" t="s">
        <v>88</v>
      </c>
      <c r="C24" s="5" t="s">
        <v>89</v>
      </c>
      <c r="D24" s="37">
        <v>0</v>
      </c>
      <c r="E24" s="37">
        <v>0</v>
      </c>
      <c r="F24" s="38"/>
    </row>
    <row r="25" spans="1:6" ht="15" customHeight="1" x14ac:dyDescent="0.3">
      <c r="A25" s="5" t="s">
        <v>66</v>
      </c>
      <c r="B25" s="5" t="s">
        <v>66</v>
      </c>
      <c r="C25" s="5" t="s">
        <v>66</v>
      </c>
      <c r="D25" s="37" t="s">
        <v>66</v>
      </c>
      <c r="E25" s="37" t="s">
        <v>66</v>
      </c>
      <c r="F25" s="38" t="s">
        <v>66</v>
      </c>
    </row>
    <row r="26" spans="1:6" ht="15" customHeight="1" x14ac:dyDescent="0.3">
      <c r="A26" s="5"/>
      <c r="B26" s="5"/>
      <c r="C26" s="5"/>
      <c r="D26" s="39"/>
      <c r="E26" s="39"/>
      <c r="F26" s="40"/>
    </row>
    <row r="27" spans="1:6" ht="15" customHeight="1" x14ac:dyDescent="0.3">
      <c r="A27" s="5" t="s">
        <v>90</v>
      </c>
      <c r="B27" s="5" t="s">
        <v>91</v>
      </c>
      <c r="C27" s="5" t="s">
        <v>92</v>
      </c>
      <c r="D27" s="37">
        <v>0</v>
      </c>
      <c r="E27" s="37">
        <v>0</v>
      </c>
      <c r="F27" s="38"/>
    </row>
    <row r="28" spans="1:6" ht="15" customHeight="1" x14ac:dyDescent="0.3">
      <c r="A28" s="5" t="s">
        <v>66</v>
      </c>
      <c r="B28" s="5" t="s">
        <v>66</v>
      </c>
      <c r="C28" s="5" t="s">
        <v>66</v>
      </c>
      <c r="D28" s="37" t="s">
        <v>66</v>
      </c>
      <c r="E28" s="37" t="s">
        <v>66</v>
      </c>
      <c r="F28" s="38" t="s">
        <v>66</v>
      </c>
    </row>
    <row r="29" spans="1:6" ht="15" customHeight="1" x14ac:dyDescent="0.3">
      <c r="A29" s="5"/>
      <c r="B29" s="5"/>
      <c r="C29" s="5"/>
      <c r="D29" s="39"/>
      <c r="E29" s="39"/>
      <c r="F29" s="40"/>
    </row>
    <row r="30" spans="1:6" ht="15" customHeight="1" x14ac:dyDescent="0.3">
      <c r="A30" s="5" t="s">
        <v>93</v>
      </c>
      <c r="B30" s="5" t="s">
        <v>94</v>
      </c>
      <c r="C30" s="5" t="s">
        <v>95</v>
      </c>
      <c r="D30" s="39">
        <v>6030791619740</v>
      </c>
      <c r="E30" s="39">
        <v>7570475778614</v>
      </c>
      <c r="F30" s="40">
        <v>0.31457790321957402</v>
      </c>
    </row>
    <row r="31" spans="1:6" ht="15" customHeight="1" x14ac:dyDescent="0.3">
      <c r="A31" s="8" t="s">
        <v>96</v>
      </c>
      <c r="B31" s="8" t="s">
        <v>97</v>
      </c>
      <c r="C31" s="8" t="s">
        <v>98</v>
      </c>
      <c r="D31" s="39"/>
      <c r="E31" s="39"/>
      <c r="F31" s="40"/>
    </row>
    <row r="32" spans="1:6" ht="15" customHeight="1" x14ac:dyDescent="0.3">
      <c r="A32" s="5" t="s">
        <v>99</v>
      </c>
      <c r="B32" s="5" t="s">
        <v>100</v>
      </c>
      <c r="C32" s="5" t="s">
        <v>101</v>
      </c>
      <c r="D32" s="37">
        <v>0</v>
      </c>
      <c r="E32" s="37">
        <v>0</v>
      </c>
      <c r="F32" s="38"/>
    </row>
    <row r="33" spans="1:6" ht="15" customHeight="1" x14ac:dyDescent="0.3">
      <c r="A33" s="5" t="s">
        <v>66</v>
      </c>
      <c r="B33" s="5" t="s">
        <v>66</v>
      </c>
      <c r="C33" s="5" t="s">
        <v>66</v>
      </c>
      <c r="D33" s="37" t="s">
        <v>66</v>
      </c>
      <c r="E33" s="37" t="s">
        <v>66</v>
      </c>
      <c r="F33" s="38" t="s">
        <v>66</v>
      </c>
    </row>
    <row r="34" spans="1:6" ht="15" customHeight="1" x14ac:dyDescent="0.3">
      <c r="A34" s="5" t="s">
        <v>102</v>
      </c>
      <c r="B34" s="5" t="s">
        <v>103</v>
      </c>
      <c r="C34" s="5" t="s">
        <v>104</v>
      </c>
      <c r="D34" s="37">
        <v>0</v>
      </c>
      <c r="E34" s="37">
        <v>0</v>
      </c>
      <c r="F34" s="38"/>
    </row>
    <row r="35" spans="1:6" ht="15" customHeight="1" x14ac:dyDescent="0.3">
      <c r="A35" s="5" t="s">
        <v>66</v>
      </c>
      <c r="B35" s="5" t="s">
        <v>66</v>
      </c>
      <c r="C35" s="5" t="s">
        <v>66</v>
      </c>
      <c r="D35" s="37" t="s">
        <v>66</v>
      </c>
      <c r="E35" s="37" t="s">
        <v>66</v>
      </c>
      <c r="F35" s="38" t="s">
        <v>66</v>
      </c>
    </row>
    <row r="36" spans="1:6" ht="15" customHeight="1" x14ac:dyDescent="0.3">
      <c r="A36" s="5"/>
      <c r="B36" s="5"/>
      <c r="C36" s="5"/>
      <c r="D36" s="39"/>
      <c r="E36" s="39"/>
      <c r="F36" s="40"/>
    </row>
    <row r="37" spans="1:6" ht="15" customHeight="1" x14ac:dyDescent="0.3">
      <c r="A37" s="5" t="s">
        <v>105</v>
      </c>
      <c r="B37" s="5" t="s">
        <v>106</v>
      </c>
      <c r="C37" s="5" t="s">
        <v>107</v>
      </c>
      <c r="D37" s="37">
        <v>12364246738</v>
      </c>
      <c r="E37" s="37">
        <v>14641747750</v>
      </c>
      <c r="F37" s="38">
        <v>0.14573329914593</v>
      </c>
    </row>
    <row r="38" spans="1:6" ht="15" customHeight="1" x14ac:dyDescent="0.3">
      <c r="A38" s="5" t="s">
        <v>66</v>
      </c>
      <c r="B38" s="5" t="s">
        <v>66</v>
      </c>
      <c r="C38" s="5" t="s">
        <v>66</v>
      </c>
      <c r="D38" s="37" t="s">
        <v>66</v>
      </c>
      <c r="E38" s="37" t="s">
        <v>66</v>
      </c>
      <c r="F38" s="38" t="s">
        <v>66</v>
      </c>
    </row>
    <row r="39" spans="1:6" ht="15" customHeight="1" x14ac:dyDescent="0.3">
      <c r="A39" s="5"/>
      <c r="B39" s="5"/>
      <c r="C39" s="5"/>
      <c r="D39" s="39"/>
      <c r="E39" s="39"/>
      <c r="F39" s="40"/>
    </row>
    <row r="40" spans="1:6" ht="15" customHeight="1" x14ac:dyDescent="0.3">
      <c r="A40" s="5" t="s">
        <v>108</v>
      </c>
      <c r="B40" s="5" t="s">
        <v>109</v>
      </c>
      <c r="C40" s="5" t="s">
        <v>110</v>
      </c>
      <c r="D40" s="39">
        <v>12364246738</v>
      </c>
      <c r="E40" s="39">
        <v>14641747750</v>
      </c>
      <c r="F40" s="40">
        <v>0.14573329914593</v>
      </c>
    </row>
    <row r="41" spans="1:6" ht="15" customHeight="1" x14ac:dyDescent="0.3">
      <c r="A41" s="5" t="s">
        <v>1</v>
      </c>
      <c r="B41" s="5" t="s">
        <v>111</v>
      </c>
      <c r="C41" s="5" t="s">
        <v>112</v>
      </c>
      <c r="D41" s="37">
        <v>6018427373002</v>
      </c>
      <c r="E41" s="37">
        <v>7555834030864</v>
      </c>
      <c r="F41" s="38">
        <v>0.31532844725972298</v>
      </c>
    </row>
    <row r="42" spans="1:6" ht="15" customHeight="1" x14ac:dyDescent="0.3">
      <c r="A42" s="5" t="s">
        <v>1</v>
      </c>
      <c r="B42" s="5" t="s">
        <v>113</v>
      </c>
      <c r="C42" s="5" t="s">
        <v>114</v>
      </c>
      <c r="D42" s="41">
        <v>358905316.88999999</v>
      </c>
      <c r="E42" s="41">
        <v>452007807.63</v>
      </c>
      <c r="F42" s="38">
        <v>0.307590858108516</v>
      </c>
    </row>
    <row r="43" spans="1:6" ht="15" customHeight="1" x14ac:dyDescent="0.3">
      <c r="A43" s="5" t="s">
        <v>1</v>
      </c>
      <c r="B43" s="5" t="s">
        <v>115</v>
      </c>
      <c r="C43" s="5" t="s">
        <v>116</v>
      </c>
      <c r="D43" s="41">
        <v>16768.84</v>
      </c>
      <c r="E43" s="41">
        <v>16716.150000000001</v>
      </c>
      <c r="F43" s="38">
        <v>1.0251556485887701</v>
      </c>
    </row>
    <row r="44" spans="1:6" ht="15" customHeight="1" x14ac:dyDescent="0.3">
      <c r="A44" s="9" t="s">
        <v>1</v>
      </c>
      <c r="B44" s="9" t="s">
        <v>1</v>
      </c>
      <c r="C44" s="9" t="s">
        <v>1</v>
      </c>
      <c r="D44" s="10" t="s">
        <v>1</v>
      </c>
      <c r="E44" s="10" t="s">
        <v>1</v>
      </c>
      <c r="F44"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workbookViewId="0">
      <selection activeCell="D2" sqref="D2:F50"/>
    </sheetView>
  </sheetViews>
  <sheetFormatPr defaultRowHeight="13.2" x14ac:dyDescent="0.25"/>
  <cols>
    <col min="1" max="1" width="6.5546875" customWidth="1"/>
    <col min="2" max="2" width="60.44140625" customWidth="1"/>
    <col min="3" max="3" width="13" customWidth="1"/>
    <col min="4" max="6" width="21" style="12" bestFit="1" customWidth="1"/>
  </cols>
  <sheetData>
    <row r="1" spans="1:6" ht="15" customHeight="1" x14ac:dyDescent="0.3">
      <c r="A1" s="7" t="s">
        <v>6</v>
      </c>
      <c r="B1" s="7" t="s">
        <v>117</v>
      </c>
      <c r="C1" s="7" t="s">
        <v>54</v>
      </c>
      <c r="D1" s="11" t="s">
        <v>55</v>
      </c>
      <c r="E1" s="11" t="s">
        <v>56</v>
      </c>
      <c r="F1" s="11" t="s">
        <v>118</v>
      </c>
    </row>
    <row r="2" spans="1:6" ht="15" customHeight="1" x14ac:dyDescent="0.3">
      <c r="A2" s="8" t="s">
        <v>58</v>
      </c>
      <c r="B2" s="8" t="s">
        <v>119</v>
      </c>
      <c r="C2" s="8" t="s">
        <v>74</v>
      </c>
      <c r="D2" s="28">
        <v>66968245209</v>
      </c>
      <c r="E2" s="28">
        <v>83557234897</v>
      </c>
      <c r="F2" s="28">
        <v>638968503066</v>
      </c>
    </row>
    <row r="3" spans="1:6" ht="15" customHeight="1" x14ac:dyDescent="0.3">
      <c r="A3" s="5" t="s">
        <v>9</v>
      </c>
      <c r="B3" s="5" t="s">
        <v>120</v>
      </c>
      <c r="C3" s="5" t="s">
        <v>121</v>
      </c>
      <c r="D3" s="19">
        <v>0</v>
      </c>
      <c r="E3" s="19">
        <v>0</v>
      </c>
      <c r="F3" s="19">
        <v>0</v>
      </c>
    </row>
    <row r="4" spans="1:6" ht="15" customHeight="1" x14ac:dyDescent="0.3">
      <c r="A4" s="5" t="s">
        <v>66</v>
      </c>
      <c r="B4" s="5" t="s">
        <v>66</v>
      </c>
      <c r="C4" s="5" t="s">
        <v>66</v>
      </c>
      <c r="D4" s="29" t="s">
        <v>66</v>
      </c>
      <c r="E4" s="29" t="s">
        <v>372</v>
      </c>
      <c r="F4" s="29" t="s">
        <v>372</v>
      </c>
    </row>
    <row r="5" spans="1:6" ht="15" customHeight="1" x14ac:dyDescent="0.3">
      <c r="A5" s="5" t="s">
        <v>12</v>
      </c>
      <c r="B5" s="5" t="s">
        <v>76</v>
      </c>
      <c r="C5" s="5" t="s">
        <v>83</v>
      </c>
      <c r="D5" s="19">
        <v>65203109146</v>
      </c>
      <c r="E5" s="19">
        <v>82206526055</v>
      </c>
      <c r="F5" s="19">
        <v>629999908526</v>
      </c>
    </row>
    <row r="6" spans="1:6" ht="15" customHeight="1" x14ac:dyDescent="0.3">
      <c r="A6" s="5" t="s">
        <v>66</v>
      </c>
      <c r="B6" s="5" t="s">
        <v>66</v>
      </c>
      <c r="C6" s="5" t="s">
        <v>66</v>
      </c>
      <c r="D6" s="29" t="s">
        <v>66</v>
      </c>
      <c r="E6" s="29" t="s">
        <v>372</v>
      </c>
      <c r="F6" s="29" t="s">
        <v>372</v>
      </c>
    </row>
    <row r="7" spans="1:6" ht="15" customHeight="1" x14ac:dyDescent="0.3">
      <c r="A7" s="5" t="s">
        <v>15</v>
      </c>
      <c r="B7" s="5" t="s">
        <v>122</v>
      </c>
      <c r="C7" s="5" t="s">
        <v>101</v>
      </c>
      <c r="D7" s="19">
        <v>1765136063</v>
      </c>
      <c r="E7" s="19">
        <v>1350708842</v>
      </c>
      <c r="F7" s="19">
        <v>8968594540</v>
      </c>
    </row>
    <row r="8" spans="1:6" ht="15" customHeight="1" x14ac:dyDescent="0.3">
      <c r="A8" s="5" t="s">
        <v>66</v>
      </c>
      <c r="B8" s="5" t="s">
        <v>66</v>
      </c>
      <c r="C8" s="5" t="s">
        <v>66</v>
      </c>
      <c r="D8" s="29" t="s">
        <v>66</v>
      </c>
      <c r="E8" s="29" t="s">
        <v>66</v>
      </c>
      <c r="F8" s="29" t="s">
        <v>66</v>
      </c>
    </row>
    <row r="9" spans="1:6" ht="15" customHeight="1" x14ac:dyDescent="0.3">
      <c r="A9" s="5" t="s">
        <v>18</v>
      </c>
      <c r="B9" s="5" t="s">
        <v>123</v>
      </c>
      <c r="C9" s="5" t="s">
        <v>121</v>
      </c>
      <c r="D9" s="19">
        <v>0</v>
      </c>
      <c r="E9" s="19">
        <v>0</v>
      </c>
      <c r="F9" s="19">
        <v>0</v>
      </c>
    </row>
    <row r="10" spans="1:6" ht="15" customHeight="1" x14ac:dyDescent="0.3">
      <c r="A10" s="5" t="s">
        <v>66</v>
      </c>
      <c r="B10" s="5" t="s">
        <v>66</v>
      </c>
      <c r="C10" s="5" t="s">
        <v>66</v>
      </c>
      <c r="D10" s="29" t="s">
        <v>66</v>
      </c>
      <c r="E10" s="29" t="s">
        <v>66</v>
      </c>
      <c r="F10" s="29" t="s">
        <v>66</v>
      </c>
    </row>
    <row r="11" spans="1:6" ht="15" customHeight="1" x14ac:dyDescent="0.3">
      <c r="A11" s="8" t="s">
        <v>96</v>
      </c>
      <c r="B11" s="8" t="s">
        <v>124</v>
      </c>
      <c r="C11" s="8" t="s">
        <v>125</v>
      </c>
      <c r="D11" s="30">
        <v>8124358750</v>
      </c>
      <c r="E11" s="30">
        <v>9517790799</v>
      </c>
      <c r="F11" s="30">
        <v>66416242046</v>
      </c>
    </row>
    <row r="12" spans="1:6" ht="15" customHeight="1" x14ac:dyDescent="0.3">
      <c r="A12" s="5" t="s">
        <v>9</v>
      </c>
      <c r="B12" s="5" t="s">
        <v>126</v>
      </c>
      <c r="C12" s="5" t="s">
        <v>127</v>
      </c>
      <c r="D12" s="19">
        <v>6916761053</v>
      </c>
      <c r="E12" s="19">
        <v>8319323298</v>
      </c>
      <c r="F12" s="19">
        <v>58991305765</v>
      </c>
    </row>
    <row r="13" spans="1:6" ht="15" customHeight="1" x14ac:dyDescent="0.3">
      <c r="A13" s="5" t="s">
        <v>66</v>
      </c>
      <c r="B13" s="5" t="s">
        <v>66</v>
      </c>
      <c r="C13" s="5" t="s">
        <v>66</v>
      </c>
      <c r="D13" s="29" t="s">
        <v>66</v>
      </c>
      <c r="E13" s="29" t="s">
        <v>66</v>
      </c>
      <c r="F13" s="29" t="s">
        <v>66</v>
      </c>
    </row>
    <row r="14" spans="1:6" ht="15" customHeight="1" x14ac:dyDescent="0.3">
      <c r="A14" s="5" t="s">
        <v>12</v>
      </c>
      <c r="B14" s="5" t="s">
        <v>128</v>
      </c>
      <c r="C14" s="5" t="s">
        <v>129</v>
      </c>
      <c r="D14" s="19">
        <v>441389377</v>
      </c>
      <c r="E14" s="19">
        <v>501488724</v>
      </c>
      <c r="F14" s="19">
        <v>3567226925</v>
      </c>
    </row>
    <row r="15" spans="1:6" ht="15" customHeight="1" x14ac:dyDescent="0.3">
      <c r="A15" s="5" t="s">
        <v>66</v>
      </c>
      <c r="B15" s="5" t="s">
        <v>66</v>
      </c>
      <c r="C15" s="5" t="s">
        <v>66</v>
      </c>
      <c r="D15" s="29" t="s">
        <v>66</v>
      </c>
      <c r="E15" s="29" t="s">
        <v>66</v>
      </c>
      <c r="F15" s="29" t="s">
        <v>66</v>
      </c>
    </row>
    <row r="16" spans="1:6" ht="15" customHeight="1" x14ac:dyDescent="0.3">
      <c r="A16" s="5"/>
      <c r="B16" s="5"/>
      <c r="C16" s="5"/>
      <c r="D16" s="19"/>
      <c r="E16" s="19"/>
      <c r="F16" s="19"/>
    </row>
    <row r="17" spans="1:6" ht="15" customHeight="1" x14ac:dyDescent="0.3">
      <c r="A17" s="5" t="s">
        <v>15</v>
      </c>
      <c r="B17" s="5" t="s">
        <v>130</v>
      </c>
      <c r="C17" s="5" t="s">
        <v>131</v>
      </c>
      <c r="D17" s="19">
        <v>273277071</v>
      </c>
      <c r="E17" s="19">
        <v>324704355</v>
      </c>
      <c r="F17" s="19">
        <v>2300652044</v>
      </c>
    </row>
    <row r="18" spans="1:6" ht="15" customHeight="1" x14ac:dyDescent="0.3">
      <c r="A18" s="5" t="s">
        <v>66</v>
      </c>
      <c r="B18" s="5" t="s">
        <v>66</v>
      </c>
      <c r="C18" s="5" t="s">
        <v>66</v>
      </c>
      <c r="D18" s="29" t="s">
        <v>66</v>
      </c>
      <c r="E18" s="29" t="s">
        <v>66</v>
      </c>
      <c r="F18" s="29" t="s">
        <v>66</v>
      </c>
    </row>
    <row r="19" spans="1:6" ht="15" customHeight="1" x14ac:dyDescent="0.3">
      <c r="A19" s="5"/>
      <c r="B19" s="5"/>
      <c r="C19" s="5"/>
      <c r="D19" s="19"/>
      <c r="E19" s="19"/>
      <c r="F19" s="19"/>
    </row>
    <row r="20" spans="1:6" s="17" customFormat="1" ht="15" customHeight="1" x14ac:dyDescent="0.3">
      <c r="A20" s="16" t="s">
        <v>18</v>
      </c>
      <c r="B20" s="16" t="s">
        <v>132</v>
      </c>
      <c r="C20" s="16" t="s">
        <v>133</v>
      </c>
      <c r="D20" s="19">
        <v>0</v>
      </c>
      <c r="E20" s="19">
        <v>0</v>
      </c>
      <c r="F20" s="19">
        <v>0</v>
      </c>
    </row>
    <row r="21" spans="1:6" ht="15" customHeight="1" x14ac:dyDescent="0.3">
      <c r="A21" s="5" t="s">
        <v>66</v>
      </c>
      <c r="B21" s="5" t="s">
        <v>66</v>
      </c>
      <c r="C21" s="5" t="s">
        <v>66</v>
      </c>
      <c r="D21" s="29" t="s">
        <v>66</v>
      </c>
      <c r="E21" s="29" t="s">
        <v>66</v>
      </c>
      <c r="F21" s="29" t="s">
        <v>66</v>
      </c>
    </row>
    <row r="22" spans="1:6" s="17" customFormat="1" ht="15" customHeight="1" x14ac:dyDescent="0.3">
      <c r="A22" s="16" t="s">
        <v>21</v>
      </c>
      <c r="B22" s="16" t="s">
        <v>134</v>
      </c>
      <c r="C22" s="16" t="s">
        <v>135</v>
      </c>
      <c r="D22" s="19">
        <v>0</v>
      </c>
      <c r="E22" s="19">
        <v>0</v>
      </c>
      <c r="F22" s="19">
        <v>0</v>
      </c>
    </row>
    <row r="23" spans="1:6" ht="15" customHeight="1" x14ac:dyDescent="0.3">
      <c r="A23" s="5" t="s">
        <v>66</v>
      </c>
      <c r="B23" s="5" t="s">
        <v>66</v>
      </c>
      <c r="C23" s="5" t="s">
        <v>66</v>
      </c>
      <c r="D23" s="29" t="s">
        <v>66</v>
      </c>
      <c r="E23" s="29" t="s">
        <v>66</v>
      </c>
      <c r="F23" s="29" t="s">
        <v>66</v>
      </c>
    </row>
    <row r="24" spans="1:6" ht="15" customHeight="1" x14ac:dyDescent="0.3">
      <c r="A24" s="5" t="s">
        <v>24</v>
      </c>
      <c r="B24" s="5" t="s">
        <v>136</v>
      </c>
      <c r="C24" s="5" t="s">
        <v>137</v>
      </c>
      <c r="D24" s="19">
        <v>9080876</v>
      </c>
      <c r="E24" s="19">
        <v>53020603</v>
      </c>
      <c r="F24" s="19">
        <v>61201479</v>
      </c>
    </row>
    <row r="25" spans="1:6" ht="15" customHeight="1" x14ac:dyDescent="0.3">
      <c r="A25" s="5" t="s">
        <v>66</v>
      </c>
      <c r="B25" s="5" t="s">
        <v>66</v>
      </c>
      <c r="C25" s="5" t="s">
        <v>66</v>
      </c>
      <c r="D25" s="29" t="s">
        <v>66</v>
      </c>
      <c r="E25" s="29" t="s">
        <v>66</v>
      </c>
      <c r="F25" s="29" t="s">
        <v>66</v>
      </c>
    </row>
    <row r="26" spans="1:6" ht="15" customHeight="1" x14ac:dyDescent="0.3">
      <c r="A26" s="5" t="s">
        <v>27</v>
      </c>
      <c r="B26" s="5" t="s">
        <v>138</v>
      </c>
      <c r="C26" s="5" t="s">
        <v>139</v>
      </c>
      <c r="D26" s="19">
        <v>60000000</v>
      </c>
      <c r="E26" s="19">
        <v>60000000</v>
      </c>
      <c r="F26" s="19">
        <v>420000000</v>
      </c>
    </row>
    <row r="27" spans="1:6" ht="15" customHeight="1" x14ac:dyDescent="0.3">
      <c r="A27" s="5" t="s">
        <v>66</v>
      </c>
      <c r="B27" s="5" t="s">
        <v>66</v>
      </c>
      <c r="C27" s="5" t="s">
        <v>66</v>
      </c>
      <c r="D27" s="29" t="s">
        <v>66</v>
      </c>
      <c r="E27" s="29" t="s">
        <v>66</v>
      </c>
      <c r="F27" s="29" t="s">
        <v>66</v>
      </c>
    </row>
    <row r="28" spans="1:6" ht="15" customHeight="1" x14ac:dyDescent="0.3">
      <c r="A28" s="5"/>
      <c r="B28" s="5"/>
      <c r="C28" s="5"/>
      <c r="D28" s="19"/>
      <c r="E28" s="19"/>
      <c r="F28" s="19"/>
    </row>
    <row r="29" spans="1:6" ht="15" customHeight="1" x14ac:dyDescent="0.3">
      <c r="A29" s="5" t="s">
        <v>30</v>
      </c>
      <c r="B29" s="5" t="s">
        <v>140</v>
      </c>
      <c r="C29" s="5" t="s">
        <v>141</v>
      </c>
      <c r="D29" s="19">
        <v>281853585</v>
      </c>
      <c r="E29" s="19">
        <v>0</v>
      </c>
      <c r="F29" s="19">
        <v>281853585</v>
      </c>
    </row>
    <row r="30" spans="1:6" ht="15" customHeight="1" x14ac:dyDescent="0.3">
      <c r="A30" s="5" t="s">
        <v>66</v>
      </c>
      <c r="B30" s="5" t="s">
        <v>66</v>
      </c>
      <c r="C30" s="5" t="s">
        <v>66</v>
      </c>
      <c r="D30" s="29" t="s">
        <v>66</v>
      </c>
      <c r="E30" s="29" t="s">
        <v>66</v>
      </c>
      <c r="F30" s="29" t="s">
        <v>66</v>
      </c>
    </row>
    <row r="31" spans="1:6" ht="15" customHeight="1" x14ac:dyDescent="0.3">
      <c r="A31" s="5"/>
      <c r="B31" s="5"/>
      <c r="C31" s="5"/>
      <c r="D31" s="19"/>
      <c r="E31" s="19"/>
      <c r="F31" s="19"/>
    </row>
    <row r="32" spans="1:6" s="17" customFormat="1" ht="15" customHeight="1" x14ac:dyDescent="0.3">
      <c r="A32" s="16" t="s">
        <v>33</v>
      </c>
      <c r="B32" s="16" t="s">
        <v>142</v>
      </c>
      <c r="C32" s="16" t="s">
        <v>133</v>
      </c>
      <c r="D32" s="19">
        <v>139631788</v>
      </c>
      <c r="E32" s="19">
        <v>249298819</v>
      </c>
      <c r="F32" s="19">
        <v>705982248</v>
      </c>
    </row>
    <row r="33" spans="1:6" ht="15" customHeight="1" x14ac:dyDescent="0.3">
      <c r="A33" s="5" t="s">
        <v>66</v>
      </c>
      <c r="B33" s="5" t="s">
        <v>66</v>
      </c>
      <c r="C33" s="5" t="s">
        <v>66</v>
      </c>
      <c r="D33" s="29" t="s">
        <v>66</v>
      </c>
      <c r="E33" s="29" t="s">
        <v>66</v>
      </c>
      <c r="F33" s="29" t="s">
        <v>66</v>
      </c>
    </row>
    <row r="34" spans="1:6" ht="15" customHeight="1" x14ac:dyDescent="0.3">
      <c r="A34" s="5"/>
      <c r="B34" s="5"/>
      <c r="C34" s="5"/>
      <c r="D34" s="19"/>
      <c r="E34" s="19"/>
      <c r="F34" s="19"/>
    </row>
    <row r="35" spans="1:6" s="17" customFormat="1" ht="15" customHeight="1" x14ac:dyDescent="0.3">
      <c r="A35" s="16" t="s">
        <v>36</v>
      </c>
      <c r="B35" s="16" t="s">
        <v>143</v>
      </c>
      <c r="C35" s="16" t="s">
        <v>135</v>
      </c>
      <c r="D35" s="19">
        <v>2365000</v>
      </c>
      <c r="E35" s="19">
        <v>9955000</v>
      </c>
      <c r="F35" s="19">
        <v>88020000</v>
      </c>
    </row>
    <row r="36" spans="1:6" ht="15" customHeight="1" x14ac:dyDescent="0.3">
      <c r="A36" s="5" t="s">
        <v>66</v>
      </c>
      <c r="B36" s="5" t="s">
        <v>66</v>
      </c>
      <c r="C36" s="5" t="s">
        <v>66</v>
      </c>
      <c r="D36" s="29" t="s">
        <v>66</v>
      </c>
      <c r="E36" s="29" t="s">
        <v>66</v>
      </c>
      <c r="F36" s="29" t="s">
        <v>66</v>
      </c>
    </row>
    <row r="37" spans="1:6" ht="15" customHeight="1" x14ac:dyDescent="0.3">
      <c r="A37" s="5"/>
      <c r="B37" s="5"/>
      <c r="C37" s="5"/>
      <c r="D37" s="19"/>
      <c r="E37" s="19"/>
      <c r="F37" s="19"/>
    </row>
    <row r="38" spans="1:6" ht="15" customHeight="1" x14ac:dyDescent="0.3">
      <c r="A38" s="8" t="s">
        <v>144</v>
      </c>
      <c r="B38" s="8" t="s">
        <v>145</v>
      </c>
      <c r="C38" s="8" t="s">
        <v>146</v>
      </c>
      <c r="D38" s="30">
        <v>58843886459</v>
      </c>
      <c r="E38" s="30">
        <v>74039444098</v>
      </c>
      <c r="F38" s="30">
        <v>572552261020</v>
      </c>
    </row>
    <row r="39" spans="1:6" ht="15" customHeight="1" x14ac:dyDescent="0.3">
      <c r="A39" s="8" t="s">
        <v>147</v>
      </c>
      <c r="B39" s="8" t="s">
        <v>148</v>
      </c>
      <c r="C39" s="8" t="s">
        <v>149</v>
      </c>
      <c r="D39" s="30">
        <v>-32545793373</v>
      </c>
      <c r="E39" s="30">
        <v>499975257414</v>
      </c>
      <c r="F39" s="30">
        <v>1326454085312</v>
      </c>
    </row>
    <row r="40" spans="1:6" ht="15" customHeight="1" x14ac:dyDescent="0.3">
      <c r="A40" s="5" t="s">
        <v>9</v>
      </c>
      <c r="B40" s="5" t="s">
        <v>150</v>
      </c>
      <c r="C40" s="5" t="s">
        <v>151</v>
      </c>
      <c r="D40" s="19">
        <v>-23059898369</v>
      </c>
      <c r="E40" s="19">
        <v>-25195398085</v>
      </c>
      <c r="F40" s="19">
        <v>-97506443070</v>
      </c>
    </row>
    <row r="41" spans="1:6" ht="15" customHeight="1" x14ac:dyDescent="0.3">
      <c r="A41" s="5" t="s">
        <v>12</v>
      </c>
      <c r="B41" s="5" t="s">
        <v>152</v>
      </c>
      <c r="C41" s="5" t="s">
        <v>153</v>
      </c>
      <c r="D41" s="19">
        <v>-9485895004</v>
      </c>
      <c r="E41" s="19">
        <v>525170655499</v>
      </c>
      <c r="F41" s="19">
        <v>1423960528382</v>
      </c>
    </row>
    <row r="42" spans="1:6" ht="15" customHeight="1" x14ac:dyDescent="0.3">
      <c r="A42" s="8" t="s">
        <v>154</v>
      </c>
      <c r="B42" s="8" t="s">
        <v>155</v>
      </c>
      <c r="C42" s="8" t="s">
        <v>156</v>
      </c>
      <c r="D42" s="30">
        <v>26298093086</v>
      </c>
      <c r="E42" s="30">
        <v>574014701512</v>
      </c>
      <c r="F42" s="30">
        <v>1899006346332</v>
      </c>
    </row>
    <row r="43" spans="1:6" ht="15" customHeight="1" x14ac:dyDescent="0.3">
      <c r="A43" s="8" t="s">
        <v>157</v>
      </c>
      <c r="B43" s="8" t="s">
        <v>158</v>
      </c>
      <c r="C43" s="8" t="s">
        <v>159</v>
      </c>
      <c r="D43" s="30">
        <v>7555834030864</v>
      </c>
      <c r="E43" s="30">
        <v>8695082118416</v>
      </c>
      <c r="F43" s="30">
        <v>9200207490507</v>
      </c>
    </row>
    <row r="44" spans="1:6" ht="15" customHeight="1" x14ac:dyDescent="0.3">
      <c r="A44" s="8" t="s">
        <v>160</v>
      </c>
      <c r="B44" s="8" t="s">
        <v>161</v>
      </c>
      <c r="C44" s="8" t="s">
        <v>162</v>
      </c>
      <c r="D44" s="30">
        <v>-1537406657862</v>
      </c>
      <c r="E44" s="30">
        <v>-1139248087552</v>
      </c>
      <c r="F44" s="30">
        <v>-3181780117505</v>
      </c>
    </row>
    <row r="45" spans="1:6" ht="15" customHeight="1" x14ac:dyDescent="0.3">
      <c r="A45" s="5" t="s">
        <v>9</v>
      </c>
      <c r="B45" s="5" t="s">
        <v>163</v>
      </c>
      <c r="C45" s="5" t="s">
        <v>164</v>
      </c>
      <c r="D45" s="19">
        <v>26298093086</v>
      </c>
      <c r="E45" s="19">
        <v>574014701512</v>
      </c>
      <c r="F45" s="19">
        <v>1899006346332</v>
      </c>
    </row>
    <row r="46" spans="1:6" ht="15" customHeight="1" x14ac:dyDescent="0.3">
      <c r="A46" s="5" t="s">
        <v>12</v>
      </c>
      <c r="B46" s="5" t="s">
        <v>165</v>
      </c>
      <c r="C46" s="5" t="s">
        <v>166</v>
      </c>
      <c r="D46" s="19">
        <v>0</v>
      </c>
      <c r="E46" s="19">
        <v>0</v>
      </c>
      <c r="F46" s="19">
        <v>0</v>
      </c>
    </row>
    <row r="47" spans="1:6" ht="15" customHeight="1" x14ac:dyDescent="0.3">
      <c r="A47" s="5" t="s">
        <v>15</v>
      </c>
      <c r="B47" s="5" t="s">
        <v>167</v>
      </c>
      <c r="C47" s="5" t="s">
        <v>168</v>
      </c>
      <c r="D47" s="19">
        <v>-1563704750948</v>
      </c>
      <c r="E47" s="19">
        <v>-1713262789064</v>
      </c>
      <c r="F47" s="19">
        <v>-5080786463837</v>
      </c>
    </row>
    <row r="48" spans="1:6" ht="15" customHeight="1" x14ac:dyDescent="0.3">
      <c r="A48" s="8" t="s">
        <v>169</v>
      </c>
      <c r="B48" s="8" t="s">
        <v>170</v>
      </c>
      <c r="C48" s="8" t="s">
        <v>171</v>
      </c>
      <c r="D48" s="30">
        <v>6018427373002</v>
      </c>
      <c r="E48" s="30">
        <v>7555834030864</v>
      </c>
      <c r="F48" s="30">
        <v>6018427373002</v>
      </c>
    </row>
    <row r="49" spans="1:6" ht="15" customHeight="1" x14ac:dyDescent="0.3">
      <c r="A49" s="8" t="s">
        <v>172</v>
      </c>
      <c r="B49" s="8" t="s">
        <v>173</v>
      </c>
      <c r="C49" s="8" t="s">
        <v>174</v>
      </c>
      <c r="D49" s="30">
        <v>0</v>
      </c>
      <c r="E49" s="30">
        <v>0</v>
      </c>
      <c r="F49" s="30">
        <v>0</v>
      </c>
    </row>
    <row r="50" spans="1:6" ht="15" customHeight="1" x14ac:dyDescent="0.3">
      <c r="A50" s="5" t="s">
        <v>1</v>
      </c>
      <c r="B50" s="5" t="s">
        <v>175</v>
      </c>
      <c r="C50" s="5" t="s">
        <v>176</v>
      </c>
      <c r="D50" s="38">
        <v>0</v>
      </c>
      <c r="E50" s="38">
        <v>0</v>
      </c>
      <c r="F50" s="38">
        <v>0</v>
      </c>
    </row>
    <row r="51" spans="1:6" ht="15" customHeight="1" x14ac:dyDescent="0.3">
      <c r="A51" s="9" t="s">
        <v>1</v>
      </c>
      <c r="B51" s="9" t="s">
        <v>1</v>
      </c>
      <c r="C51" s="9" t="s">
        <v>1</v>
      </c>
      <c r="D51" s="10" t="s">
        <v>1</v>
      </c>
      <c r="E51" s="10" t="s">
        <v>1</v>
      </c>
      <c r="F51"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48"/>
  <sheetViews>
    <sheetView tabSelected="1" topLeftCell="A37" zoomScale="80" zoomScaleNormal="80" workbookViewId="0">
      <selection activeCell="F46" sqref="F46:G48"/>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10" ht="15" customHeight="1" x14ac:dyDescent="0.25">
      <c r="A1" s="7" t="s">
        <v>6</v>
      </c>
      <c r="B1" s="7" t="s">
        <v>177</v>
      </c>
      <c r="C1" s="7" t="s">
        <v>54</v>
      </c>
      <c r="D1" s="7" t="s">
        <v>178</v>
      </c>
      <c r="E1" s="7" t="s">
        <v>179</v>
      </c>
      <c r="F1" s="7" t="s">
        <v>180</v>
      </c>
      <c r="G1" s="7" t="s">
        <v>181</v>
      </c>
    </row>
    <row r="2" spans="1:10" ht="52.8" x14ac:dyDescent="0.25">
      <c r="A2" s="31" t="s">
        <v>58</v>
      </c>
      <c r="B2" s="35" t="s">
        <v>376</v>
      </c>
      <c r="C2" s="31"/>
      <c r="D2" s="21"/>
      <c r="E2" s="21"/>
      <c r="F2" s="21"/>
      <c r="G2" s="22"/>
    </row>
    <row r="3" spans="1:10" ht="15" customHeight="1" x14ac:dyDescent="0.25">
      <c r="A3" s="32"/>
      <c r="B3" s="25"/>
      <c r="C3" s="33"/>
      <c r="D3" s="27"/>
      <c r="E3" s="34"/>
      <c r="F3" s="27"/>
      <c r="G3" s="20"/>
    </row>
    <row r="4" spans="1:10" ht="26.4" x14ac:dyDescent="0.25">
      <c r="A4" s="31"/>
      <c r="B4" s="35" t="s">
        <v>374</v>
      </c>
      <c r="C4" s="31" t="s">
        <v>183</v>
      </c>
      <c r="D4" s="21"/>
      <c r="E4" s="21"/>
      <c r="F4" s="21"/>
      <c r="G4" s="22"/>
    </row>
    <row r="5" spans="1:10" ht="32.549999999999997" customHeight="1" x14ac:dyDescent="0.25">
      <c r="A5" s="31" t="s">
        <v>96</v>
      </c>
      <c r="B5" s="35" t="s">
        <v>377</v>
      </c>
      <c r="C5" s="31" t="s">
        <v>184</v>
      </c>
      <c r="D5" s="21"/>
      <c r="E5" s="21"/>
      <c r="F5" s="21"/>
      <c r="G5" s="22"/>
    </row>
    <row r="6" spans="1:10" ht="15" customHeight="1" x14ac:dyDescent="0.25">
      <c r="A6" s="32"/>
      <c r="B6" s="25"/>
      <c r="C6" s="33"/>
      <c r="D6" s="27"/>
      <c r="E6" s="34"/>
      <c r="F6" s="27"/>
      <c r="G6" s="20"/>
    </row>
    <row r="7" spans="1:10" ht="15" customHeight="1" x14ac:dyDescent="0.25">
      <c r="A7" s="31"/>
      <c r="B7" s="35" t="s">
        <v>374</v>
      </c>
      <c r="C7" s="31" t="s">
        <v>185</v>
      </c>
      <c r="D7" s="21"/>
      <c r="E7" s="21"/>
      <c r="F7" s="21"/>
      <c r="G7" s="22"/>
    </row>
    <row r="8" spans="1:10" ht="15" customHeight="1" x14ac:dyDescent="0.25">
      <c r="A8" s="31" t="s">
        <v>144</v>
      </c>
      <c r="B8" s="35" t="s">
        <v>378</v>
      </c>
      <c r="C8" s="31" t="s">
        <v>186</v>
      </c>
      <c r="D8" s="21"/>
      <c r="E8" s="21"/>
      <c r="F8" s="21"/>
      <c r="G8" s="22"/>
    </row>
    <row r="9" spans="1:10" ht="15" customHeight="1" x14ac:dyDescent="0.25">
      <c r="A9" s="32"/>
      <c r="B9" s="25"/>
      <c r="C9" s="33"/>
      <c r="D9" s="27"/>
      <c r="E9" s="34"/>
      <c r="F9" s="27"/>
      <c r="G9" s="20"/>
    </row>
    <row r="10" spans="1:10" ht="15" customHeight="1" x14ac:dyDescent="0.25">
      <c r="A10" s="31"/>
      <c r="B10" s="35" t="s">
        <v>374</v>
      </c>
      <c r="C10" s="31" t="s">
        <v>187</v>
      </c>
      <c r="D10" s="21"/>
      <c r="E10" s="21"/>
      <c r="F10" s="21">
        <v>0</v>
      </c>
      <c r="G10" s="22">
        <v>0</v>
      </c>
    </row>
    <row r="11" spans="1:10" ht="15" customHeight="1" x14ac:dyDescent="0.25">
      <c r="A11" s="31" t="s">
        <v>147</v>
      </c>
      <c r="B11" s="35" t="s">
        <v>379</v>
      </c>
      <c r="C11" s="31" t="s">
        <v>188</v>
      </c>
      <c r="D11" s="21"/>
      <c r="E11" s="21"/>
      <c r="F11" s="21"/>
      <c r="G11" s="22"/>
    </row>
    <row r="12" spans="1:10" ht="15" customHeight="1" x14ac:dyDescent="0.25">
      <c r="A12" s="32"/>
      <c r="B12" s="25"/>
      <c r="C12" s="33"/>
      <c r="D12" s="27"/>
      <c r="E12" s="34"/>
      <c r="F12" s="27"/>
      <c r="G12" s="20"/>
      <c r="J12" s="13"/>
    </row>
    <row r="13" spans="1:10" ht="26.4" x14ac:dyDescent="0.25">
      <c r="A13" s="42" t="s">
        <v>9</v>
      </c>
      <c r="B13" s="43" t="s">
        <v>339</v>
      </c>
      <c r="C13" s="44" t="s">
        <v>340</v>
      </c>
      <c r="D13" s="37"/>
      <c r="E13" s="45"/>
      <c r="F13" s="37">
        <v>4766329437787</v>
      </c>
      <c r="G13" s="38">
        <v>0.79033230433395196</v>
      </c>
      <c r="J13" s="13"/>
    </row>
    <row r="14" spans="1:10" ht="15" customHeight="1" x14ac:dyDescent="0.25">
      <c r="A14" s="42" t="s">
        <v>341</v>
      </c>
      <c r="B14" s="43" t="s">
        <v>342</v>
      </c>
      <c r="C14" s="44" t="s">
        <v>343</v>
      </c>
      <c r="D14" s="37">
        <v>3026739</v>
      </c>
      <c r="E14" s="45">
        <v>99969.749999000007</v>
      </c>
      <c r="F14" s="37">
        <v>302582341145</v>
      </c>
      <c r="G14" s="38">
        <v>5.0172906016945899E-2</v>
      </c>
    </row>
    <row r="15" spans="1:10" ht="15" customHeight="1" x14ac:dyDescent="0.25">
      <c r="A15" s="42" t="s">
        <v>344</v>
      </c>
      <c r="B15" s="43" t="s">
        <v>345</v>
      </c>
      <c r="C15" s="44" t="s">
        <v>346</v>
      </c>
      <c r="D15" s="37">
        <v>4715275</v>
      </c>
      <c r="E15" s="45">
        <v>99493.789999000001</v>
      </c>
      <c r="F15" s="37">
        <v>469140580642</v>
      </c>
      <c r="G15" s="38">
        <v>7.7790878913210695E-2</v>
      </c>
    </row>
    <row r="16" spans="1:10" ht="15" customHeight="1" x14ac:dyDescent="0.25">
      <c r="A16" s="42" t="s">
        <v>347</v>
      </c>
      <c r="B16" s="43" t="s">
        <v>354</v>
      </c>
      <c r="C16" s="44" t="s">
        <v>348</v>
      </c>
      <c r="D16" s="37">
        <v>8221224</v>
      </c>
      <c r="E16" s="45">
        <v>97931.429999</v>
      </c>
      <c r="F16" s="37">
        <v>805116222670</v>
      </c>
      <c r="G16" s="38">
        <v>0.13350091885693599</v>
      </c>
    </row>
    <row r="17" spans="1:7" s="17" customFormat="1" ht="15" customHeight="1" x14ac:dyDescent="0.25">
      <c r="A17" s="42" t="s">
        <v>349</v>
      </c>
      <c r="B17" s="43" t="s">
        <v>360</v>
      </c>
      <c r="C17" s="44" t="s">
        <v>350</v>
      </c>
      <c r="D17" s="37">
        <v>10283269</v>
      </c>
      <c r="E17" s="45">
        <v>43861.53</v>
      </c>
      <c r="F17" s="37">
        <v>451039911742</v>
      </c>
      <c r="G17" s="38">
        <v>7.4789503630942097E-2</v>
      </c>
    </row>
    <row r="18" spans="1:7" s="17" customFormat="1" ht="15" customHeight="1" x14ac:dyDescent="0.25">
      <c r="A18" s="42" t="s">
        <v>351</v>
      </c>
      <c r="B18" s="43" t="s">
        <v>361</v>
      </c>
      <c r="C18" s="44" t="s">
        <v>352</v>
      </c>
      <c r="D18" s="37">
        <v>501877</v>
      </c>
      <c r="E18" s="45">
        <v>100107.41999900001</v>
      </c>
      <c r="F18" s="37">
        <v>50241611627</v>
      </c>
      <c r="G18" s="38">
        <v>8.3308485510507502E-3</v>
      </c>
    </row>
    <row r="19" spans="1:7" s="17" customFormat="1" ht="15" customHeight="1" x14ac:dyDescent="0.25">
      <c r="A19" s="42" t="s">
        <v>353</v>
      </c>
      <c r="B19" s="43" t="s">
        <v>362</v>
      </c>
      <c r="C19" s="44" t="s">
        <v>355</v>
      </c>
      <c r="D19" s="37">
        <v>10824556</v>
      </c>
      <c r="E19" s="45">
        <v>96939.339999000003</v>
      </c>
      <c r="F19" s="37">
        <v>1049325314433</v>
      </c>
      <c r="G19" s="38">
        <v>0.17399462302732299</v>
      </c>
    </row>
    <row r="20" spans="1:7" s="17" customFormat="1" ht="15" customHeight="1" x14ac:dyDescent="0.25">
      <c r="A20" s="42" t="s">
        <v>356</v>
      </c>
      <c r="B20" s="43" t="s">
        <v>363</v>
      </c>
      <c r="C20" s="44" t="s">
        <v>357</v>
      </c>
      <c r="D20" s="37">
        <v>42250</v>
      </c>
      <c r="E20" s="45">
        <v>100000</v>
      </c>
      <c r="F20" s="37">
        <v>4225000000</v>
      </c>
      <c r="G20" s="38">
        <v>7.0057137875079601E-4</v>
      </c>
    </row>
    <row r="21" spans="1:7" s="17" customFormat="1" ht="15" customHeight="1" x14ac:dyDescent="0.25">
      <c r="A21" s="42" t="s">
        <v>358</v>
      </c>
      <c r="B21" s="43" t="s">
        <v>373</v>
      </c>
      <c r="C21" s="44" t="s">
        <v>359</v>
      </c>
      <c r="D21" s="37">
        <v>16573504</v>
      </c>
      <c r="E21" s="45">
        <v>98630.829998999994</v>
      </c>
      <c r="F21" s="37">
        <v>1634658455528</v>
      </c>
      <c r="G21" s="38">
        <v>0.271052053958793</v>
      </c>
    </row>
    <row r="22" spans="1:7" ht="26.4" x14ac:dyDescent="0.25">
      <c r="A22" s="32" t="s">
        <v>12</v>
      </c>
      <c r="B22" s="25" t="s">
        <v>364</v>
      </c>
      <c r="C22" s="33" t="s">
        <v>365</v>
      </c>
      <c r="D22" s="27"/>
      <c r="E22" s="34"/>
      <c r="F22" s="37">
        <v>500057215000</v>
      </c>
      <c r="G22" s="38">
        <v>8.2917342619368797E-2</v>
      </c>
    </row>
    <row r="23" spans="1:7" ht="26.4" x14ac:dyDescent="0.25">
      <c r="A23" s="42" t="s">
        <v>366</v>
      </c>
      <c r="B23" s="43" t="s">
        <v>367</v>
      </c>
      <c r="C23" s="44" t="s">
        <v>368</v>
      </c>
      <c r="D23" s="37">
        <v>5000</v>
      </c>
      <c r="E23" s="45">
        <v>100011443</v>
      </c>
      <c r="F23" s="37">
        <v>500057215000</v>
      </c>
      <c r="G23" s="38">
        <v>8.2917342619368797E-2</v>
      </c>
    </row>
    <row r="24" spans="1:7" ht="27.45" customHeight="1" x14ac:dyDescent="0.25">
      <c r="A24" s="31"/>
      <c r="B24" s="35" t="s">
        <v>374</v>
      </c>
      <c r="C24" s="31" t="s">
        <v>189</v>
      </c>
      <c r="D24" s="21"/>
      <c r="E24" s="21"/>
      <c r="F24" s="39">
        <v>5266386652787</v>
      </c>
      <c r="G24" s="40">
        <v>0.87324964695332097</v>
      </c>
    </row>
    <row r="25" spans="1:7" ht="39.6" x14ac:dyDescent="0.25">
      <c r="A25" s="31" t="s">
        <v>154</v>
      </c>
      <c r="B25" s="35" t="s">
        <v>380</v>
      </c>
      <c r="C25" s="31" t="s">
        <v>190</v>
      </c>
      <c r="D25" s="21"/>
      <c r="E25" s="21"/>
      <c r="F25" s="21"/>
      <c r="G25" s="22"/>
    </row>
    <row r="26" spans="1:7" ht="21.45" customHeight="1" x14ac:dyDescent="0.25">
      <c r="A26" s="32"/>
      <c r="B26" s="25"/>
      <c r="C26" s="33"/>
      <c r="D26" s="27"/>
      <c r="E26" s="34"/>
      <c r="F26" s="27"/>
      <c r="G26" s="20"/>
    </row>
    <row r="27" spans="1:7" ht="26.4" x14ac:dyDescent="0.25">
      <c r="A27" s="32" t="s">
        <v>9</v>
      </c>
      <c r="B27" s="25" t="s">
        <v>381</v>
      </c>
      <c r="C27" s="33" t="s">
        <v>382</v>
      </c>
      <c r="D27" s="27"/>
      <c r="E27" s="34"/>
      <c r="F27" s="27">
        <v>0</v>
      </c>
      <c r="G27" s="20">
        <v>0</v>
      </c>
    </row>
    <row r="28" spans="1:7" ht="26.4" x14ac:dyDescent="0.25">
      <c r="A28" s="32" t="s">
        <v>12</v>
      </c>
      <c r="B28" s="25" t="s">
        <v>383</v>
      </c>
      <c r="C28" s="33" t="s">
        <v>384</v>
      </c>
      <c r="D28" s="27"/>
      <c r="E28" s="34"/>
      <c r="F28" s="27">
        <v>0</v>
      </c>
      <c r="G28" s="20">
        <v>0</v>
      </c>
    </row>
    <row r="29" spans="1:7" ht="26.4" x14ac:dyDescent="0.25">
      <c r="A29" s="31"/>
      <c r="B29" s="35" t="s">
        <v>374</v>
      </c>
      <c r="C29" s="31" t="s">
        <v>191</v>
      </c>
      <c r="D29" s="21"/>
      <c r="E29" s="21"/>
      <c r="F29" s="21">
        <v>0</v>
      </c>
      <c r="G29" s="22">
        <v>0</v>
      </c>
    </row>
    <row r="30" spans="1:7" ht="39.6" x14ac:dyDescent="0.25">
      <c r="A30" s="31"/>
      <c r="B30" s="35" t="s">
        <v>375</v>
      </c>
      <c r="C30" s="31" t="s">
        <v>192</v>
      </c>
      <c r="D30" s="21"/>
      <c r="E30" s="21"/>
      <c r="F30" s="39">
        <v>5266386652787</v>
      </c>
      <c r="G30" s="40">
        <v>0.87324964695332097</v>
      </c>
    </row>
    <row r="31" spans="1:7" ht="26.4" x14ac:dyDescent="0.25">
      <c r="A31" s="31" t="s">
        <v>157</v>
      </c>
      <c r="B31" s="35" t="s">
        <v>385</v>
      </c>
      <c r="C31" s="31" t="s">
        <v>193</v>
      </c>
      <c r="D31" s="21"/>
      <c r="E31" s="21"/>
      <c r="F31" s="21"/>
      <c r="G31" s="22"/>
    </row>
    <row r="32" spans="1:7" ht="21.45" customHeight="1" x14ac:dyDescent="0.25">
      <c r="A32" s="32"/>
      <c r="B32" s="25"/>
      <c r="C32" s="33"/>
      <c r="D32" s="27"/>
      <c r="E32" s="34"/>
      <c r="F32" s="27"/>
      <c r="G32" s="20"/>
    </row>
    <row r="33" spans="1:7" ht="26.4" x14ac:dyDescent="0.25">
      <c r="A33" s="32" t="s">
        <v>9</v>
      </c>
      <c r="B33" s="25" t="s">
        <v>386</v>
      </c>
      <c r="C33" s="33" t="s">
        <v>322</v>
      </c>
      <c r="D33" s="27"/>
      <c r="E33" s="34"/>
      <c r="F33" s="37">
        <v>0</v>
      </c>
      <c r="G33" s="38">
        <v>0</v>
      </c>
    </row>
    <row r="34" spans="1:7" ht="26.4" x14ac:dyDescent="0.25">
      <c r="A34" s="32" t="s">
        <v>12</v>
      </c>
      <c r="B34" s="25" t="s">
        <v>387</v>
      </c>
      <c r="C34" s="33" t="s">
        <v>323</v>
      </c>
      <c r="D34" s="27"/>
      <c r="E34" s="34"/>
      <c r="F34" s="37">
        <v>203453199164</v>
      </c>
      <c r="G34" s="38">
        <v>3.3735736863806799E-2</v>
      </c>
    </row>
    <row r="35" spans="1:7" ht="52.8" x14ac:dyDescent="0.25">
      <c r="A35" s="32" t="s">
        <v>15</v>
      </c>
      <c r="B35" s="25" t="s">
        <v>388</v>
      </c>
      <c r="C35" s="33" t="s">
        <v>324</v>
      </c>
      <c r="D35" s="27"/>
      <c r="E35" s="34"/>
      <c r="F35" s="37">
        <v>1886227398</v>
      </c>
      <c r="G35" s="38">
        <v>3.1276613700695599E-4</v>
      </c>
    </row>
    <row r="36" spans="1:7" ht="39.6" x14ac:dyDescent="0.25">
      <c r="A36" s="32" t="s">
        <v>18</v>
      </c>
      <c r="B36" s="25" t="s">
        <v>389</v>
      </c>
      <c r="C36" s="33" t="s">
        <v>325</v>
      </c>
      <c r="D36" s="27"/>
      <c r="E36" s="34"/>
      <c r="F36" s="37">
        <v>45957258372</v>
      </c>
      <c r="G36" s="38">
        <v>7.6204354701251203E-3</v>
      </c>
    </row>
    <row r="37" spans="1:7" ht="52.8" x14ac:dyDescent="0.25">
      <c r="A37" s="32" t="s">
        <v>21</v>
      </c>
      <c r="B37" s="25" t="s">
        <v>390</v>
      </c>
      <c r="C37" s="33" t="s">
        <v>326</v>
      </c>
      <c r="D37" s="27"/>
      <c r="E37" s="34"/>
      <c r="F37" s="37">
        <v>0</v>
      </c>
      <c r="G37" s="38">
        <v>0</v>
      </c>
    </row>
    <row r="38" spans="1:7" ht="26.4" x14ac:dyDescent="0.25">
      <c r="A38" s="32" t="s">
        <v>24</v>
      </c>
      <c r="B38" s="25" t="s">
        <v>391</v>
      </c>
      <c r="C38" s="33" t="s">
        <v>327</v>
      </c>
      <c r="D38" s="27"/>
      <c r="E38" s="34"/>
      <c r="F38" s="37">
        <v>0</v>
      </c>
      <c r="G38" s="38">
        <v>0</v>
      </c>
    </row>
    <row r="39" spans="1:7" ht="28.05" customHeight="1" x14ac:dyDescent="0.25">
      <c r="A39" s="32" t="s">
        <v>27</v>
      </c>
      <c r="B39" s="25" t="s">
        <v>392</v>
      </c>
      <c r="C39" s="33" t="s">
        <v>328</v>
      </c>
      <c r="D39" s="27"/>
      <c r="E39" s="34"/>
      <c r="F39" s="37">
        <v>0</v>
      </c>
      <c r="G39" s="38">
        <v>0</v>
      </c>
    </row>
    <row r="40" spans="1:7" ht="26.4" x14ac:dyDescent="0.25">
      <c r="A40" s="31"/>
      <c r="B40" s="35" t="s">
        <v>374</v>
      </c>
      <c r="C40" s="31" t="s">
        <v>194</v>
      </c>
      <c r="D40" s="21"/>
      <c r="E40" s="21"/>
      <c r="F40" s="39">
        <v>251296684934</v>
      </c>
      <c r="G40" s="40">
        <v>4.1668938470938902E-2</v>
      </c>
    </row>
    <row r="41" spans="1:7" ht="26.4" x14ac:dyDescent="0.25">
      <c r="A41" s="31" t="s">
        <v>160</v>
      </c>
      <c r="B41" s="35" t="s">
        <v>393</v>
      </c>
      <c r="C41" s="31" t="s">
        <v>195</v>
      </c>
      <c r="D41" s="21"/>
      <c r="E41" s="21"/>
      <c r="F41" s="21"/>
      <c r="G41" s="22"/>
    </row>
    <row r="42" spans="1:7" ht="26.4" x14ac:dyDescent="0.25">
      <c r="A42" s="32" t="s">
        <v>9</v>
      </c>
      <c r="B42" s="25" t="s">
        <v>394</v>
      </c>
      <c r="C42" s="33" t="s">
        <v>196</v>
      </c>
      <c r="D42" s="27"/>
      <c r="E42" s="34"/>
      <c r="F42" s="37">
        <v>103108282019</v>
      </c>
      <c r="G42" s="38">
        <v>1.70969730874975E-2</v>
      </c>
    </row>
    <row r="43" spans="1:7" ht="21.45" customHeight="1" x14ac:dyDescent="0.25">
      <c r="A43" s="32"/>
      <c r="B43" s="25"/>
      <c r="C43" s="33"/>
      <c r="D43" s="27"/>
      <c r="E43" s="34"/>
      <c r="F43" s="27"/>
      <c r="G43" s="20"/>
    </row>
    <row r="44" spans="1:7" ht="31.05" customHeight="1" x14ac:dyDescent="0.25">
      <c r="A44" s="32" t="s">
        <v>12</v>
      </c>
      <c r="B44" s="25" t="s">
        <v>395</v>
      </c>
      <c r="C44" s="33" t="s">
        <v>197</v>
      </c>
      <c r="D44" s="27"/>
      <c r="E44" s="34"/>
      <c r="F44" s="37">
        <v>410000000000</v>
      </c>
      <c r="G44" s="38">
        <v>6.7984441488242994E-2</v>
      </c>
    </row>
    <row r="45" spans="1:7" ht="22.95" customHeight="1" x14ac:dyDescent="0.25">
      <c r="A45" s="32"/>
      <c r="B45" s="25"/>
      <c r="C45" s="33"/>
      <c r="D45" s="27"/>
      <c r="E45" s="34"/>
      <c r="F45" s="27"/>
      <c r="G45" s="20"/>
    </row>
    <row r="46" spans="1:7" ht="26.4" x14ac:dyDescent="0.25">
      <c r="A46" s="32" t="s">
        <v>15</v>
      </c>
      <c r="B46" s="25" t="s">
        <v>396</v>
      </c>
      <c r="C46" s="33" t="s">
        <v>397</v>
      </c>
      <c r="D46" s="27"/>
      <c r="E46" s="34"/>
      <c r="F46" s="37">
        <v>0</v>
      </c>
      <c r="G46" s="38">
        <v>0</v>
      </c>
    </row>
    <row r="47" spans="1:7" ht="26.4" x14ac:dyDescent="0.25">
      <c r="A47" s="31"/>
      <c r="B47" s="35" t="s">
        <v>374</v>
      </c>
      <c r="C47" s="31" t="s">
        <v>198</v>
      </c>
      <c r="D47" s="21"/>
      <c r="E47" s="21"/>
      <c r="F47" s="39">
        <v>513108282019</v>
      </c>
      <c r="G47" s="40">
        <v>8.5081414575740394E-2</v>
      </c>
    </row>
    <row r="48" spans="1:7" ht="26.4" x14ac:dyDescent="0.25">
      <c r="A48" s="31" t="s">
        <v>169</v>
      </c>
      <c r="B48" s="35" t="s">
        <v>398</v>
      </c>
      <c r="C48" s="31" t="s">
        <v>199</v>
      </c>
      <c r="D48" s="21"/>
      <c r="E48" s="21"/>
      <c r="F48" s="39">
        <v>6030791619740</v>
      </c>
      <c r="G48" s="40">
        <v>1</v>
      </c>
    </row>
  </sheetData>
  <phoneticPr fontId="20" type="noConversion"/>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A13" workbookViewId="0">
      <selection activeCell="C3" sqref="C3:H16"/>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1" t="s">
        <v>6</v>
      </c>
      <c r="B1" s="51" t="s">
        <v>200</v>
      </c>
      <c r="C1" s="51" t="s">
        <v>201</v>
      </c>
      <c r="D1" s="51" t="s">
        <v>202</v>
      </c>
      <c r="E1" s="51" t="s">
        <v>203</v>
      </c>
      <c r="F1" s="51" t="s">
        <v>204</v>
      </c>
      <c r="G1" s="51" t="s">
        <v>205</v>
      </c>
      <c r="H1" s="51"/>
      <c r="I1" s="51" t="s">
        <v>206</v>
      </c>
      <c r="J1" s="51"/>
    </row>
    <row r="2" spans="1:10" ht="15" customHeight="1" x14ac:dyDescent="0.25">
      <c r="A2" s="51"/>
      <c r="B2" s="51"/>
      <c r="C2" s="51"/>
      <c r="D2" s="51"/>
      <c r="E2" s="51"/>
      <c r="F2" s="51"/>
      <c r="G2" s="7" t="s">
        <v>207</v>
      </c>
      <c r="H2" s="7" t="s">
        <v>208</v>
      </c>
      <c r="I2" s="7" t="s">
        <v>207</v>
      </c>
      <c r="J2" s="7" t="s">
        <v>209</v>
      </c>
    </row>
    <row r="3" spans="1:10" ht="15" customHeight="1" x14ac:dyDescent="0.3">
      <c r="A3" s="5" t="s">
        <v>9</v>
      </c>
      <c r="B3" s="5" t="s">
        <v>210</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211</v>
      </c>
      <c r="C6" s="8" t="s">
        <v>1</v>
      </c>
      <c r="D6" s="8" t="s">
        <v>1</v>
      </c>
      <c r="E6" s="8" t="s">
        <v>1</v>
      </c>
      <c r="F6" s="8" t="s">
        <v>1</v>
      </c>
      <c r="G6" s="8" t="s">
        <v>1</v>
      </c>
      <c r="H6" s="8" t="s">
        <v>1</v>
      </c>
      <c r="I6" s="8" t="s">
        <v>1</v>
      </c>
      <c r="J6" s="8" t="s">
        <v>1</v>
      </c>
    </row>
    <row r="7" spans="1:10" ht="15" customHeight="1" x14ac:dyDescent="0.3">
      <c r="A7" s="5" t="s">
        <v>12</v>
      </c>
      <c r="B7" s="5" t="s">
        <v>212</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213</v>
      </c>
      <c r="C10" s="8" t="s">
        <v>1</v>
      </c>
      <c r="D10" s="8" t="s">
        <v>1</v>
      </c>
      <c r="E10" s="8" t="s">
        <v>1</v>
      </c>
      <c r="F10" s="8" t="s">
        <v>1</v>
      </c>
      <c r="G10" s="8" t="s">
        <v>1</v>
      </c>
      <c r="H10" s="8" t="s">
        <v>1</v>
      </c>
      <c r="I10" s="8" t="s">
        <v>1</v>
      </c>
      <c r="J10" s="8" t="s">
        <v>1</v>
      </c>
    </row>
    <row r="11" spans="1:10" ht="15" customHeight="1" x14ac:dyDescent="0.3">
      <c r="A11" s="8" t="s">
        <v>214</v>
      </c>
      <c r="B11" s="8" t="s">
        <v>215</v>
      </c>
      <c r="C11" s="8" t="s">
        <v>1</v>
      </c>
      <c r="D11" s="8" t="s">
        <v>1</v>
      </c>
      <c r="E11" s="8" t="s">
        <v>1</v>
      </c>
      <c r="F11" s="8" t="s">
        <v>1</v>
      </c>
      <c r="G11" s="8" t="s">
        <v>1</v>
      </c>
      <c r="H11" s="8" t="s">
        <v>1</v>
      </c>
      <c r="I11" s="8" t="s">
        <v>1</v>
      </c>
      <c r="J11" s="8" t="s">
        <v>1</v>
      </c>
    </row>
    <row r="12" spans="1:10" ht="15" customHeight="1" x14ac:dyDescent="0.3">
      <c r="A12" s="5" t="s">
        <v>15</v>
      </c>
      <c r="B12" s="5" t="s">
        <v>216</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217</v>
      </c>
      <c r="C15" s="8" t="s">
        <v>1</v>
      </c>
      <c r="D15" s="8" t="s">
        <v>1</v>
      </c>
      <c r="E15" s="8" t="s">
        <v>1</v>
      </c>
      <c r="F15" s="8" t="s">
        <v>1</v>
      </c>
      <c r="G15" s="8" t="s">
        <v>1</v>
      </c>
      <c r="H15" s="8" t="s">
        <v>1</v>
      </c>
      <c r="I15" s="8" t="s">
        <v>1</v>
      </c>
      <c r="J15" s="8" t="s">
        <v>1</v>
      </c>
    </row>
    <row r="16" spans="1:10" ht="15" customHeight="1" x14ac:dyDescent="0.3">
      <c r="A16" s="5" t="s">
        <v>18</v>
      </c>
      <c r="B16" s="5" t="s">
        <v>218</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219</v>
      </c>
      <c r="C19" s="8" t="s">
        <v>1</v>
      </c>
      <c r="D19" s="8" t="s">
        <v>1</v>
      </c>
      <c r="E19" s="8" t="s">
        <v>1</v>
      </c>
      <c r="F19" s="8" t="s">
        <v>1</v>
      </c>
      <c r="G19" s="8" t="s">
        <v>1</v>
      </c>
      <c r="H19" s="8" t="s">
        <v>1</v>
      </c>
      <c r="I19" s="8" t="s">
        <v>1</v>
      </c>
      <c r="J19" s="8" t="s">
        <v>1</v>
      </c>
    </row>
    <row r="20" spans="1:10" ht="15" customHeight="1" x14ac:dyDescent="0.3">
      <c r="A20" s="8" t="s">
        <v>220</v>
      </c>
      <c r="B20" s="8" t="s">
        <v>221</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workbookViewId="0">
      <selection activeCell="D3" sqref="D3:E29"/>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15" t="s">
        <v>222</v>
      </c>
      <c r="E1" s="7" t="s">
        <v>223</v>
      </c>
    </row>
    <row r="2" spans="1:5" ht="15" customHeight="1" x14ac:dyDescent="0.3">
      <c r="A2" s="8" t="s">
        <v>58</v>
      </c>
      <c r="B2" s="8" t="s">
        <v>224</v>
      </c>
      <c r="C2" s="8" t="s">
        <v>183</v>
      </c>
      <c r="D2" s="14" t="s">
        <v>1</v>
      </c>
      <c r="E2" s="8" t="s">
        <v>1</v>
      </c>
    </row>
    <row r="3" spans="1:5" ht="15" customHeight="1" x14ac:dyDescent="0.3">
      <c r="A3" s="5" t="s">
        <v>9</v>
      </c>
      <c r="B3" s="5" t="s">
        <v>225</v>
      </c>
      <c r="C3" s="5" t="s">
        <v>226</v>
      </c>
      <c r="D3" s="38">
        <v>1.22309442155774E-2</v>
      </c>
      <c r="E3" s="38">
        <v>1.1836385743136901E-2</v>
      </c>
    </row>
    <row r="4" spans="1:5" ht="15" customHeight="1" x14ac:dyDescent="0.3">
      <c r="A4" s="5" t="s">
        <v>12</v>
      </c>
      <c r="B4" s="5" t="s">
        <v>227</v>
      </c>
      <c r="C4" s="5" t="s">
        <v>228</v>
      </c>
      <c r="D4" s="38">
        <v>7.5625643711022201E-4</v>
      </c>
      <c r="E4" s="38">
        <v>6.9279550822281503E-4</v>
      </c>
    </row>
    <row r="5" spans="1:5" ht="15" customHeight="1" x14ac:dyDescent="0.3">
      <c r="A5" s="5" t="s">
        <v>15</v>
      </c>
      <c r="B5" s="5" t="s">
        <v>229</v>
      </c>
      <c r="C5" s="5" t="s">
        <v>230</v>
      </c>
      <c r="D5" s="38">
        <v>5.0749192592476004E-4</v>
      </c>
      <c r="E5" s="38">
        <v>4.8267749974466502E-4</v>
      </c>
    </row>
    <row r="6" spans="1:5" ht="15" customHeight="1" x14ac:dyDescent="0.3">
      <c r="A6" s="5" t="s">
        <v>18</v>
      </c>
      <c r="B6" s="5" t="s">
        <v>231</v>
      </c>
      <c r="C6" s="5" t="s">
        <v>232</v>
      </c>
      <c r="D6" s="38">
        <v>1.60577598291331E-5</v>
      </c>
      <c r="E6" s="38">
        <v>7.5435499614805594E-5</v>
      </c>
    </row>
    <row r="7" spans="1:5" ht="15" customHeight="1" x14ac:dyDescent="0.3">
      <c r="A7" s="5" t="s">
        <v>21</v>
      </c>
      <c r="B7" s="5" t="s">
        <v>233</v>
      </c>
      <c r="C7" s="5" t="s">
        <v>234</v>
      </c>
      <c r="D7" s="24"/>
      <c r="E7" s="24"/>
    </row>
    <row r="8" spans="1:5" ht="15" customHeight="1" x14ac:dyDescent="0.3">
      <c r="A8" s="5" t="s">
        <v>24</v>
      </c>
      <c r="B8" s="5" t="s">
        <v>235</v>
      </c>
      <c r="C8" s="5" t="s">
        <v>236</v>
      </c>
      <c r="D8" s="24"/>
      <c r="E8" s="24"/>
    </row>
    <row r="9" spans="1:5" ht="15" customHeight="1" x14ac:dyDescent="0.3">
      <c r="A9" s="5" t="s">
        <v>27</v>
      </c>
      <c r="B9" s="5" t="s">
        <v>237</v>
      </c>
      <c r="C9" s="5" t="s">
        <v>238</v>
      </c>
      <c r="D9" s="38">
        <v>1.06098309210255E-4</v>
      </c>
      <c r="E9" s="38">
        <v>8.5365494181353194E-5</v>
      </c>
    </row>
    <row r="10" spans="1:5" ht="15" customHeight="1" x14ac:dyDescent="0.3">
      <c r="A10" s="5" t="s">
        <v>30</v>
      </c>
      <c r="B10" s="5" t="s">
        <v>239</v>
      </c>
      <c r="C10" s="5" t="s">
        <v>240</v>
      </c>
      <c r="D10" s="38">
        <v>1.4366345446542399E-2</v>
      </c>
      <c r="E10" s="38">
        <v>1.35415152511895E-2</v>
      </c>
    </row>
    <row r="11" spans="1:5" ht="15" customHeight="1" x14ac:dyDescent="0.3">
      <c r="A11" s="5" t="s">
        <v>33</v>
      </c>
      <c r="B11" s="5" t="s">
        <v>241</v>
      </c>
      <c r="C11" s="5" t="s">
        <v>242</v>
      </c>
      <c r="D11" s="38">
        <v>1.18965261351231</v>
      </c>
      <c r="E11" s="38">
        <v>2.2149115280626099</v>
      </c>
    </row>
    <row r="12" spans="1:5" ht="15" customHeight="1" x14ac:dyDescent="0.3">
      <c r="A12" s="5" t="s">
        <v>36</v>
      </c>
      <c r="B12" s="5" t="s">
        <v>243</v>
      </c>
      <c r="C12" s="5" t="s">
        <v>236</v>
      </c>
      <c r="D12" s="24"/>
      <c r="E12" s="24"/>
    </row>
    <row r="13" spans="1:5" ht="15" customHeight="1" x14ac:dyDescent="0.3">
      <c r="A13" s="8" t="s">
        <v>96</v>
      </c>
      <c r="B13" s="8" t="s">
        <v>244</v>
      </c>
      <c r="C13" s="8" t="s">
        <v>245</v>
      </c>
      <c r="D13" s="36"/>
      <c r="E13" s="36"/>
    </row>
    <row r="14" spans="1:5" ht="15" customHeight="1" x14ac:dyDescent="0.3">
      <c r="A14" s="5" t="s">
        <v>9</v>
      </c>
      <c r="B14" s="5" t="s">
        <v>246</v>
      </c>
      <c r="C14" s="5" t="s">
        <v>247</v>
      </c>
      <c r="D14" s="23">
        <v>4520078076300</v>
      </c>
      <c r="E14" s="23">
        <v>5567930946400</v>
      </c>
    </row>
    <row r="15" spans="1:5" ht="15" customHeight="1" x14ac:dyDescent="0.3">
      <c r="A15" s="5"/>
      <c r="B15" s="5" t="s">
        <v>248</v>
      </c>
      <c r="C15" s="5" t="s">
        <v>249</v>
      </c>
      <c r="D15" s="23">
        <v>4520078076300</v>
      </c>
      <c r="E15" s="23">
        <v>5567930946400</v>
      </c>
    </row>
    <row r="16" spans="1:5" ht="15" customHeight="1" x14ac:dyDescent="0.3">
      <c r="A16" s="5"/>
      <c r="B16" s="5" t="s">
        <v>250</v>
      </c>
      <c r="C16" s="5" t="s">
        <v>251</v>
      </c>
      <c r="D16" s="24">
        <v>452007807.63</v>
      </c>
      <c r="E16" s="24">
        <v>556793094.63999999</v>
      </c>
    </row>
    <row r="17" spans="1:5" ht="15" customHeight="1" x14ac:dyDescent="0.3">
      <c r="A17" s="5" t="s">
        <v>12</v>
      </c>
      <c r="B17" s="5" t="s">
        <v>252</v>
      </c>
      <c r="C17" s="5" t="s">
        <v>253</v>
      </c>
      <c r="D17" s="23">
        <v>-931024907400</v>
      </c>
      <c r="E17" s="23">
        <v>-1047852870100</v>
      </c>
    </row>
    <row r="18" spans="1:5" ht="15" customHeight="1" x14ac:dyDescent="0.3">
      <c r="A18" s="5"/>
      <c r="B18" s="5" t="s">
        <v>254</v>
      </c>
      <c r="C18" s="5" t="s">
        <v>255</v>
      </c>
      <c r="D18" s="24">
        <v>1708384.56</v>
      </c>
      <c r="E18" s="24">
        <v>5944781.5199999996</v>
      </c>
    </row>
    <row r="19" spans="1:5" ht="15" customHeight="1" x14ac:dyDescent="0.3">
      <c r="A19" s="5"/>
      <c r="B19" s="5" t="s">
        <v>256</v>
      </c>
      <c r="C19" s="5" t="s">
        <v>257</v>
      </c>
      <c r="D19" s="23">
        <v>17083845600</v>
      </c>
      <c r="E19" s="23">
        <v>59447815200</v>
      </c>
    </row>
    <row r="20" spans="1:5" ht="15" customHeight="1" x14ac:dyDescent="0.3">
      <c r="A20" s="5"/>
      <c r="B20" s="5" t="s">
        <v>258</v>
      </c>
      <c r="C20" s="5" t="s">
        <v>259</v>
      </c>
      <c r="D20" s="24">
        <v>-94810875.299999997</v>
      </c>
      <c r="E20" s="24">
        <v>-110730068.53</v>
      </c>
    </row>
    <row r="21" spans="1:5" ht="15" customHeight="1" x14ac:dyDescent="0.3">
      <c r="A21" s="5"/>
      <c r="B21" s="5" t="s">
        <v>260</v>
      </c>
      <c r="C21" s="5" t="s">
        <v>261</v>
      </c>
      <c r="D21" s="23">
        <v>-948108753000</v>
      </c>
      <c r="E21" s="23">
        <v>-1107300685300</v>
      </c>
    </row>
    <row r="22" spans="1:5" ht="15" customHeight="1" x14ac:dyDescent="0.3">
      <c r="A22" s="5" t="s">
        <v>15</v>
      </c>
      <c r="B22" s="5" t="s">
        <v>262</v>
      </c>
      <c r="C22" s="5" t="s">
        <v>263</v>
      </c>
      <c r="D22" s="23">
        <v>3589053168900</v>
      </c>
      <c r="E22" s="23">
        <v>4520078076300</v>
      </c>
    </row>
    <row r="23" spans="1:5" ht="15" customHeight="1" x14ac:dyDescent="0.3">
      <c r="A23" s="5"/>
      <c r="B23" s="5" t="s">
        <v>264</v>
      </c>
      <c r="C23" s="5" t="s">
        <v>265</v>
      </c>
      <c r="D23" s="23">
        <v>3589053168900</v>
      </c>
      <c r="E23" s="23">
        <v>4520078076300</v>
      </c>
    </row>
    <row r="24" spans="1:5" ht="15" customHeight="1" x14ac:dyDescent="0.3">
      <c r="A24" s="5"/>
      <c r="B24" s="5" t="s">
        <v>266</v>
      </c>
      <c r="C24" s="5" t="s">
        <v>267</v>
      </c>
      <c r="D24" s="24">
        <v>358905316.88999999</v>
      </c>
      <c r="E24" s="24">
        <v>452007807.63</v>
      </c>
    </row>
    <row r="25" spans="1:5" ht="15" customHeight="1" x14ac:dyDescent="0.3">
      <c r="A25" s="5" t="s">
        <v>18</v>
      </c>
      <c r="B25" s="5" t="s">
        <v>268</v>
      </c>
      <c r="C25" s="5" t="s">
        <v>269</v>
      </c>
      <c r="D25" s="38">
        <v>1.74537118989516E-5</v>
      </c>
      <c r="E25" s="38">
        <v>1.3858676541109E-5</v>
      </c>
    </row>
    <row r="26" spans="1:5" ht="15" customHeight="1" x14ac:dyDescent="0.3">
      <c r="A26" s="5" t="s">
        <v>21</v>
      </c>
      <c r="B26" s="5" t="s">
        <v>270</v>
      </c>
      <c r="C26" s="5" t="s">
        <v>271</v>
      </c>
      <c r="D26" s="38">
        <v>8.3199999999999996E-2</v>
      </c>
      <c r="E26" s="38">
        <v>7.8899999999999998E-2</v>
      </c>
    </row>
    <row r="27" spans="1:5" ht="15" customHeight="1" x14ac:dyDescent="0.3">
      <c r="A27" s="5" t="s">
        <v>24</v>
      </c>
      <c r="B27" s="5" t="s">
        <v>272</v>
      </c>
      <c r="C27" s="5" t="s">
        <v>273</v>
      </c>
      <c r="D27" s="38">
        <v>1.12E-2</v>
      </c>
      <c r="E27" s="38">
        <v>2.9499999999999998E-2</v>
      </c>
    </row>
    <row r="28" spans="1:5" ht="15" customHeight="1" x14ac:dyDescent="0.3">
      <c r="A28" s="5" t="s">
        <v>27</v>
      </c>
      <c r="B28" s="5" t="s">
        <v>274</v>
      </c>
      <c r="C28" s="5" t="s">
        <v>275</v>
      </c>
      <c r="D28" s="23">
        <v>29292</v>
      </c>
      <c r="E28" s="23">
        <v>30534</v>
      </c>
    </row>
    <row r="29" spans="1:5" ht="15" customHeight="1" x14ac:dyDescent="0.3">
      <c r="A29" s="5" t="s">
        <v>30</v>
      </c>
      <c r="B29" s="5" t="s">
        <v>276</v>
      </c>
      <c r="C29" s="5" t="s">
        <v>277</v>
      </c>
      <c r="D29" s="24">
        <v>16768.84</v>
      </c>
      <c r="E29" s="24">
        <v>16716.150000000001</v>
      </c>
    </row>
    <row r="30" spans="1:5" ht="15" customHeight="1" x14ac:dyDescent="0.3">
      <c r="A30" s="5" t="s">
        <v>33</v>
      </c>
      <c r="B30" s="5" t="s">
        <v>278</v>
      </c>
      <c r="C30" s="5" t="s">
        <v>279</v>
      </c>
      <c r="D30" s="24"/>
      <c r="E30" s="24"/>
    </row>
    <row r="31" spans="1:5" ht="15" customHeight="1" x14ac:dyDescent="0.3">
      <c r="A31" s="9" t="s">
        <v>280</v>
      </c>
      <c r="B31" s="9" t="s">
        <v>280</v>
      </c>
      <c r="C31" s="9" t="s">
        <v>280</v>
      </c>
      <c r="D31" s="10"/>
      <c r="E31" s="10" t="s">
        <v>280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51" t="s">
        <v>6</v>
      </c>
      <c r="B1" s="51" t="s">
        <v>281</v>
      </c>
      <c r="C1" s="51" t="s">
        <v>282</v>
      </c>
      <c r="D1" s="51" t="s">
        <v>283</v>
      </c>
      <c r="E1" s="51"/>
      <c r="F1" s="51"/>
    </row>
    <row r="2" spans="1:6" ht="15" customHeight="1" x14ac:dyDescent="0.25">
      <c r="A2" s="51"/>
      <c r="B2" s="51"/>
      <c r="C2" s="51"/>
      <c r="D2" s="7" t="s">
        <v>284</v>
      </c>
      <c r="E2" s="7" t="s">
        <v>285</v>
      </c>
      <c r="F2" s="7" t="s">
        <v>286</v>
      </c>
    </row>
    <row r="3" spans="1:6" ht="15" customHeight="1" x14ac:dyDescent="0.3">
      <c r="A3" s="8" t="s">
        <v>58</v>
      </c>
      <c r="B3" s="8" t="s">
        <v>287</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288</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289</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290</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291</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292</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51" t="s">
        <v>6</v>
      </c>
      <c r="B1" s="51" t="s">
        <v>117</v>
      </c>
      <c r="C1" s="51" t="s">
        <v>293</v>
      </c>
      <c r="D1" s="51"/>
    </row>
    <row r="2" spans="1:4" ht="15" customHeight="1" x14ac:dyDescent="0.25">
      <c r="A2" s="51"/>
      <c r="B2" s="51"/>
      <c r="C2" s="7" t="s">
        <v>294</v>
      </c>
      <c r="D2" s="7" t="s">
        <v>295</v>
      </c>
    </row>
    <row r="3" spans="1:4" ht="15" customHeight="1" x14ac:dyDescent="0.3">
      <c r="A3" s="5" t="s">
        <v>9</v>
      </c>
      <c r="B3" s="5" t="s">
        <v>296</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297</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298</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299</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51" t="s">
        <v>6</v>
      </c>
      <c r="B1" s="51" t="s">
        <v>59</v>
      </c>
      <c r="C1" s="51" t="s">
        <v>222</v>
      </c>
      <c r="D1" s="51"/>
      <c r="E1" s="51" t="s">
        <v>223</v>
      </c>
      <c r="F1" s="51"/>
      <c r="G1" s="51" t="s">
        <v>57</v>
      </c>
    </row>
    <row r="2" spans="1:7" ht="15" customHeight="1" x14ac:dyDescent="0.25">
      <c r="A2" s="51"/>
      <c r="B2" s="51"/>
      <c r="C2" s="7" t="s">
        <v>294</v>
      </c>
      <c r="D2" s="7" t="s">
        <v>300</v>
      </c>
      <c r="E2" s="7" t="s">
        <v>294</v>
      </c>
      <c r="F2" s="7" t="s">
        <v>300</v>
      </c>
      <c r="G2" s="51"/>
    </row>
    <row r="3" spans="1:7" ht="15" customHeight="1" x14ac:dyDescent="0.3">
      <c r="A3" s="8" t="s">
        <v>61</v>
      </c>
      <c r="B3" s="8" t="s">
        <v>62</v>
      </c>
      <c r="C3" s="8" t="s">
        <v>1</v>
      </c>
      <c r="D3" s="8" t="s">
        <v>1</v>
      </c>
      <c r="E3" s="8" t="s">
        <v>1</v>
      </c>
      <c r="F3" s="8" t="s">
        <v>1</v>
      </c>
      <c r="G3" s="8" t="s">
        <v>1</v>
      </c>
    </row>
    <row r="4" spans="1:7" ht="15" customHeight="1" x14ac:dyDescent="0.3">
      <c r="A4" s="5" t="s">
        <v>1</v>
      </c>
      <c r="B4" s="5" t="s">
        <v>301</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302</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vvD3GEbjQUMxFVmyVntVbKl8IIM=</DigestValue>
    </Reference>
    <Reference Type="http://www.w3.org/2000/09/xmldsig#Object" URI="#idOfficeObject">
      <DigestMethod Algorithm="http://www.w3.org/2000/09/xmldsig#sha1"/>
      <DigestValue>sCPBHdYyK3VhAWfJSGzzghx1n8c=</DigestValue>
    </Reference>
    <Reference Type="http://uri.etsi.org/01903#SignedProperties" URI="#idSignedProperties">
      <Transforms>
        <Transform Algorithm="http://www.w3.org/TR/2001/REC-xml-c14n-20010315"/>
      </Transforms>
      <DigestMethod Algorithm="http://www.w3.org/2000/09/xmldsig#sha1"/>
      <DigestValue>01xoJN9R60fyPFk44rvN9d4g3Us=</DigestValue>
    </Reference>
  </SignedInfo>
  <SignatureValue>11RDktOzHfmD1z6+jdyg3D7b7+6kR8ct+wo9CcIXA2pVUQMDNCeS7o2yZOy4e/psJHTC/TEaTAcB
1OJBSDHRs/Poptx4hwmdp3tqS0MhnpxfuKmO/yYD0YOSWOSgaHL9ZPw1em1p6+AMUVEvWdOM382K
X3MNpZ5qFtyi+HJcS88=</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KfV5w2/R01uhmKapPt9uRyPQBgY=</DigestValue>
      </Reference>
      <Reference URI="/xl/styles.xml?ContentType=application/vnd.openxmlformats-officedocument.spreadsheetml.styles+xml">
        <DigestMethod Algorithm="http://www.w3.org/2000/09/xmldsig#sha1"/>
        <DigestValue>+NqR7ZBHnY1fVzo+DjKKLJPV8A4=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T5ZGwkiZqiMscL7ABroDNrgS/D8=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sk2HcpjgvS9yxJb6To7fNSxJcuM=</DigestValue>
      </Reference>
      <Reference URI="/xl/worksheets/sheet10.xml?ContentType=application/vnd.openxmlformats-officedocument.spreadsheetml.worksheet+xml">
        <DigestMethod Algorithm="http://www.w3.org/2000/09/xmldsig#sha1"/>
        <DigestValue>cbvILF90sG2Dv34VqccD+lf9P78=</DigestValue>
      </Reference>
      <Reference URI="/xl/worksheets/sheet11.xml?ContentType=application/vnd.openxmlformats-officedocument.spreadsheetml.worksheet+xml">
        <DigestMethod Algorithm="http://www.w3.org/2000/09/xmldsig#sha1"/>
        <DigestValue>g76DUlYPSPR9lvUMBOmjuY5ltnM=</DigestValue>
      </Reference>
      <Reference URI="/xl/worksheets/sheet12.xml?ContentType=application/vnd.openxmlformats-officedocument.spreadsheetml.worksheet+xml">
        <DigestMethod Algorithm="http://www.w3.org/2000/09/xmldsig#sha1"/>
        <DigestValue>pceeDX+TPfVVtbXtVp4hezrDk4E=</DigestValue>
      </Reference>
      <Reference URI="/xl/worksheets/sheet13.xml?ContentType=application/vnd.openxmlformats-officedocument.spreadsheetml.worksheet+xml">
        <DigestMethod Algorithm="http://www.w3.org/2000/09/xmldsig#sha1"/>
        <DigestValue>Q++HcEvDxTA2JJEfn3z/uwCWRhk=</DigestValue>
      </Reference>
      <Reference URI="/xl/worksheets/sheet2.xml?ContentType=application/vnd.openxmlformats-officedocument.spreadsheetml.worksheet+xml">
        <DigestMethod Algorithm="http://www.w3.org/2000/09/xmldsig#sha1"/>
        <DigestValue>yBgtEuV46nycSjN4WL8rFqgQrc0=</DigestValue>
      </Reference>
      <Reference URI="/xl/worksheets/sheet3.xml?ContentType=application/vnd.openxmlformats-officedocument.spreadsheetml.worksheet+xml">
        <DigestMethod Algorithm="http://www.w3.org/2000/09/xmldsig#sha1"/>
        <DigestValue>/q0PnLoxfW7ANYiQUGh80HzR5BE=</DigestValue>
      </Reference>
      <Reference URI="/xl/worksheets/sheet4.xml?ContentType=application/vnd.openxmlformats-officedocument.spreadsheetml.worksheet+xml">
        <DigestMethod Algorithm="http://www.w3.org/2000/09/xmldsig#sha1"/>
        <DigestValue>m8f3poBx7gCI7QoGeUoSDqbUBwI=</DigestValue>
      </Reference>
      <Reference URI="/xl/worksheets/sheet5.xml?ContentType=application/vnd.openxmlformats-officedocument.spreadsheetml.worksheet+xml">
        <DigestMethod Algorithm="http://www.w3.org/2000/09/xmldsig#sha1"/>
        <DigestValue>5c2NZXoU5XFgtT9zyUJKCY8lJdw=</DigestValue>
      </Reference>
      <Reference URI="/xl/worksheets/sheet6.xml?ContentType=application/vnd.openxmlformats-officedocument.spreadsheetml.worksheet+xml">
        <DigestMethod Algorithm="http://www.w3.org/2000/09/xmldsig#sha1"/>
        <DigestValue>YwUFA4JueaiBztYePcotpCuCn0Q=</DigestValue>
      </Reference>
      <Reference URI="/xl/worksheets/sheet7.xml?ContentType=application/vnd.openxmlformats-officedocument.spreadsheetml.worksheet+xml">
        <DigestMethod Algorithm="http://www.w3.org/2000/09/xmldsig#sha1"/>
        <DigestValue>tuDNlF7UnXu3+nALiSQHQnoSERM=</DigestValue>
      </Reference>
      <Reference URI="/xl/worksheets/sheet8.xml?ContentType=application/vnd.openxmlformats-officedocument.spreadsheetml.worksheet+xml">
        <DigestMethod Algorithm="http://www.w3.org/2000/09/xmldsig#sha1"/>
        <DigestValue>JCUNkBzqyoj0uWR3vAWawWOT7Cc=</DigestValue>
      </Reference>
      <Reference URI="/xl/worksheets/sheet9.xml?ContentType=application/vnd.openxmlformats-officedocument.spreadsheetml.worksheet+xml">
        <DigestMethod Algorithm="http://www.w3.org/2000/09/xmldsig#sha1"/>
        <DigestValue>61H70g08siegl+K91Fv8jCtL684=</DigestValue>
      </Reference>
    </Manifest>
    <SignatureProperties>
      <SignatureProperty Id="idSignatureTime" Target="#idPackageSignature">
        <mdssi:SignatureTime xmlns:mdssi="http://schemas.openxmlformats.org/package/2006/digital-signature">
          <mdssi:Format>YYYY-MM-DDThh:mm:ssTZD</mdssi:Format>
          <mdssi:Value>2023-08-04T11:40:00Z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2023-08-04T11:40:00Z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Jy/kV06knzL+6MVDEsskuqowsDI=</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d4srZEW2pwloIAMd2F1TObEdRdU=</DigestValue>
    </Reference>
  </SignedInfo>
  <SignatureValue>UfMIvYUE1lvaPU4mMo6GFZWor5Za5sjAaFeIDElLRXKoIk3aCQVDC0WoczmaRpgVccm52DhGq8E5
20d1kvLUx3hjFxJr7XK3qxgVJX8zgG/pTdtMhGYoNQ/dLG029cy2WXAua++xZE7Bg/z8iIKu1ztF
w+t2tYfhGOMt05S+NWk=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KfV5w2/R01uhmKapPt9uRyPQBgY=</DigestValue>
      </Reference>
      <Reference URI="/xl/styles.xml?ContentType=application/vnd.openxmlformats-officedocument.spreadsheetml.styles+xml">
        <DigestMethod Algorithm="http://www.w3.org/2000/09/xmldsig#sha1"/>
        <DigestValue>NsmE5Zt99yZcikSIyhYMM2oyZy8=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x1EFhL0xb5rLAzTVmuw9xf4dOG8=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4sN3U2j4EQLMGnuyJydRZ7HMGM4=</DigestValue>
      </Reference>
      <Reference URI="/xl/worksheets/sheet10.xml?ContentType=application/vnd.openxmlformats-officedocument.spreadsheetml.worksheet+xml">
        <DigestMethod Algorithm="http://www.w3.org/2000/09/xmldsig#sha1"/>
        <DigestValue>InhdJJ3EjeaeY842P8UXNJWSb0w=</DigestValue>
      </Reference>
      <Reference URI="/xl/worksheets/sheet11.xml?ContentType=application/vnd.openxmlformats-officedocument.spreadsheetml.worksheet+xml">
        <DigestMethod Algorithm="http://www.w3.org/2000/09/xmldsig#sha1"/>
        <DigestValue>rlocRIc6HQZ0IbcgCSZ8ELwJf0o=</DigestValue>
      </Reference>
      <Reference URI="/xl/worksheets/sheet12.xml?ContentType=application/vnd.openxmlformats-officedocument.spreadsheetml.worksheet+xml">
        <DigestMethod Algorithm="http://www.w3.org/2000/09/xmldsig#sha1"/>
        <DigestValue>4oLWgjVT4kY+ZsTUaK76Ypu963Q=</DigestValue>
      </Reference>
      <Reference URI="/xl/worksheets/sheet13.xml?ContentType=application/vnd.openxmlformats-officedocument.spreadsheetml.worksheet+xml">
        <DigestMethod Algorithm="http://www.w3.org/2000/09/xmldsig#sha1"/>
        <DigestValue>/hBdP74iquqdjOaOvUaVc2jVMUE=</DigestValue>
      </Reference>
      <Reference URI="/xl/worksheets/sheet2.xml?ContentType=application/vnd.openxmlformats-officedocument.spreadsheetml.worksheet+xml">
        <DigestMethod Algorithm="http://www.w3.org/2000/09/xmldsig#sha1"/>
        <DigestValue>bpKp9wlp285aLTuKcKZylGD+K0g=</DigestValue>
      </Reference>
      <Reference URI="/xl/worksheets/sheet3.xml?ContentType=application/vnd.openxmlformats-officedocument.spreadsheetml.worksheet+xml">
        <DigestMethod Algorithm="http://www.w3.org/2000/09/xmldsig#sha1"/>
        <DigestValue>mWiLamQPBd2NoVVNKG+6OP+PR1Y=</DigestValue>
      </Reference>
      <Reference URI="/xl/worksheets/sheet4.xml?ContentType=application/vnd.openxmlformats-officedocument.spreadsheetml.worksheet+xml">
        <DigestMethod Algorithm="http://www.w3.org/2000/09/xmldsig#sha1"/>
        <DigestValue>JgSJc/e1wGHnlFrYfe0muPYY9qc=</DigestValue>
      </Reference>
      <Reference URI="/xl/worksheets/sheet5.xml?ContentType=application/vnd.openxmlformats-officedocument.spreadsheetml.worksheet+xml">
        <DigestMethod Algorithm="http://www.w3.org/2000/09/xmldsig#sha1"/>
        <DigestValue>zn28mIeeATK0NizuHMYgWppUYB8=</DigestValue>
      </Reference>
      <Reference URI="/xl/worksheets/sheet6.xml?ContentType=application/vnd.openxmlformats-officedocument.spreadsheetml.worksheet+xml">
        <DigestMethod Algorithm="http://www.w3.org/2000/09/xmldsig#sha1"/>
        <DigestValue>UaTInjbaZy48Yj+9Yg02M1BwWFs=</DigestValue>
      </Reference>
      <Reference URI="/xl/worksheets/sheet7.xml?ContentType=application/vnd.openxmlformats-officedocument.spreadsheetml.worksheet+xml">
        <DigestMethod Algorithm="http://www.w3.org/2000/09/xmldsig#sha1"/>
        <DigestValue>THQFxD4HHMj2ZF0Ar1dYKt+jm0A=</DigestValue>
      </Reference>
      <Reference URI="/xl/worksheets/sheet8.xml?ContentType=application/vnd.openxmlformats-officedocument.spreadsheetml.worksheet+xml">
        <DigestMethod Algorithm="http://www.w3.org/2000/09/xmldsig#sha1"/>
        <DigestValue>7Q1BeeA8uEX6YaZzJdqtf2C+P1M=</DigestValue>
      </Reference>
      <Reference URI="/xl/worksheets/sheet9.xml?ContentType=application/vnd.openxmlformats-officedocument.spreadsheetml.worksheet+xml">
        <DigestMethod Algorithm="http://www.w3.org/2000/09/xmldsig#sha1"/>
        <DigestValue>ehk9VboK5Ir2q6ZKWH+k38NqGD8=</DigestValue>
      </Reference>
    </Manifest>
    <SignatureProperties>
      <SignatureProperty Id="idSignatureTime" Target="#idPackageSignature">
        <mdssi:SignatureTime xmlns:mdssi="http://schemas.openxmlformats.org/package/2006/digital-signature">
          <mdssi:Format>YYYY-MM-DDThh:mm:ssTZD</mdssi:Format>
          <mdssi:Value>2023-08-05T08:31:49Z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2023-08-05T08:31:49Z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2023-08-05T08:31:48Z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2023-08-04T10:25:35Z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d317ec8a-9f94-497e-b776-1a7aaf31c1b8</vt:lpwstr>
  </property>
  <property fmtid="{D5CDD505-2E9C-101B-9397-08002B2CF9AE}" pid="10" name="MSIP_Label_ebbfc019-7f88-4fb6-96d6-94ffadd4b772_ContentBits">
    <vt:lpwstr>1</vt:lpwstr>
  </property>
</Properties>
</file>