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\BAO CAO TUAN\"/>
    </mc:Choice>
  </mc:AlternateContent>
  <bookViews>
    <workbookView xWindow="0" yWindow="0" windowWidth="19200" windowHeight="1146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 calcOnSave="0"/>
</workbook>
</file>

<file path=xl/calcChain.xml><?xml version="1.0" encoding="utf-8"?>
<calcChain xmlns="http://schemas.openxmlformats.org/spreadsheetml/2006/main">
  <c r="E52" i="27" l="1"/>
  <c r="F25" i="27" l="1"/>
  <c r="G19" i="27" l="1"/>
  <c r="E53" i="27" l="1"/>
  <c r="E31" i="27"/>
  <c r="E45" i="27" s="1"/>
  <c r="E30" i="27"/>
  <c r="E37" i="27" s="1"/>
  <c r="E39" i="27" s="1"/>
  <c r="E25" i="27"/>
  <c r="D20" i="27" s="1"/>
  <c r="D21" i="27" s="1"/>
  <c r="D19" i="27"/>
  <c r="D18" i="27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<sst xmlns="http://schemas.openxmlformats.org/spreadsheetml/2006/main" count="1388" uniqueCount="597">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</sst>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4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(* #,##0_);_(* \(#,##0\);_(* &quot;-&quot;_);_(@_)"/>
    <numFmt numFmtId="170" formatCode="_(* #,##0.00_);_(* \(#,##0.00\);_(* &quot;-&quot;??_);_(@_)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0.0000000000000000000"/>
    <numFmt numFmtId="225" formatCode="_(* #,##0.0000000000000000000_);_(* \(#,##0.0000000000000000000\);_(* &quot;-&quot;??_);_(@_)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9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165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4" fontId="118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6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7" fontId="11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9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90" fontId="3" fillId="0" borderId="0" applyFill="0" applyBorder="0" applyAlignment="0"/>
    <xf numFmtId="0" fontId="121" fillId="0" borderId="0"/>
    <xf numFmtId="1" fontId="122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4" fontId="126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7" fillId="0" borderId="0" applyNumberFormat="0" applyAlignment="0">
      <alignment horizontal="left"/>
    </xf>
    <xf numFmtId="201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203" fontId="131" fillId="0" borderId="0">
      <protection locked="0"/>
    </xf>
    <xf numFmtId="203" fontId="131" fillId="0" borderId="0">
      <protection locked="0"/>
    </xf>
    <xf numFmtId="10" fontId="128" fillId="23" borderId="19" applyNumberFormat="0" applyBorder="0" applyAlignment="0" applyProtection="0"/>
    <xf numFmtId="190" fontId="132" fillId="70" borderId="0"/>
    <xf numFmtId="190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4" fontId="134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9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164" fontId="140" fillId="0" borderId="0"/>
    <xf numFmtId="0" fontId="139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4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5" fontId="126" fillId="0" borderId="32">
      <alignment horizontal="right" vertical="center"/>
    </xf>
    <xf numFmtId="216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7" fontId="126" fillId="0" borderId="0"/>
    <xf numFmtId="217" fontId="126" fillId="0" borderId="19"/>
    <xf numFmtId="0" fontId="145" fillId="72" borderId="19">
      <alignment horizontal="left" vertical="center"/>
    </xf>
    <xf numFmtId="164" fontId="146" fillId="0" borderId="16">
      <alignment horizontal="left" vertical="top"/>
    </xf>
    <xf numFmtId="164" fontId="116" fillId="0" borderId="37">
      <alignment horizontal="left" vertical="top"/>
    </xf>
    <xf numFmtId="0" fontId="147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8" fillId="0" borderId="0">
      <alignment vertical="center"/>
    </xf>
    <xf numFmtId="166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6" fillId="0" borderId="0"/>
    <xf numFmtId="205" fontId="113" fillId="0" borderId="0" applyFont="0" applyFill="0" applyBorder="0" applyAlignment="0" applyProtection="0"/>
    <xf numFmtId="222" fontId="115" fillId="0" borderId="0" applyFont="0" applyFill="0" applyBorder="0" applyAlignment="0" applyProtection="0"/>
    <xf numFmtId="206" fontId="11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  <xf numFmtId="0" fontId="173" fillId="0" borderId="0">
      <alignment vertical="top"/>
    </xf>
    <xf numFmtId="0" fontId="102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70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70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70" fontId="5" fillId="22" borderId="19" xfId="87" applyFont="1" applyFill="1" applyBorder="1" applyProtection="1">
      <protection locked="0"/>
    </xf>
    <xf numFmtId="170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70" fontId="5" fillId="28" borderId="22" xfId="87" applyFont="1" applyFill="1" applyBorder="1" applyAlignment="1" applyProtection="1">
      <alignment horizontal="center" vertical="center" wrapText="1"/>
      <protection locked="0"/>
    </xf>
    <xf numFmtId="170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70" fontId="3" fillId="28" borderId="25" xfId="87" applyFont="1" applyFill="1" applyBorder="1" applyAlignment="1" applyProtection="1">
      <alignment vertical="center"/>
      <protection locked="0"/>
    </xf>
    <xf numFmtId="170" fontId="3" fillId="28" borderId="26" xfId="87" applyFont="1" applyFill="1" applyBorder="1" applyAlignment="1" applyProtection="1">
      <alignment vertical="center"/>
      <protection locked="0"/>
    </xf>
    <xf numFmtId="170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70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70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70" fontId="55" fillId="0" borderId="0" xfId="64" applyFont="1"/>
    <xf numFmtId="0" fontId="55" fillId="0" borderId="0" xfId="0" applyFont="1" applyAlignment="1">
      <alignment vertical="center"/>
    </xf>
    <xf numFmtId="170" fontId="55" fillId="0" borderId="0" xfId="64" applyFont="1" applyAlignment="1">
      <alignment vertical="center"/>
    </xf>
    <xf numFmtId="170" fontId="55" fillId="0" borderId="0" xfId="64" applyFont="1" applyAlignment="1" applyProtection="1">
      <alignment vertical="center"/>
      <protection locked="0"/>
    </xf>
    <xf numFmtId="170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70" fontId="55" fillId="30" borderId="0" xfId="64" applyFont="1" applyFill="1" applyAlignment="1">
      <alignment vertical="center"/>
    </xf>
    <xf numFmtId="170" fontId="55" fillId="30" borderId="0" xfId="0" applyNumberFormat="1" applyFont="1" applyFill="1" applyAlignment="1">
      <alignment vertical="center"/>
    </xf>
    <xf numFmtId="170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70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70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70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70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70" fontId="3" fillId="0" borderId="16" xfId="88" applyFont="1" applyFill="1" applyBorder="1" applyAlignment="1" applyProtection="1">
      <alignment horizontal="center" vertical="center"/>
      <protection locked="0"/>
    </xf>
    <xf numFmtId="170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70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70" fontId="50" fillId="0" borderId="0" xfId="64" applyFont="1" applyAlignment="1"/>
    <xf numFmtId="170" fontId="63" fillId="0" borderId="0" xfId="64" applyFont="1"/>
    <xf numFmtId="170" fontId="64" fillId="0" borderId="0" xfId="64" applyFont="1" applyAlignment="1"/>
    <xf numFmtId="170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70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170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70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3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70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0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70" fontId="48" fillId="0" borderId="0" xfId="64" applyFont="1" applyFill="1"/>
    <xf numFmtId="170" fontId="11" fillId="0" borderId="19" xfId="64" applyFont="1" applyFill="1" applyBorder="1" applyAlignment="1">
      <alignment wrapText="1"/>
    </xf>
    <xf numFmtId="223" fontId="48" fillId="0" borderId="0" xfId="0" applyNumberFormat="1" applyFont="1"/>
    <xf numFmtId="170" fontId="11" fillId="0" borderId="19" xfId="64" applyFont="1" applyFill="1" applyBorder="1" applyAlignment="1">
      <alignment horizontal="right"/>
    </xf>
    <xf numFmtId="224" fontId="48" fillId="0" borderId="0" xfId="0" applyNumberFormat="1" applyFont="1"/>
    <xf numFmtId="225" fontId="48" fillId="0" borderId="0" xfId="64" applyNumberFormat="1" applyFont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70" fontId="55" fillId="0" borderId="0" xfId="64" applyFont="1" applyAlignment="1">
      <alignment horizontal="center" vertical="center"/>
    </xf>
    <xf numFmtId="170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70" fontId="55" fillId="38" borderId="0" xfId="69" applyFont="1" applyFill="1" applyAlignment="1" applyProtection="1">
      <alignment horizontal="center"/>
      <protection locked="0"/>
    </xf>
    <xf numFmtId="170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70" fontId="3" fillId="22" borderId="32" xfId="87" applyFont="1" applyFill="1" applyBorder="1" applyAlignment="1" applyProtection="1">
      <alignment horizontal="center"/>
      <protection locked="0"/>
    </xf>
    <xf numFmtId="170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3" t="s">
        <v>50</v>
      </c>
      <c r="B2" s="324"/>
      <c r="C2" s="324"/>
      <c r="D2" s="324"/>
      <c r="E2" s="324"/>
      <c r="F2" s="32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5" t="s">
        <v>51</v>
      </c>
      <c r="D3" s="325"/>
      <c r="E3" s="325"/>
      <c r="F3" s="325"/>
      <c r="G3" s="325"/>
      <c r="H3" s="325"/>
      <c r="I3" s="325"/>
      <c r="J3" s="325"/>
      <c r="K3" s="325"/>
      <c r="L3" s="325"/>
      <c r="M3" s="307" t="s">
        <v>23</v>
      </c>
      <c r="N3" s="315"/>
      <c r="O3" s="316" t="s">
        <v>24</v>
      </c>
      <c r="P3" s="317"/>
      <c r="Q3" s="307" t="s">
        <v>5</v>
      </c>
      <c r="R3" s="307"/>
      <c r="S3" s="315"/>
      <c r="T3" s="318"/>
      <c r="U3" s="309" t="s">
        <v>26</v>
      </c>
      <c r="V3" s="310"/>
      <c r="W3" s="311" t="s">
        <v>25</v>
      </c>
    </row>
    <row r="4" spans="1:23" ht="12.75" customHeight="1">
      <c r="A4" s="315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9" t="s">
        <v>52</v>
      </c>
      <c r="I4" s="307" t="s">
        <v>34</v>
      </c>
      <c r="J4" s="318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9" t="s">
        <v>36</v>
      </c>
      <c r="V4" s="307" t="s">
        <v>39</v>
      </c>
      <c r="W4" s="312"/>
    </row>
    <row r="5" spans="1:23">
      <c r="A5" s="318"/>
      <c r="B5" s="318"/>
      <c r="C5" s="318"/>
      <c r="D5" s="318"/>
      <c r="E5" s="318"/>
      <c r="F5" s="318"/>
      <c r="G5" s="318"/>
      <c r="H5" s="320"/>
      <c r="I5" s="106" t="s">
        <v>40</v>
      </c>
      <c r="J5" s="106" t="s">
        <v>41</v>
      </c>
      <c r="K5" s="318"/>
      <c r="L5" s="318"/>
      <c r="M5" s="318"/>
      <c r="N5" s="318"/>
      <c r="O5" s="318"/>
      <c r="P5" s="318"/>
      <c r="Q5" s="314"/>
      <c r="R5" s="314"/>
      <c r="S5" s="318"/>
      <c r="T5" s="314"/>
      <c r="U5" s="320"/>
      <c r="V5" s="308"/>
      <c r="W5" s="31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1" t="s">
        <v>5</v>
      </c>
      <c r="B179" s="32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2">
        <v>41948</v>
      </c>
      <c r="C4" s="332"/>
      <c r="D4" s="33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2">
        <v>41949</v>
      </c>
      <c r="C5" s="332"/>
      <c r="D5" s="33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6">
        <f>+$B$6*$F$7/$C$7</f>
        <v>111000</v>
      </c>
      <c r="C8" s="326"/>
      <c r="D8" s="32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2" t="s">
        <v>226</v>
      </c>
      <c r="C9" s="332"/>
      <c r="D9" s="33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6" t="e">
        <f>+ ROUND((B11-B19)*F10/C10,0)</f>
        <v>#REF!</v>
      </c>
      <c r="C12" s="326"/>
      <c r="D12" s="32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7" t="s">
        <v>212</v>
      </c>
      <c r="C13" s="327"/>
      <c r="D13" s="32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6">
        <f>+IF($E$13=1,ROUNDDOWN($B$8*$F$10/$C$10,0),IF(MROUND($B$8*$F$10/$C$10,10)-($B$8*$F$10/$C$10)&gt;0,MROUND($B$8*$F$10/$C$10,10)-10,MROUND($B$8*$F$10/$C$10,10)))</f>
        <v>55500</v>
      </c>
      <c r="C14" s="326"/>
      <c r="D14" s="32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6">
        <f>ROUNDDOWN($B$8*$F$10/$C$10,0)-B14</f>
        <v>0</v>
      </c>
      <c r="C15" s="326"/>
      <c r="D15" s="32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7" t="s">
        <v>223</v>
      </c>
      <c r="C16" s="327"/>
      <c r="D16" s="32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6">
        <f>+IF($E$16=1,B17*B15,0)</f>
        <v>0</v>
      </c>
      <c r="C18" s="326"/>
      <c r="D18" s="32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6">
        <f>+B19*B14</f>
        <v>555000000</v>
      </c>
      <c r="C20" s="326"/>
      <c r="D20" s="32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2"/>
      <c r="C21" s="332"/>
      <c r="D21" s="33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3" t="s">
        <v>241</v>
      </c>
      <c r="F23" s="333"/>
      <c r="G23" s="33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5" t="s">
        <v>328</v>
      </c>
      <c r="F1" s="335"/>
      <c r="G1" s="336" t="s">
        <v>329</v>
      </c>
      <c r="H1" s="33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4" t="s">
        <v>398</v>
      </c>
      <c r="C62" s="334" t="s">
        <v>310</v>
      </c>
      <c r="D62" s="334" t="s">
        <v>403</v>
      </c>
      <c r="E62" s="338">
        <v>140130</v>
      </c>
      <c r="F62" s="338">
        <v>7</v>
      </c>
      <c r="G62" s="40">
        <v>215002</v>
      </c>
      <c r="H62" s="40">
        <v>0</v>
      </c>
    </row>
    <row r="63" spans="1:9" s="40" customFormat="1">
      <c r="B63" s="334"/>
      <c r="C63" s="334"/>
      <c r="D63" s="334"/>
      <c r="E63" s="338"/>
      <c r="F63" s="33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9" t="s">
        <v>20</v>
      </c>
      <c r="C32" s="339"/>
      <c r="D32" s="339"/>
      <c r="E32" s="339"/>
      <c r="F32" s="339"/>
      <c r="G32" s="33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9" t="s">
        <v>14</v>
      </c>
      <c r="C39" s="339"/>
      <c r="D39" s="339"/>
      <c r="E39" s="339"/>
      <c r="F39" s="339"/>
      <c r="G39" s="33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0"/>
      <c r="E43" s="341"/>
      <c r="F43" s="341"/>
      <c r="G43" s="34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B22" zoomScaleNormal="100" workbookViewId="0">
      <selection activeCell="G49" sqref="G49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2.7109375" style="168" customWidth="1"/>
    <col min="5" max="6" width="24.5703125" style="168" customWidth="1"/>
    <col min="7" max="7" width="24.140625" style="168" bestFit="1" customWidth="1"/>
    <col min="8" max="8" width="17.5703125" style="168" bestFit="1" customWidth="1"/>
    <col min="9" max="9" width="14.85546875" style="168" bestFit="1" customWidth="1"/>
    <col min="10" max="10" width="11.85546875" style="168" bestFit="1" customWidth="1"/>
    <col min="11" max="11" width="19" style="168" bestFit="1" customWidth="1"/>
    <col min="12" max="16384" width="9.140625" style="168"/>
  </cols>
  <sheetData>
    <row r="1" spans="1:6" ht="24" customHeight="1">
      <c r="A1" s="357" t="s">
        <v>563</v>
      </c>
      <c r="B1" s="357"/>
      <c r="C1" s="357"/>
      <c r="D1" s="357"/>
      <c r="E1" s="357"/>
      <c r="F1" s="357"/>
    </row>
    <row r="2" spans="1:6" ht="15.75" customHeight="1">
      <c r="A2" s="354" t="s">
        <v>564</v>
      </c>
      <c r="B2" s="354"/>
      <c r="C2" s="354"/>
      <c r="D2" s="354"/>
      <c r="E2" s="354"/>
      <c r="F2" s="354"/>
    </row>
    <row r="3" spans="1:6" ht="19.5" customHeight="1">
      <c r="A3" s="355" t="s">
        <v>584</v>
      </c>
      <c r="B3" s="355"/>
      <c r="C3" s="355"/>
      <c r="D3" s="355"/>
      <c r="E3" s="355"/>
      <c r="F3" s="355"/>
    </row>
    <row r="4" spans="1:6" ht="18" customHeight="1">
      <c r="A4" s="356" t="s">
        <v>565</v>
      </c>
      <c r="B4" s="356"/>
      <c r="C4" s="356"/>
      <c r="D4" s="356"/>
      <c r="E4" s="356"/>
      <c r="F4" s="356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57" t="s">
        <v>566</v>
      </c>
      <c r="B6" s="357"/>
      <c r="C6" s="357"/>
      <c r="D6" s="357"/>
      <c r="E6" s="357"/>
      <c r="F6" s="357"/>
    </row>
    <row r="7" spans="1:6" ht="15.75" customHeight="1">
      <c r="A7" s="357" t="s">
        <v>567</v>
      </c>
      <c r="B7" s="357"/>
      <c r="C7" s="357"/>
      <c r="D7" s="357"/>
      <c r="E7" s="357"/>
      <c r="F7" s="357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596</v>
      </c>
    </row>
    <row r="17" spans="1:11" ht="15.75" customHeight="1">
      <c r="A17" s="173"/>
      <c r="B17" s="174" t="s">
        <v>539</v>
      </c>
      <c r="C17" s="173"/>
      <c r="D17" s="174" t="s">
        <v>595</v>
      </c>
    </row>
    <row r="18" spans="1:11" s="175" customFormat="1" ht="15.75" customHeight="1">
      <c r="A18" s="379" t="s">
        <v>572</v>
      </c>
      <c r="B18" s="379"/>
      <c r="C18" s="379"/>
      <c r="D18" s="161" t="str">
        <f>"Từ ngày "&amp;TEXT(G18,"dd/mm/yyyy")&amp;" đến "&amp;TEXT(G19,"dd/mm/yyyy")</f>
        <v>Từ ngày 10/07/2023 đến 16/07/2023</v>
      </c>
      <c r="G18" s="176">
        <v>45117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10/07/2023 to 16/07/2023</v>
      </c>
      <c r="G19" s="176">
        <f>G18+6</f>
        <v>45123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E25+1</f>
        <v>45124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67">
        <f>D20</f>
        <v>45124</v>
      </c>
      <c r="E21" s="367"/>
      <c r="F21" s="367"/>
      <c r="G21" s="367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58" t="s">
        <v>531</v>
      </c>
      <c r="B23" s="359"/>
      <c r="C23" s="360" t="s">
        <v>541</v>
      </c>
      <c r="D23" s="359"/>
      <c r="E23" s="184" t="s">
        <v>542</v>
      </c>
      <c r="F23" s="272" t="s">
        <v>560</v>
      </c>
      <c r="H23" s="179"/>
      <c r="K23" s="185"/>
    </row>
    <row r="24" spans="1:11" ht="15.75" customHeight="1">
      <c r="A24" s="361" t="s">
        <v>27</v>
      </c>
      <c r="B24" s="362"/>
      <c r="C24" s="363" t="s">
        <v>330</v>
      </c>
      <c r="D24" s="364"/>
      <c r="E24" s="186" t="s">
        <v>543</v>
      </c>
      <c r="F24" s="273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45123</v>
      </c>
      <c r="F25" s="190">
        <f>G18-1</f>
        <v>45116</v>
      </c>
      <c r="G25" s="191"/>
      <c r="H25" s="179"/>
      <c r="K25" s="185"/>
    </row>
    <row r="26" spans="1:11" ht="15.75" customHeight="1">
      <c r="A26" s="352" t="s">
        <v>574</v>
      </c>
      <c r="B26" s="353"/>
      <c r="C26" s="192" t="s">
        <v>544</v>
      </c>
      <c r="D26" s="192"/>
      <c r="E26" s="193"/>
      <c r="F26" s="274"/>
      <c r="H26" s="179"/>
      <c r="K26" s="194"/>
    </row>
    <row r="27" spans="1:11" ht="15.75" customHeight="1">
      <c r="A27" s="195"/>
      <c r="B27" s="196"/>
      <c r="C27" s="197" t="s">
        <v>545</v>
      </c>
      <c r="D27" s="198"/>
      <c r="E27" s="298"/>
      <c r="F27" s="277"/>
      <c r="H27" s="199"/>
      <c r="K27" s="194"/>
    </row>
    <row r="28" spans="1:11" ht="15.75" customHeight="1">
      <c r="A28" s="350">
        <v>1</v>
      </c>
      <c r="B28" s="351"/>
      <c r="C28" s="200" t="s">
        <v>546</v>
      </c>
      <c r="D28" s="201"/>
      <c r="E28" s="299"/>
      <c r="F28" s="300"/>
      <c r="H28" s="202"/>
      <c r="K28" s="194"/>
    </row>
    <row r="29" spans="1:11" ht="15.75" customHeight="1">
      <c r="A29" s="203"/>
      <c r="B29" s="204"/>
      <c r="C29" s="205" t="s">
        <v>547</v>
      </c>
      <c r="D29" s="206"/>
      <c r="E29" s="276"/>
      <c r="F29" s="277"/>
      <c r="H29" s="202"/>
      <c r="K29" s="194"/>
    </row>
    <row r="30" spans="1:11" ht="15.75" customHeight="1">
      <c r="A30" s="365">
        <v>1.1000000000000001</v>
      </c>
      <c r="B30" s="366"/>
      <c r="C30" s="207" t="s">
        <v>586</v>
      </c>
      <c r="D30" s="208"/>
      <c r="E30" s="163">
        <f>F34</f>
        <v>64212129544</v>
      </c>
      <c r="F30" s="283">
        <v>62103734496</v>
      </c>
      <c r="G30" s="209"/>
      <c r="H30" s="210"/>
      <c r="I30" s="209"/>
      <c r="J30" s="209"/>
      <c r="K30" s="185"/>
    </row>
    <row r="31" spans="1:11" ht="15.75" customHeight="1">
      <c r="A31" s="348">
        <v>1.2</v>
      </c>
      <c r="B31" s="349"/>
      <c r="C31" s="211" t="s">
        <v>587</v>
      </c>
      <c r="D31" s="212"/>
      <c r="E31" s="260">
        <f>F35</f>
        <v>12304.6</v>
      </c>
      <c r="F31" s="284">
        <v>11925.22</v>
      </c>
      <c r="G31" s="209"/>
      <c r="H31" s="210"/>
      <c r="I31" s="209"/>
      <c r="J31" s="209"/>
      <c r="K31" s="185"/>
    </row>
    <row r="32" spans="1:11" ht="15.75" customHeight="1">
      <c r="A32" s="350">
        <v>2</v>
      </c>
      <c r="B32" s="351"/>
      <c r="C32" s="200" t="s">
        <v>548</v>
      </c>
      <c r="D32" s="201"/>
      <c r="E32" s="261"/>
      <c r="F32" s="285"/>
      <c r="G32" s="209"/>
      <c r="H32" s="210"/>
      <c r="I32" s="209"/>
      <c r="J32" s="209"/>
      <c r="K32" s="185"/>
    </row>
    <row r="33" spans="1:11" ht="15.75" customHeight="1">
      <c r="A33" s="213"/>
      <c r="B33" s="214"/>
      <c r="C33" s="211" t="s">
        <v>549</v>
      </c>
      <c r="D33" s="206"/>
      <c r="E33" s="262"/>
      <c r="F33" s="286"/>
      <c r="G33" s="209"/>
      <c r="H33" s="210"/>
      <c r="I33" s="209"/>
      <c r="J33" s="209"/>
      <c r="K33" s="185"/>
    </row>
    <row r="34" spans="1:11" ht="15.75" customHeight="1">
      <c r="A34" s="365">
        <v>2.1</v>
      </c>
      <c r="B34" s="366"/>
      <c r="C34" s="207" t="s">
        <v>588</v>
      </c>
      <c r="D34" s="208"/>
      <c r="E34" s="163">
        <v>65558473864</v>
      </c>
      <c r="F34" s="283">
        <v>64212129544</v>
      </c>
      <c r="G34" s="209"/>
      <c r="H34" s="210"/>
      <c r="I34" s="209"/>
      <c r="J34" s="209"/>
      <c r="K34" s="215"/>
    </row>
    <row r="35" spans="1:11" ht="15.75" customHeight="1">
      <c r="A35" s="348">
        <v>2.2000000000000002</v>
      </c>
      <c r="B35" s="349"/>
      <c r="C35" s="216" t="s">
        <v>589</v>
      </c>
      <c r="D35" s="206"/>
      <c r="E35" s="260">
        <v>12524.23</v>
      </c>
      <c r="F35" s="284">
        <v>12304.6</v>
      </c>
      <c r="G35" s="209"/>
      <c r="H35" s="210"/>
      <c r="I35" s="209"/>
      <c r="J35" s="209"/>
    </row>
    <row r="36" spans="1:11" ht="15.75" customHeight="1">
      <c r="A36" s="368">
        <v>3</v>
      </c>
      <c r="B36" s="369"/>
      <c r="C36" s="217" t="s">
        <v>577</v>
      </c>
      <c r="D36" s="218"/>
      <c r="E36" s="263"/>
      <c r="F36" s="287"/>
      <c r="G36" s="209"/>
      <c r="H36" s="210"/>
      <c r="I36" s="209"/>
      <c r="J36" s="209"/>
    </row>
    <row r="37" spans="1:11" ht="15.75" customHeight="1">
      <c r="A37" s="219"/>
      <c r="B37" s="220"/>
      <c r="C37" s="221" t="s">
        <v>578</v>
      </c>
      <c r="D37" s="222"/>
      <c r="E37" s="275">
        <f>E34-E30</f>
        <v>1346344320</v>
      </c>
      <c r="F37" s="288">
        <v>2108395048</v>
      </c>
      <c r="G37" s="209"/>
      <c r="H37" s="210"/>
      <c r="I37" s="209"/>
      <c r="J37" s="209"/>
    </row>
    <row r="38" spans="1:11" ht="15.75" customHeight="1">
      <c r="A38" s="370">
        <v>3.1</v>
      </c>
      <c r="B38" s="371"/>
      <c r="C38" s="223" t="s">
        <v>550</v>
      </c>
      <c r="D38" s="224"/>
      <c r="E38" s="263"/>
      <c r="F38" s="287"/>
      <c r="G38" s="209"/>
      <c r="H38" s="210"/>
      <c r="I38" s="209"/>
      <c r="J38" s="209"/>
    </row>
    <row r="39" spans="1:11" ht="15.75" customHeight="1">
      <c r="A39" s="225"/>
      <c r="B39" s="226"/>
      <c r="C39" s="221" t="s">
        <v>551</v>
      </c>
      <c r="D39" s="227"/>
      <c r="E39" s="264">
        <f>E37-E41</f>
        <v>1148300115</v>
      </c>
      <c r="F39" s="289">
        <v>1979090092</v>
      </c>
      <c r="G39" s="209"/>
      <c r="H39" s="210"/>
      <c r="I39" s="209"/>
      <c r="J39" s="209"/>
    </row>
    <row r="40" spans="1:11" ht="15.75" customHeight="1">
      <c r="A40" s="346">
        <v>3.2</v>
      </c>
      <c r="B40" s="347"/>
      <c r="C40" s="228" t="s">
        <v>585</v>
      </c>
      <c r="D40" s="229"/>
      <c r="E40" s="265"/>
      <c r="F40" s="290"/>
      <c r="G40" s="209"/>
      <c r="H40" s="210"/>
      <c r="I40" s="209"/>
      <c r="J40" s="209"/>
    </row>
    <row r="41" spans="1:11" ht="15.75" customHeight="1">
      <c r="A41" s="230"/>
      <c r="B41" s="231"/>
      <c r="C41" s="167" t="s">
        <v>580</v>
      </c>
      <c r="D41" s="227"/>
      <c r="E41" s="275">
        <v>198044205</v>
      </c>
      <c r="F41" s="288">
        <v>129304956</v>
      </c>
      <c r="G41" s="209"/>
      <c r="H41" s="210"/>
      <c r="I41" s="209"/>
      <c r="J41" s="209"/>
    </row>
    <row r="42" spans="1:11" ht="15.75" customHeight="1">
      <c r="A42" s="346">
        <v>3.3</v>
      </c>
      <c r="B42" s="347"/>
      <c r="C42" s="223" t="s">
        <v>552</v>
      </c>
      <c r="D42" s="224"/>
      <c r="E42" s="266"/>
      <c r="F42" s="291"/>
      <c r="G42" s="209"/>
      <c r="H42" s="210"/>
      <c r="I42" s="209"/>
      <c r="J42" s="209"/>
    </row>
    <row r="43" spans="1:11" ht="15.75" customHeight="1">
      <c r="A43" s="225"/>
      <c r="B43" s="232"/>
      <c r="C43" s="167" t="s">
        <v>553</v>
      </c>
      <c r="D43" s="227"/>
      <c r="E43" s="267"/>
      <c r="F43" s="292"/>
      <c r="G43" s="209"/>
      <c r="H43" s="210"/>
      <c r="I43" s="209"/>
      <c r="J43" s="209"/>
    </row>
    <row r="44" spans="1:11" ht="15.75" customHeight="1">
      <c r="A44" s="368">
        <v>4</v>
      </c>
      <c r="B44" s="372">
        <v>4</v>
      </c>
      <c r="C44" s="233" t="s">
        <v>575</v>
      </c>
      <c r="D44" s="224"/>
      <c r="E44" s="268"/>
      <c r="F44" s="293"/>
      <c r="G44" s="209"/>
      <c r="H44" s="210"/>
      <c r="I44" s="209"/>
      <c r="J44" s="209"/>
    </row>
    <row r="45" spans="1:11" ht="15.75" customHeight="1">
      <c r="A45" s="234"/>
      <c r="B45" s="235"/>
      <c r="C45" s="167" t="s">
        <v>579</v>
      </c>
      <c r="D45" s="227"/>
      <c r="E45" s="269">
        <f>E35/E31-1</f>
        <v>1.7849422167319551E-2</v>
      </c>
      <c r="F45" s="294">
        <v>3.1813249566884361E-2</v>
      </c>
      <c r="G45" s="306"/>
      <c r="H45" s="210"/>
      <c r="I45" s="209"/>
      <c r="J45" s="209"/>
    </row>
    <row r="46" spans="1:11" ht="15.75" customHeight="1">
      <c r="A46" s="368">
        <v>5</v>
      </c>
      <c r="B46" s="372"/>
      <c r="C46" s="236" t="s">
        <v>554</v>
      </c>
      <c r="D46" s="237"/>
      <c r="E46" s="270"/>
      <c r="F46" s="295"/>
      <c r="G46" s="209"/>
      <c r="H46" s="210"/>
      <c r="I46" s="209"/>
      <c r="J46" s="209"/>
    </row>
    <row r="47" spans="1:11" ht="15.75" customHeight="1">
      <c r="A47" s="219"/>
      <c r="B47" s="220"/>
      <c r="C47" s="238" t="s">
        <v>555</v>
      </c>
      <c r="D47" s="239"/>
      <c r="E47" s="271"/>
      <c r="F47" s="296"/>
      <c r="G47" s="209"/>
      <c r="H47" s="210"/>
      <c r="I47" s="209"/>
      <c r="J47" s="209"/>
    </row>
    <row r="48" spans="1:11" ht="15.75" customHeight="1">
      <c r="A48" s="377">
        <v>5.0999999999999996</v>
      </c>
      <c r="B48" s="378"/>
      <c r="C48" s="240" t="s">
        <v>590</v>
      </c>
      <c r="D48" s="208"/>
      <c r="E48" s="302">
        <v>12524.23</v>
      </c>
      <c r="F48" s="297">
        <v>12304.6</v>
      </c>
      <c r="H48" s="210"/>
      <c r="I48" s="209"/>
      <c r="J48" s="209"/>
    </row>
    <row r="49" spans="1:10" ht="15.75" customHeight="1">
      <c r="A49" s="377">
        <v>5.2</v>
      </c>
      <c r="B49" s="378"/>
      <c r="C49" s="241" t="s">
        <v>591</v>
      </c>
      <c r="D49" s="242"/>
      <c r="E49" s="302">
        <v>9986.9500000000007</v>
      </c>
      <c r="F49" s="297">
        <v>9986.9500000000007</v>
      </c>
      <c r="G49" s="209"/>
      <c r="H49" s="210"/>
      <c r="I49" s="209"/>
      <c r="J49" s="209"/>
    </row>
    <row r="50" spans="1:10" ht="15.75" customHeight="1">
      <c r="A50" s="375">
        <v>6</v>
      </c>
      <c r="B50" s="376"/>
      <c r="C50" s="243" t="s">
        <v>576</v>
      </c>
      <c r="D50" s="244"/>
      <c r="E50" s="278"/>
      <c r="F50" s="279"/>
      <c r="G50" s="209"/>
      <c r="H50" s="210"/>
      <c r="I50" s="209"/>
      <c r="J50" s="209"/>
    </row>
    <row r="51" spans="1:10" ht="15.75" customHeight="1">
      <c r="A51" s="377">
        <v>6.1</v>
      </c>
      <c r="B51" s="378">
        <v>6.1</v>
      </c>
      <c r="C51" s="245" t="s">
        <v>592</v>
      </c>
      <c r="D51" s="246"/>
      <c r="E51" s="280">
        <v>2328.2199999999998</v>
      </c>
      <c r="F51" s="280">
        <v>2328.2199999999998</v>
      </c>
      <c r="G51" s="303"/>
      <c r="H51" s="210"/>
      <c r="I51" s="209"/>
      <c r="J51" s="209"/>
    </row>
    <row r="52" spans="1:10" ht="15.75" customHeight="1">
      <c r="A52" s="377">
        <v>6.2</v>
      </c>
      <c r="B52" s="378"/>
      <c r="C52" s="207" t="s">
        <v>593</v>
      </c>
      <c r="D52" s="240"/>
      <c r="E52" s="304">
        <f>E51*E35</f>
        <v>29159162.770599995</v>
      </c>
      <c r="F52" s="280">
        <v>28647815.811999999</v>
      </c>
      <c r="G52" s="301"/>
      <c r="H52" s="210"/>
      <c r="I52" s="209"/>
      <c r="J52" s="209"/>
    </row>
    <row r="53" spans="1:10" ht="15.75" customHeight="1" thickBot="1">
      <c r="A53" s="373">
        <v>6.2</v>
      </c>
      <c r="B53" s="374">
        <v>6.3</v>
      </c>
      <c r="C53" s="247" t="s">
        <v>581</v>
      </c>
      <c r="D53" s="247"/>
      <c r="E53" s="281">
        <f>E52/E34</f>
        <v>4.4478098790234514E-4</v>
      </c>
      <c r="F53" s="282">
        <v>4.4614336910240129E-4</v>
      </c>
      <c r="G53" s="301"/>
      <c r="H53" s="210"/>
      <c r="I53" s="209"/>
      <c r="J53" s="209"/>
    </row>
    <row r="54" spans="1:10" ht="15.75" customHeight="1">
      <c r="A54" s="248"/>
      <c r="B54" s="248"/>
      <c r="C54" s="248"/>
      <c r="D54" s="248"/>
      <c r="E54" s="249"/>
      <c r="F54" s="249"/>
    </row>
    <row r="55" spans="1:10">
      <c r="B55" s="250"/>
      <c r="C55" s="251" t="s">
        <v>556</v>
      </c>
      <c r="D55" s="251"/>
      <c r="E55" s="343" t="s">
        <v>557</v>
      </c>
      <c r="F55" s="343"/>
    </row>
    <row r="56" spans="1:10">
      <c r="B56" s="250"/>
      <c r="C56" s="252" t="s">
        <v>594</v>
      </c>
      <c r="D56" s="251"/>
      <c r="E56" s="342" t="s">
        <v>558</v>
      </c>
      <c r="F56" s="343"/>
    </row>
    <row r="57" spans="1:10" ht="14.25" customHeight="1">
      <c r="C57" s="253"/>
      <c r="D57" s="253"/>
      <c r="E57" s="174"/>
      <c r="F57" s="174"/>
    </row>
    <row r="58" spans="1:10" ht="14.25" customHeight="1">
      <c r="A58" s="254"/>
      <c r="B58" s="254"/>
    </row>
    <row r="59" spans="1:10" ht="14.25" customHeight="1">
      <c r="A59" s="254"/>
      <c r="B59" s="254"/>
    </row>
    <row r="60" spans="1:10" ht="14.25" customHeight="1">
      <c r="A60" s="254"/>
      <c r="B60" s="254"/>
    </row>
    <row r="61" spans="1:10" ht="14.25" customHeight="1">
      <c r="A61" s="254"/>
      <c r="B61" s="254"/>
    </row>
    <row r="62" spans="1:10" ht="14.25" customHeight="1">
      <c r="A62" s="254"/>
      <c r="B62" s="254"/>
      <c r="E62" s="305"/>
    </row>
    <row r="63" spans="1:10" ht="14.25" customHeight="1">
      <c r="A63" s="254"/>
      <c r="B63" s="254"/>
      <c r="C63" s="252"/>
      <c r="E63" s="344"/>
      <c r="F63" s="344"/>
    </row>
    <row r="64" spans="1:10" ht="14.25" customHeight="1">
      <c r="A64" s="255"/>
      <c r="B64" s="255"/>
      <c r="C64" s="256"/>
      <c r="D64" s="173"/>
      <c r="E64" s="345"/>
      <c r="F64" s="345"/>
    </row>
    <row r="65" spans="1:4" ht="16.5">
      <c r="A65" s="255"/>
      <c r="B65" s="255"/>
      <c r="C65" s="255"/>
      <c r="D65" s="255"/>
    </row>
    <row r="66" spans="1:4" ht="16.5">
      <c r="A66" s="257"/>
      <c r="B66" s="257"/>
      <c r="C66" s="257"/>
      <c r="D66" s="257"/>
    </row>
    <row r="67" spans="1:4" ht="16.5">
      <c r="A67" s="258"/>
      <c r="B67" s="258"/>
      <c r="C67" s="257"/>
      <c r="D67" s="257"/>
    </row>
    <row r="68" spans="1:4" ht="15.75">
      <c r="A68" s="259"/>
      <c r="B68" s="259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AF9BvcWl5X/Go6MzKzwKAhpq7/k=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Gs++G5InTVoyXdadNXiZG8zFyP0=</DigestValue>
    </Reference>
  </SignedInfo>
  <SignatureValue>gTSTWmqJFQ6/oaMUuHFu2L7yBv7fJTsdrpGT9zko1GIZHFSWs4zH1VADZJDvkvHw8MAES34Xe+yv
AFnJ29azbAyWig6VQcRKxNniolzztP71UXCMu/Jtf1INKY5KuqfrNOXm2J0+shquRD8qkTBdeQNo
cIw8ZlLJOcQihDOkmhQ=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uHi4lDSQmdzWB0P0+2VBF9wSpXs=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W6NuckwqPouvS1iPyhVdCarZedU=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jZbM4n0EhPHQkDmUP3B26yk0b5I=</DigestValue>
      </Reference>
      <Reference URI="/xl/styles.xml?ContentType=application/vnd.openxmlformats-officedocument.spreadsheetml.styles+xml">
        <DigestMethod Algorithm="http://www.w3.org/2000/09/xmldsig#sha1"/>
        <DigestValue>ptNq2p1xzMTr/ghG6Rc+95BwVCw=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ZOjMiNgbhbsbalC+bCwe2y7A1PE=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IYRJIq6AChGxLz4EPFDkxtm19g0=</DigestValue>
      </Reference>
      <Reference URI="/xl/worksheets/sheet3.xml?ContentType=application/vnd.openxmlformats-officedocument.spreadsheetml.worksheet+xml">
        <DigestMethod Algorithm="http://www.w3.org/2000/09/xmldsig#sha1"/>
        <DigestValue>2hS+9SSfFrwiwBFpKrl40fHVUTM=</DigestValue>
      </Reference>
      <Reference URI="/xl/worksheets/sheet4.xml?ContentType=application/vnd.openxmlformats-officedocument.spreadsheetml.worksheet+xml">
        <DigestMethod Algorithm="http://www.w3.org/2000/09/xmldsig#sha1"/>
        <DigestValue>ARZ+5hS1YF77yZYTU6JqXAKxBFM=</DigestValue>
      </Reference>
      <Reference URI="/xl/worksheets/sheet5.xml?ContentType=application/vnd.openxmlformats-officedocument.spreadsheetml.worksheet+xml">
        <DigestMethod Algorithm="http://www.w3.org/2000/09/xmldsig#sha1"/>
        <DigestValue>74vTXqOxLTa6yzZ5AzlKX5BOv7Q=</DigestValue>
      </Reference>
      <Reference URI="/xl/worksheets/sheet6.xml?ContentType=application/vnd.openxmlformats-officedocument.spreadsheetml.worksheet+xml">
        <DigestMethod Algorithm="http://www.w3.org/2000/09/xmldsig#sha1"/>
        <DigestValue>y3/BUGinX4LfV8GhKV9oi/C06vc=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2023-07-17T08:25:55Z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2023-07-17T08:25:55Z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WySPHCvp32don+KqMSqxag7c+z4=</DigestValue>
    </Reference>
    <Reference Type="http://www.w3.org/2000/09/xmldsig#Object" URI="#idOfficeObject">
      <DigestMethod Algorithm="http://www.w3.org/2000/09/xmldsig#sha1"/>
      <DigestValue>RjyinmnQVgR+gm1breRPeejPmqQ=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tJusxmU2IJI6n+nZTQUuAzkfSfQ=</DigestValue>
    </Reference>
  </SignedInfo>
  <SignatureValue>pW5PA22Z/2LymZhbUIvWYuwLQkmYQDtdDBCTygqa7htvQcRpyohq6qwr5VttJYJ2XTHZcRujzZWY
kFTiiZcU7V/4ny3lNMjxMICcCXvWKD8iTVlT8loBMi2HMb6xiSMgAJrd2TWbYn16yeATbi1r/PpX
mIWK45MtMh1UE9q+7lM=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uHi4lDSQmdzWB0P0+2VBF9wSpXs=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W6NuckwqPouvS1iPyhVdCarZedU=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jZbM4n0EhPHQkDmUP3B26yk0b5I=</DigestValue>
      </Reference>
      <Reference URI="/xl/styles.xml?ContentType=application/vnd.openxmlformats-officedocument.spreadsheetml.styles+xml">
        <DigestMethod Algorithm="http://www.w3.org/2000/09/xmldsig#sha1"/>
        <DigestValue>ptNq2p1xzMTr/ghG6Rc+95BwVCw=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ZOjMiNgbhbsbalC+bCwe2y7A1PE=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IYRJIq6AChGxLz4EPFDkxtm19g0=</DigestValue>
      </Reference>
      <Reference URI="/xl/worksheets/sheet3.xml?ContentType=application/vnd.openxmlformats-officedocument.spreadsheetml.worksheet+xml">
        <DigestMethod Algorithm="http://www.w3.org/2000/09/xmldsig#sha1"/>
        <DigestValue>2hS+9SSfFrwiwBFpKrl40fHVUTM=</DigestValue>
      </Reference>
      <Reference URI="/xl/worksheets/sheet4.xml?ContentType=application/vnd.openxmlformats-officedocument.spreadsheetml.worksheet+xml">
        <DigestMethod Algorithm="http://www.w3.org/2000/09/xmldsig#sha1"/>
        <DigestValue>ARZ+5hS1YF77yZYTU6JqXAKxBFM=</DigestValue>
      </Reference>
      <Reference URI="/xl/worksheets/sheet5.xml?ContentType=application/vnd.openxmlformats-officedocument.spreadsheetml.worksheet+xml">
        <DigestMethod Algorithm="http://www.w3.org/2000/09/xmldsig#sha1"/>
        <DigestValue>74vTXqOxLTa6yzZ5AzlKX5BOv7Q=</DigestValue>
      </Reference>
      <Reference URI="/xl/worksheets/sheet6.xml?ContentType=application/vnd.openxmlformats-officedocument.spreadsheetml.worksheet+xml">
        <DigestMethod Algorithm="http://www.w3.org/2000/09/xmldsig#sha1"/>
        <DigestValue>y3/BUGinX4LfV8GhKV9oi/C06vc=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2023-07-18T04:45:11Z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2023-07-18T04:45:11Z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2022-12-19T07:25:09Z</cp:lastPrinted>
  <dcterms:created xsi:type="dcterms:W3CDTF">2014-09-25T08:23:57Z</dcterms:created>
  <dcterms:modified xsi:type="dcterms:W3CDTF">2023-07-17T04:12:55Z</dcterms:modified>
</cp:coreProperties>
</file>