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"/>
    </mc:Choice>
  </mc:AlternateContent>
  <bookViews>
    <workbookView xWindow="0" yWindow="0" windowWidth="19200" windowHeight="114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E52" i="27" l="1"/>
  <c r="E31" i="27" l="1"/>
  <c r="E45" i="27" s="1"/>
  <c r="E30" i="27"/>
  <c r="E53" i="27" l="1"/>
  <c r="E37" i="27"/>
  <c r="G19" i="27"/>
  <c r="E25" i="27" s="1"/>
  <c r="F25" i="27"/>
  <c r="D18" i="27" l="1"/>
  <c r="D19" i="27" l="1"/>
  <c r="D20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E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<sst xmlns="http://schemas.openxmlformats.org/spreadsheetml/2006/main" count="1388" uniqueCount="597">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</sst>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>
      <alignment horizontal="right"/>
    </xf>
    <xf numFmtId="178" fontId="89" fillId="0" borderId="37" xfId="65" applyNumberFormat="1" applyFont="1" applyFill="1" applyBorder="1" applyAlignment="1"/>
    <xf numFmtId="170" fontId="48" fillId="0" borderId="0" xfId="64" applyFont="1" applyFill="1"/>
    <xf numFmtId="170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70" fontId="11" fillId="0" borderId="19" xfId="64" applyFont="1" applyFill="1" applyBorder="1" applyAlignment="1">
      <alignment horizontal="right"/>
    </xf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80" fontId="46" fillId="37" borderId="63" xfId="0" applyNumberFormat="1" applyFont="1" applyFill="1" applyBorder="1" applyAlignment="1">
      <alignment horizontal="center"/>
    </xf>
    <xf numFmtId="178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168" fontId="11" fillId="0" borderId="70" xfId="0" applyNumberFormat="1" applyFont="1" applyBorder="1" applyAlignment="1">
      <alignment horizontal="right"/>
    </xf>
    <xf numFmtId="168" fontId="11" fillId="0" borderId="70" xfId="499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4" t="s">
        <v>50</v>
      </c>
      <c r="B2" s="325"/>
      <c r="C2" s="325"/>
      <c r="D2" s="325"/>
      <c r="E2" s="325"/>
      <c r="F2" s="32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6" t="s">
        <v>51</v>
      </c>
      <c r="D3" s="326"/>
      <c r="E3" s="326"/>
      <c r="F3" s="326"/>
      <c r="G3" s="326"/>
      <c r="H3" s="326"/>
      <c r="I3" s="326"/>
      <c r="J3" s="326"/>
      <c r="K3" s="326"/>
      <c r="L3" s="326"/>
      <c r="M3" s="308" t="s">
        <v>23</v>
      </c>
      <c r="N3" s="316"/>
      <c r="O3" s="317" t="s">
        <v>24</v>
      </c>
      <c r="P3" s="318"/>
      <c r="Q3" s="308" t="s">
        <v>5</v>
      </c>
      <c r="R3" s="308"/>
      <c r="S3" s="316"/>
      <c r="T3" s="319"/>
      <c r="U3" s="310" t="s">
        <v>26</v>
      </c>
      <c r="V3" s="311"/>
      <c r="W3" s="312" t="s">
        <v>25</v>
      </c>
    </row>
    <row r="4" spans="1:23" ht="12.75" customHeight="1">
      <c r="A4" s="316" t="s">
        <v>27</v>
      </c>
      <c r="B4" s="308" t="s">
        <v>28</v>
      </c>
      <c r="C4" s="308" t="s">
        <v>29</v>
      </c>
      <c r="D4" s="308" t="s">
        <v>30</v>
      </c>
      <c r="E4" s="308" t="s">
        <v>31</v>
      </c>
      <c r="F4" s="308" t="s">
        <v>32</v>
      </c>
      <c r="G4" s="308" t="s">
        <v>33</v>
      </c>
      <c r="H4" s="320" t="s">
        <v>52</v>
      </c>
      <c r="I4" s="308" t="s">
        <v>34</v>
      </c>
      <c r="J4" s="319"/>
      <c r="K4" s="308" t="s">
        <v>35</v>
      </c>
      <c r="L4" s="308" t="s">
        <v>36</v>
      </c>
      <c r="M4" s="308" t="s">
        <v>35</v>
      </c>
      <c r="N4" s="308" t="s">
        <v>37</v>
      </c>
      <c r="O4" s="308" t="s">
        <v>35</v>
      </c>
      <c r="P4" s="308" t="s">
        <v>37</v>
      </c>
      <c r="Q4" s="308" t="s">
        <v>38</v>
      </c>
      <c r="R4" s="308" t="s">
        <v>39</v>
      </c>
      <c r="S4" s="308" t="s">
        <v>36</v>
      </c>
      <c r="T4" s="308" t="s">
        <v>39</v>
      </c>
      <c r="U4" s="320" t="s">
        <v>36</v>
      </c>
      <c r="V4" s="308" t="s">
        <v>39</v>
      </c>
      <c r="W4" s="313"/>
    </row>
    <row r="5" spans="1:23">
      <c r="A5" s="319"/>
      <c r="B5" s="319"/>
      <c r="C5" s="319"/>
      <c r="D5" s="319"/>
      <c r="E5" s="319"/>
      <c r="F5" s="319"/>
      <c r="G5" s="319"/>
      <c r="H5" s="321"/>
      <c r="I5" s="106" t="s">
        <v>40</v>
      </c>
      <c r="J5" s="106" t="s">
        <v>41</v>
      </c>
      <c r="K5" s="319"/>
      <c r="L5" s="319"/>
      <c r="M5" s="319"/>
      <c r="N5" s="319"/>
      <c r="O5" s="319"/>
      <c r="P5" s="319"/>
      <c r="Q5" s="315"/>
      <c r="R5" s="315"/>
      <c r="S5" s="319"/>
      <c r="T5" s="315"/>
      <c r="U5" s="321"/>
      <c r="V5" s="309"/>
      <c r="W5" s="314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2" t="s">
        <v>5</v>
      </c>
      <c r="B179" s="32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9" t="s">
        <v>210</v>
      </c>
      <c r="B1" s="329"/>
      <c r="C1" s="329"/>
      <c r="D1" s="329"/>
      <c r="E1" s="329"/>
      <c r="F1" s="329"/>
      <c r="G1" s="32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0" t="e">
        <f>#REF!</f>
        <v>#REF!</v>
      </c>
      <c r="C2" s="331"/>
      <c r="D2" s="33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2"/>
      <c r="C3" s="332"/>
      <c r="D3" s="332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3">
        <v>41948</v>
      </c>
      <c r="C4" s="333"/>
      <c r="D4" s="33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3">
        <v>41949</v>
      </c>
      <c r="C5" s="333"/>
      <c r="D5" s="33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2">
        <v>111000</v>
      </c>
      <c r="C6" s="332"/>
      <c r="D6" s="332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7">
        <f>+$B$6*$F$7/$C$7</f>
        <v>111000</v>
      </c>
      <c r="C8" s="327"/>
      <c r="D8" s="32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3" t="s">
        <v>226</v>
      </c>
      <c r="C9" s="333"/>
      <c r="D9" s="33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2" t="e">
        <f>VLOOKUP(I11,#REF!,4,0)*1000</f>
        <v>#REF!</v>
      </c>
      <c r="C11" s="332"/>
      <c r="D11" s="332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7" t="e">
        <f>+ ROUND((B11-B19)*F10/C10,0)</f>
        <v>#REF!</v>
      </c>
      <c r="C12" s="327"/>
      <c r="D12" s="32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8" t="s">
        <v>212</v>
      </c>
      <c r="C13" s="328"/>
      <c r="D13" s="32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7">
        <f>+IF($E$13=1,ROUNDDOWN($B$8*$F$10/$C$10,0),IF(MROUND($B$8*$F$10/$C$10,10)-($B$8*$F$10/$C$10)&gt;0,MROUND($B$8*$F$10/$C$10,10)-10,MROUND($B$8*$F$10/$C$10,10)))</f>
        <v>55500</v>
      </c>
      <c r="C14" s="327"/>
      <c r="D14" s="32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7">
        <f>ROUNDDOWN($B$8*$F$10/$C$10,0)-B14</f>
        <v>0</v>
      </c>
      <c r="C15" s="327"/>
      <c r="D15" s="32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8" t="s">
        <v>223</v>
      </c>
      <c r="C16" s="328"/>
      <c r="D16" s="32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2">
        <v>10000</v>
      </c>
      <c r="C17" s="332"/>
      <c r="D17" s="332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7">
        <f>+IF($E$16=1,B17*B15,0)</f>
        <v>0</v>
      </c>
      <c r="C18" s="327"/>
      <c r="D18" s="32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2">
        <v>10000</v>
      </c>
      <c r="C19" s="332"/>
      <c r="D19" s="332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7">
        <f>+B19*B14</f>
        <v>555000000</v>
      </c>
      <c r="C20" s="327"/>
      <c r="D20" s="32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3"/>
      <c r="C21" s="333"/>
      <c r="D21" s="33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4" t="s">
        <v>241</v>
      </c>
      <c r="F23" s="334"/>
      <c r="G23" s="33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6" t="s">
        <v>328</v>
      </c>
      <c r="F1" s="336"/>
      <c r="G1" s="337" t="s">
        <v>329</v>
      </c>
      <c r="H1" s="337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8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8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8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5" t="s">
        <v>398</v>
      </c>
      <c r="C62" s="335" t="s">
        <v>310</v>
      </c>
      <c r="D62" s="335" t="s">
        <v>403</v>
      </c>
      <c r="E62" s="339">
        <v>140130</v>
      </c>
      <c r="F62" s="339">
        <v>7</v>
      </c>
      <c r="G62" s="40">
        <v>215002</v>
      </c>
      <c r="H62" s="40">
        <v>0</v>
      </c>
    </row>
    <row r="63" spans="1:9" s="40" customFormat="1">
      <c r="B63" s="335"/>
      <c r="C63" s="335"/>
      <c r="D63" s="335"/>
      <c r="E63" s="339"/>
      <c r="F63" s="339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0" t="s">
        <v>20</v>
      </c>
      <c r="C32" s="340"/>
      <c r="D32" s="340"/>
      <c r="E32" s="340"/>
      <c r="F32" s="340"/>
      <c r="G32" s="340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0" t="s">
        <v>14</v>
      </c>
      <c r="C39" s="340"/>
      <c r="D39" s="340"/>
      <c r="E39" s="340"/>
      <c r="F39" s="340"/>
      <c r="G39" s="340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1"/>
      <c r="E43" s="342"/>
      <c r="F43" s="342"/>
      <c r="G43" s="342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26" zoomScaleNormal="100" workbookViewId="0">
      <selection activeCell="E51" sqref="E51:F53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9" width="9.140625" style="168"/>
    <col min="10" max="10" width="12.28515625" style="168" bestFit="1" customWidth="1"/>
    <col min="11" max="16384" width="9.140625" style="168"/>
  </cols>
  <sheetData>
    <row r="1" spans="1:6" ht="24" customHeight="1">
      <c r="A1" s="364" t="s">
        <v>563</v>
      </c>
      <c r="B1" s="364"/>
      <c r="C1" s="364"/>
      <c r="D1" s="364"/>
      <c r="E1" s="364"/>
      <c r="F1" s="364"/>
    </row>
    <row r="2" spans="1:6" ht="15.75" customHeight="1">
      <c r="A2" s="361" t="s">
        <v>564</v>
      </c>
      <c r="B2" s="361"/>
      <c r="C2" s="361"/>
      <c r="D2" s="361"/>
      <c r="E2" s="361"/>
      <c r="F2" s="361"/>
    </row>
    <row r="3" spans="1:6" ht="19.5" customHeight="1">
      <c r="A3" s="362" t="s">
        <v>584</v>
      </c>
      <c r="B3" s="362"/>
      <c r="C3" s="362"/>
      <c r="D3" s="362"/>
      <c r="E3" s="362"/>
      <c r="F3" s="362"/>
    </row>
    <row r="4" spans="1:6" ht="18" customHeight="1">
      <c r="A4" s="363" t="s">
        <v>565</v>
      </c>
      <c r="B4" s="363"/>
      <c r="C4" s="363"/>
      <c r="D4" s="363"/>
      <c r="E4" s="363"/>
      <c r="F4" s="363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64" t="s">
        <v>566</v>
      </c>
      <c r="B6" s="364"/>
      <c r="C6" s="364"/>
      <c r="D6" s="364"/>
      <c r="E6" s="364"/>
      <c r="F6" s="364"/>
    </row>
    <row r="7" spans="1:6" ht="15.75" customHeight="1">
      <c r="A7" s="364" t="s">
        <v>567</v>
      </c>
      <c r="B7" s="364"/>
      <c r="C7" s="364"/>
      <c r="D7" s="364"/>
      <c r="E7" s="364"/>
      <c r="F7" s="364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77" t="s">
        <v>572</v>
      </c>
      <c r="B18" s="377"/>
      <c r="C18" s="377"/>
      <c r="D18" s="161" t="str">
        <f>"Từ ngày "&amp;TEXT(G18,"dd/mm/yyyy")&amp;" đến "&amp;TEXT(G19,"dd/mm/yyyy")</f>
        <v>Từ ngày 17/07/2023 đến 23/07/2023</v>
      </c>
      <c r="G18" s="176">
        <v>45124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17/07/2023 to 23/07/2023</v>
      </c>
      <c r="G19" s="176">
        <f>G18+6</f>
        <v>45130</v>
      </c>
    </row>
    <row r="20" spans="1:11" ht="15.75" customHeight="1">
      <c r="A20" s="179">
        <v>5</v>
      </c>
      <c r="B20" s="179" t="s">
        <v>582</v>
      </c>
      <c r="C20" s="179"/>
      <c r="D20" s="180">
        <f>E25+1</f>
        <v>45131</v>
      </c>
      <c r="E20" s="181"/>
      <c r="F20" s="181"/>
      <c r="G20" s="176"/>
    </row>
    <row r="21" spans="1:11" ht="15.75" customHeight="1">
      <c r="A21" s="177"/>
      <c r="B21" s="178" t="s">
        <v>583</v>
      </c>
      <c r="C21" s="177"/>
      <c r="D21" s="343">
        <f>D20</f>
        <v>45131</v>
      </c>
      <c r="E21" s="343"/>
      <c r="F21" s="343"/>
      <c r="G21" s="343"/>
    </row>
    <row r="22" spans="1:11" ht="15.75" customHeight="1" thickBot="1">
      <c r="A22" s="179"/>
      <c r="B22" s="179"/>
      <c r="C22" s="179"/>
      <c r="D22" s="179"/>
      <c r="E22" s="179"/>
      <c r="F22" s="182" t="s">
        <v>540</v>
      </c>
    </row>
    <row r="23" spans="1:11" ht="15.75" customHeight="1">
      <c r="A23" s="352" t="s">
        <v>531</v>
      </c>
      <c r="B23" s="353"/>
      <c r="C23" s="354" t="s">
        <v>541</v>
      </c>
      <c r="D23" s="353"/>
      <c r="E23" s="183" t="s">
        <v>542</v>
      </c>
      <c r="F23" s="264" t="s">
        <v>560</v>
      </c>
    </row>
    <row r="24" spans="1:11" ht="15.75" customHeight="1">
      <c r="A24" s="355" t="s">
        <v>27</v>
      </c>
      <c r="B24" s="356"/>
      <c r="C24" s="357" t="s">
        <v>330</v>
      </c>
      <c r="D24" s="358"/>
      <c r="E24" s="184" t="s">
        <v>543</v>
      </c>
      <c r="F24" s="265" t="s">
        <v>559</v>
      </c>
    </row>
    <row r="25" spans="1:11" ht="15.75" customHeight="1">
      <c r="A25" s="185"/>
      <c r="B25" s="186"/>
      <c r="C25" s="187"/>
      <c r="D25" s="187"/>
      <c r="E25" s="188">
        <f>G19</f>
        <v>45130</v>
      </c>
      <c r="F25" s="298">
        <f>G18-1</f>
        <v>45123</v>
      </c>
      <c r="G25" s="189"/>
    </row>
    <row r="26" spans="1:11" ht="15.75" customHeight="1">
      <c r="A26" s="378" t="s">
        <v>574</v>
      </c>
      <c r="B26" s="379"/>
      <c r="C26" s="190" t="s">
        <v>544</v>
      </c>
      <c r="D26" s="190"/>
      <c r="E26" s="296"/>
      <c r="F26" s="295"/>
    </row>
    <row r="27" spans="1:11" ht="15.75" customHeight="1">
      <c r="A27" s="191"/>
      <c r="B27" s="192"/>
      <c r="C27" s="193" t="s">
        <v>545</v>
      </c>
      <c r="D27" s="194"/>
      <c r="E27" s="297"/>
      <c r="F27" s="294"/>
    </row>
    <row r="28" spans="1:11" ht="15.75" customHeight="1">
      <c r="A28" s="375">
        <v>1</v>
      </c>
      <c r="B28" s="376"/>
      <c r="C28" s="195" t="s">
        <v>546</v>
      </c>
      <c r="D28" s="196"/>
      <c r="E28" s="289"/>
      <c r="F28" s="299"/>
    </row>
    <row r="29" spans="1:11" ht="15.75" customHeight="1">
      <c r="A29" s="197"/>
      <c r="B29" s="198"/>
      <c r="C29" s="199" t="s">
        <v>547</v>
      </c>
      <c r="D29" s="200"/>
      <c r="E29" s="267"/>
      <c r="F29" s="268"/>
    </row>
    <row r="30" spans="1:11" ht="15.75" customHeight="1">
      <c r="A30" s="359">
        <v>1.1000000000000001</v>
      </c>
      <c r="B30" s="360"/>
      <c r="C30" s="201" t="s">
        <v>586</v>
      </c>
      <c r="D30" s="202"/>
      <c r="E30" s="274">
        <f>F34</f>
        <v>55001807552</v>
      </c>
      <c r="F30" s="274">
        <v>53404527872</v>
      </c>
      <c r="G30" s="203"/>
      <c r="J30" s="203"/>
      <c r="K30" s="203"/>
    </row>
    <row r="31" spans="1:11" ht="15.75" customHeight="1">
      <c r="A31" s="350">
        <v>1.2</v>
      </c>
      <c r="B31" s="351"/>
      <c r="C31" s="204" t="s">
        <v>587</v>
      </c>
      <c r="D31" s="205"/>
      <c r="E31" s="306">
        <f>F35</f>
        <v>10679.75</v>
      </c>
      <c r="F31" s="307">
        <v>10398.24</v>
      </c>
      <c r="G31" s="203"/>
      <c r="J31" s="203"/>
      <c r="K31" s="203"/>
    </row>
    <row r="32" spans="1:11" ht="15.75" customHeight="1">
      <c r="A32" s="375">
        <v>2</v>
      </c>
      <c r="B32" s="376"/>
      <c r="C32" s="195" t="s">
        <v>548</v>
      </c>
      <c r="D32" s="196"/>
      <c r="E32" s="253"/>
      <c r="F32" s="276"/>
      <c r="G32" s="203"/>
      <c r="J32" s="203"/>
      <c r="K32" s="203"/>
    </row>
    <row r="33" spans="1:11" ht="15.75" customHeight="1">
      <c r="A33" s="206"/>
      <c r="B33" s="207"/>
      <c r="C33" s="204" t="s">
        <v>549</v>
      </c>
      <c r="D33" s="200"/>
      <c r="E33" s="254"/>
      <c r="F33" s="277"/>
      <c r="G33" s="203"/>
      <c r="J33" s="203"/>
      <c r="K33" s="203"/>
    </row>
    <row r="34" spans="1:11" ht="15.75" customHeight="1">
      <c r="A34" s="359">
        <v>2.1</v>
      </c>
      <c r="B34" s="360"/>
      <c r="C34" s="201" t="s">
        <v>588</v>
      </c>
      <c r="D34" s="202"/>
      <c r="E34" s="163">
        <v>57147730865</v>
      </c>
      <c r="F34" s="274">
        <v>55001807552</v>
      </c>
      <c r="G34" s="203"/>
      <c r="J34" s="203"/>
      <c r="K34" s="203"/>
    </row>
    <row r="35" spans="1:11" ht="15.75" customHeight="1">
      <c r="A35" s="350">
        <v>2.2000000000000002</v>
      </c>
      <c r="B35" s="351"/>
      <c r="C35" s="208" t="s">
        <v>589</v>
      </c>
      <c r="D35" s="200"/>
      <c r="E35" s="252">
        <v>11008.78</v>
      </c>
      <c r="F35" s="275">
        <v>10679.75</v>
      </c>
      <c r="G35" s="203"/>
      <c r="J35" s="203"/>
      <c r="K35" s="203"/>
    </row>
    <row r="36" spans="1:11" ht="15.75" customHeight="1">
      <c r="A36" s="365">
        <v>3</v>
      </c>
      <c r="B36" s="366"/>
      <c r="C36" s="209" t="s">
        <v>577</v>
      </c>
      <c r="D36" s="210"/>
      <c r="E36" s="255"/>
      <c r="F36" s="278"/>
      <c r="G36" s="203"/>
      <c r="J36" s="203"/>
      <c r="K36" s="203"/>
    </row>
    <row r="37" spans="1:11" ht="15.75" customHeight="1">
      <c r="A37" s="211"/>
      <c r="B37" s="212"/>
      <c r="C37" s="213" t="s">
        <v>578</v>
      </c>
      <c r="D37" s="214"/>
      <c r="E37" s="266">
        <f>E34-E30</f>
        <v>2145923313</v>
      </c>
      <c r="F37" s="279">
        <v>1597279680</v>
      </c>
      <c r="G37" s="203"/>
      <c r="J37" s="203"/>
      <c r="K37" s="203"/>
    </row>
    <row r="38" spans="1:11" ht="15.75" customHeight="1">
      <c r="A38" s="367">
        <v>3.1</v>
      </c>
      <c r="B38" s="368"/>
      <c r="C38" s="215" t="s">
        <v>550</v>
      </c>
      <c r="D38" s="216"/>
      <c r="E38" s="255"/>
      <c r="F38" s="278"/>
      <c r="G38" s="203"/>
      <c r="J38" s="203"/>
      <c r="K38" s="203"/>
    </row>
    <row r="39" spans="1:11" ht="15.75" customHeight="1">
      <c r="A39" s="217"/>
      <c r="B39" s="218"/>
      <c r="C39" s="213" t="s">
        <v>551</v>
      </c>
      <c r="D39" s="219"/>
      <c r="E39" s="256">
        <v>1702243182</v>
      </c>
      <c r="F39" s="280">
        <v>1448782473</v>
      </c>
      <c r="G39" s="203"/>
      <c r="J39" s="203"/>
      <c r="K39" s="203"/>
    </row>
    <row r="40" spans="1:11" ht="15.75" customHeight="1">
      <c r="A40" s="348">
        <v>3.2</v>
      </c>
      <c r="B40" s="349"/>
      <c r="C40" s="220" t="s">
        <v>585</v>
      </c>
      <c r="D40" s="221"/>
      <c r="E40" s="257"/>
      <c r="F40" s="281"/>
      <c r="G40" s="203"/>
      <c r="J40" s="203"/>
      <c r="K40" s="203"/>
    </row>
    <row r="41" spans="1:11" ht="15.75" customHeight="1">
      <c r="A41" s="222"/>
      <c r="B41" s="223"/>
      <c r="C41" s="167" t="s">
        <v>580</v>
      </c>
      <c r="D41" s="219"/>
      <c r="E41" s="266">
        <v>443680131</v>
      </c>
      <c r="F41" s="279">
        <v>148497207</v>
      </c>
      <c r="G41" s="203"/>
      <c r="J41" s="203"/>
      <c r="K41" s="203"/>
    </row>
    <row r="42" spans="1:11" ht="15.75" customHeight="1">
      <c r="A42" s="348">
        <v>3.3</v>
      </c>
      <c r="B42" s="349"/>
      <c r="C42" s="215" t="s">
        <v>552</v>
      </c>
      <c r="D42" s="216"/>
      <c r="E42" s="258"/>
      <c r="F42" s="282"/>
      <c r="G42" s="203"/>
      <c r="J42" s="203"/>
      <c r="K42" s="203"/>
    </row>
    <row r="43" spans="1:11" ht="15.75" customHeight="1">
      <c r="A43" s="217"/>
      <c r="B43" s="224"/>
      <c r="C43" s="167" t="s">
        <v>553</v>
      </c>
      <c r="D43" s="219"/>
      <c r="E43" s="259"/>
      <c r="F43" s="283"/>
      <c r="G43" s="203"/>
      <c r="J43" s="203"/>
      <c r="K43" s="203"/>
    </row>
    <row r="44" spans="1:11" ht="15.75" customHeight="1">
      <c r="A44" s="300">
        <v>4</v>
      </c>
      <c r="B44" s="301">
        <v>4</v>
      </c>
      <c r="C44" s="225" t="s">
        <v>575</v>
      </c>
      <c r="D44" s="216"/>
      <c r="E44" s="260"/>
      <c r="F44" s="284"/>
      <c r="G44" s="203"/>
      <c r="J44" s="203"/>
      <c r="K44" s="203"/>
    </row>
    <row r="45" spans="1:11" ht="15.75" customHeight="1">
      <c r="A45" s="226"/>
      <c r="B45" s="227"/>
      <c r="C45" s="167" t="s">
        <v>579</v>
      </c>
      <c r="D45" s="219"/>
      <c r="E45" s="261">
        <f>E35/E31-1</f>
        <v>3.0808773613614671E-2</v>
      </c>
      <c r="F45" s="285">
        <v>2.7072850790133662E-2</v>
      </c>
      <c r="G45" s="203"/>
      <c r="J45" s="203"/>
      <c r="K45" s="203"/>
    </row>
    <row r="46" spans="1:11" ht="15.75" customHeight="1">
      <c r="A46" s="369">
        <v>5</v>
      </c>
      <c r="B46" s="370"/>
      <c r="C46" s="228" t="s">
        <v>554</v>
      </c>
      <c r="D46" s="229"/>
      <c r="E46" s="262"/>
      <c r="F46" s="286"/>
      <c r="G46" s="203"/>
      <c r="J46" s="203"/>
      <c r="K46" s="203"/>
    </row>
    <row r="47" spans="1:11" ht="15.75" customHeight="1">
      <c r="A47" s="211"/>
      <c r="B47" s="212"/>
      <c r="C47" s="230" t="s">
        <v>555</v>
      </c>
      <c r="D47" s="231"/>
      <c r="E47" s="263"/>
      <c r="F47" s="287"/>
      <c r="G47" s="203"/>
      <c r="J47" s="203"/>
      <c r="K47" s="203"/>
    </row>
    <row r="48" spans="1:11" ht="15.75" customHeight="1">
      <c r="A48" s="373">
        <v>5.0999999999999996</v>
      </c>
      <c r="B48" s="374"/>
      <c r="C48" s="232" t="s">
        <v>590</v>
      </c>
      <c r="D48" s="202"/>
      <c r="E48" s="291">
        <v>11008.78</v>
      </c>
      <c r="F48" s="288">
        <v>10679.75</v>
      </c>
      <c r="G48" s="203"/>
      <c r="J48" s="203"/>
      <c r="K48" s="203"/>
    </row>
    <row r="49" spans="1:11" ht="15.75" customHeight="1">
      <c r="A49" s="373">
        <v>5.2</v>
      </c>
      <c r="B49" s="374"/>
      <c r="C49" s="233" t="s">
        <v>591</v>
      </c>
      <c r="D49" s="234"/>
      <c r="E49" s="288">
        <v>9261.1200000000008</v>
      </c>
      <c r="F49" s="288">
        <v>9261.1200000000008</v>
      </c>
      <c r="G49" s="203"/>
      <c r="J49" s="203"/>
      <c r="K49" s="203"/>
    </row>
    <row r="50" spans="1:11" ht="15.75" customHeight="1">
      <c r="A50" s="371">
        <v>6</v>
      </c>
      <c r="B50" s="372"/>
      <c r="C50" s="235" t="s">
        <v>576</v>
      </c>
      <c r="D50" s="236"/>
      <c r="E50" s="269"/>
      <c r="F50" s="270"/>
      <c r="G50" s="203"/>
      <c r="J50" s="203"/>
      <c r="K50" s="203"/>
    </row>
    <row r="51" spans="1:11" ht="15.75" customHeight="1">
      <c r="A51" s="304">
        <v>6.1</v>
      </c>
      <c r="B51" s="305">
        <v>6.1</v>
      </c>
      <c r="C51" s="237" t="s">
        <v>592</v>
      </c>
      <c r="D51" s="238"/>
      <c r="E51" s="271">
        <v>1846.44</v>
      </c>
      <c r="F51" s="271">
        <v>1846.44</v>
      </c>
      <c r="G51" s="292"/>
      <c r="J51" s="203"/>
      <c r="K51" s="203"/>
    </row>
    <row r="52" spans="1:11" ht="15.75" customHeight="1">
      <c r="A52" s="373">
        <v>6.2</v>
      </c>
      <c r="B52" s="374"/>
      <c r="C52" s="201" t="s">
        <v>593</v>
      </c>
      <c r="D52" s="232"/>
      <c r="E52" s="293">
        <f>E51*E35</f>
        <v>20327051.7432</v>
      </c>
      <c r="F52" s="271">
        <v>19719517.59</v>
      </c>
      <c r="G52" s="290"/>
      <c r="J52" s="203"/>
      <c r="K52" s="203"/>
    </row>
    <row r="53" spans="1:11" ht="15.75" customHeight="1" thickBot="1">
      <c r="A53" s="302">
        <v>6.2</v>
      </c>
      <c r="B53" s="303">
        <v>6.3</v>
      </c>
      <c r="C53" s="239" t="s">
        <v>581</v>
      </c>
      <c r="D53" s="239"/>
      <c r="E53" s="272">
        <f>E52/E34</f>
        <v>3.5569306839528875E-4</v>
      </c>
      <c r="F53" s="273">
        <v>3.5852490068361307E-4</v>
      </c>
      <c r="G53" s="290"/>
      <c r="J53" s="203"/>
      <c r="K53" s="203"/>
    </row>
    <row r="54" spans="1:11" ht="15.75" customHeight="1">
      <c r="A54" s="240"/>
      <c r="B54" s="240"/>
      <c r="C54" s="240"/>
      <c r="D54" s="240"/>
      <c r="E54" s="241"/>
      <c r="F54" s="241"/>
    </row>
    <row r="55" spans="1:11">
      <c r="B55" s="242"/>
      <c r="C55" s="243" t="s">
        <v>556</v>
      </c>
      <c r="D55" s="243"/>
      <c r="E55" s="345" t="s">
        <v>557</v>
      </c>
      <c r="F55" s="345"/>
    </row>
    <row r="56" spans="1:11">
      <c r="B56" s="242"/>
      <c r="C56" s="244" t="s">
        <v>594</v>
      </c>
      <c r="D56" s="243"/>
      <c r="E56" s="344" t="s">
        <v>558</v>
      </c>
      <c r="F56" s="345"/>
    </row>
    <row r="57" spans="1:11" ht="14.25" customHeight="1">
      <c r="C57" s="245"/>
      <c r="D57" s="245"/>
      <c r="E57" s="174"/>
      <c r="F57" s="174"/>
    </row>
    <row r="58" spans="1:11" ht="14.25" customHeight="1">
      <c r="A58" s="246"/>
      <c r="B58" s="246"/>
    </row>
    <row r="59" spans="1:11" ht="14.25" customHeight="1">
      <c r="A59" s="246"/>
      <c r="B59" s="246"/>
    </row>
    <row r="60" spans="1:11" ht="14.25" customHeight="1">
      <c r="A60" s="246"/>
      <c r="B60" s="246"/>
    </row>
    <row r="61" spans="1:11" ht="14.25" customHeight="1">
      <c r="A61" s="246"/>
      <c r="B61" s="246"/>
    </row>
    <row r="62" spans="1:11" ht="14.25" customHeight="1">
      <c r="A62" s="246"/>
      <c r="B62" s="246"/>
    </row>
    <row r="63" spans="1:11" ht="14.25" customHeight="1">
      <c r="A63" s="246"/>
      <c r="B63" s="246"/>
      <c r="C63" s="244"/>
      <c r="E63" s="346"/>
      <c r="F63" s="346"/>
    </row>
    <row r="64" spans="1:11" ht="14.25" customHeight="1">
      <c r="A64" s="247"/>
      <c r="B64" s="247"/>
      <c r="C64" s="248"/>
      <c r="D64" s="173"/>
      <c r="E64" s="347"/>
      <c r="F64" s="347"/>
    </row>
    <row r="65" spans="1:4" ht="16.5">
      <c r="A65" s="247"/>
      <c r="B65" s="247"/>
      <c r="C65" s="247"/>
      <c r="D65" s="247"/>
    </row>
    <row r="66" spans="1:4" ht="16.5">
      <c r="A66" s="249"/>
      <c r="B66" s="249"/>
      <c r="C66" s="249"/>
      <c r="D66" s="249"/>
    </row>
    <row r="67" spans="1:4" ht="16.5">
      <c r="A67" s="250"/>
      <c r="B67" s="250"/>
      <c r="C67" s="249"/>
      <c r="D67" s="249"/>
    </row>
    <row r="68" spans="1:4" ht="15.75">
      <c r="A68" s="251"/>
      <c r="B68" s="251"/>
    </row>
  </sheetData>
  <mergeCells count="32"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JnqhAulrXL5IrIRCnewxJnSKy1E=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p03Y8MnTuL4DpLXCxIO1MVMMJt0=</DigestValue>
    </Reference>
  </SignedInfo>
  <SignatureValue>ge8fR2kNdb572fuolpOmwlhENkguCnSlVAlQS+d/53gxRbR8jR7lM05RatdnHi9uAG8ikXygwhpp
OGz7m0CKf0kZ/VlxzHXIv7mWIHI8XWwjW0YmS9kNMTIXZ64R1W5cJQH30OkbAVua75k5Hcu9stMZ
dsnq9fZuRIJTYwKPKPQ=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8ZIUoG4exE+sI+dqXO1tBvTYEPo=</DigestValue>
      </Reference>
      <Reference URI="/xl/comments1.xml?ContentType=application/vnd.openxmlformats-officedocument.spreadsheetml.comments+xml">
        <DigestMethod Algorithm="http://www.w3.org/2000/09/xmldsig#sha1"/>
        <DigestValue>0HpDcM3/Gk18DYi82EIyPEYokhI=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9GNgjWWF7E+w/lW+acvk/KUgbRQ=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vLrYy8zgfxyJQmH4OnwlgUHKh+4=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3AaomgMFJ6t3S7hBYqrH7M+ACY4=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PQQ34ctJzcXllDpnGYvrgXyfZIo=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plVV4VjN/N4T0gw25wkVy4dtrQI=</DigestValue>
      </Reference>
      <Reference URI="/xl/worksheets/sheet3.xml?ContentType=application/vnd.openxmlformats-officedocument.spreadsheetml.worksheet+xml">
        <DigestMethod Algorithm="http://www.w3.org/2000/09/xmldsig#sha1"/>
        <DigestValue>9BvDRdqnkbEcliCPxp7IUW9hy9g=</DigestValue>
      </Reference>
      <Reference URI="/xl/worksheets/sheet4.xml?ContentType=application/vnd.openxmlformats-officedocument.spreadsheetml.worksheet+xml">
        <DigestMethod Algorithm="http://www.w3.org/2000/09/xmldsig#sha1"/>
        <DigestValue>nFH3VStPqH/Qgjjlku3AyltvpbA=</DigestValue>
      </Reference>
      <Reference URI="/xl/worksheets/sheet5.xml?ContentType=application/vnd.openxmlformats-officedocument.spreadsheetml.worksheet+xml">
        <DigestMethod Algorithm="http://www.w3.org/2000/09/xmldsig#sha1"/>
        <DigestValue>C9hgiqnBw/QXJrm/orLiUKQdkWY=</DigestValue>
      </Reference>
      <Reference URI="/xl/worksheets/sheet6.xml?ContentType=application/vnd.openxmlformats-officedocument.spreadsheetml.worksheet+xml">
        <DigestMethod Algorithm="http://www.w3.org/2000/09/xmldsig#sha1"/>
        <DigestValue>+vhZvUsMtIZgP2jKxf8//VBqfkc=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2023-07-24T07:24:11Z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2023-07-24T07:24:11Z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enaG2aq5lLVaLc+duUW7MeN/gWw=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GgSmWeRj+4t/2R9MyuzfPvg8SJY=</DigestValue>
    </Reference>
  </SignedInfo>
  <SignatureValue>pyzPfSn0BtbH21C9aYOoTzIRJ0+1l/7lnbk22M7kWhcdbV5JIatE82bM1ZBlhyuoJSu75tQBi0IY
Nk62VRUu/d8AXB/hbz6AOhbIFYt3iYJUAX2H/hUl1BRs7uu1VfUErOaBtxCX3PL3dmA5HxbLztvc
mrrE/OXsj3Xt1Av1S10=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8ZIUoG4exE+sI+dqXO1tBvTYEPo=</DigestValue>
      </Reference>
      <Reference URI="/xl/comments1.xml?ContentType=application/vnd.openxmlformats-officedocument.spreadsheetml.comments+xml">
        <DigestMethod Algorithm="http://www.w3.org/2000/09/xmldsig#sha1"/>
        <DigestValue>0HpDcM3/Gk18DYi82EIyPEYokhI=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9GNgjWWF7E+w/lW+acvk/KUgbRQ=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vLrYy8zgfxyJQmH4OnwlgUHKh+4=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3AaomgMFJ6t3S7hBYqrH7M+ACY4=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PQQ34ctJzcXllDpnGYvrgXyfZIo=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plVV4VjN/N4T0gw25wkVy4dtrQI=</DigestValue>
      </Reference>
      <Reference URI="/xl/worksheets/sheet3.xml?ContentType=application/vnd.openxmlformats-officedocument.spreadsheetml.worksheet+xml">
        <DigestMethod Algorithm="http://www.w3.org/2000/09/xmldsig#sha1"/>
        <DigestValue>9BvDRdqnkbEcliCPxp7IUW9hy9g=</DigestValue>
      </Reference>
      <Reference URI="/xl/worksheets/sheet4.xml?ContentType=application/vnd.openxmlformats-officedocument.spreadsheetml.worksheet+xml">
        <DigestMethod Algorithm="http://www.w3.org/2000/09/xmldsig#sha1"/>
        <DigestValue>nFH3VStPqH/Qgjjlku3AyltvpbA=</DigestValue>
      </Reference>
      <Reference URI="/xl/worksheets/sheet5.xml?ContentType=application/vnd.openxmlformats-officedocument.spreadsheetml.worksheet+xml">
        <DigestMethod Algorithm="http://www.w3.org/2000/09/xmldsig#sha1"/>
        <DigestValue>C9hgiqnBw/QXJrm/orLiUKQdkWY=</DigestValue>
      </Reference>
      <Reference URI="/xl/worksheets/sheet6.xml?ContentType=application/vnd.openxmlformats-officedocument.spreadsheetml.worksheet+xml">
        <DigestMethod Algorithm="http://www.w3.org/2000/09/xmldsig#sha1"/>
        <DigestValue>+vhZvUsMtIZgP2jKxf8//VBqfkc=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2023-07-24T09:41:21Z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2023-07-24T09:41:21Z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DAO THI NGOC ANH</cp:lastModifiedBy>
  <cp:lastPrinted>2023-03-22T02:50:55Z</cp:lastPrinted>
  <dcterms:created xsi:type="dcterms:W3CDTF">2014-09-25T08:23:57Z</dcterms:created>
  <dcterms:modified xsi:type="dcterms:W3CDTF">2023-07-24T07:18:40Z</dcterms:modified>
</cp:coreProperties>
</file>