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TRAI PHIEU LINH HOAT TECHCOM - 11561238 - BIDB599999\BÁO CÁO KÝ SỐ\BÁO CÁO NGÀY - TUẦN\NAV TUAN\"/>
    </mc:Choice>
  </mc:AlternateContent>
  <bookViews>
    <workbookView xWindow="0" yWindow="0" windowWidth="24000" windowHeight="90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18" i="27" l="1"/>
  <c r="E53" i="27"/>
  <c r="E52" i="27"/>
  <c r="E45" i="27"/>
  <c r="E39" i="27"/>
  <c r="E37" i="27"/>
  <c r="E31" i="27"/>
  <c r="E30" i="27"/>
  <c r="G19" i="27" l="1"/>
  <c r="E25" i="27" s="1"/>
  <c r="D20" i="27" l="1"/>
  <c r="D18" i="27"/>
  <c r="D19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<sst xmlns="http://schemas.openxmlformats.org/spreadsheetml/2006/main" count="1388" uniqueCount="597">
  <si>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</si>
  <si>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</si>
  <si>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</si>
  <si>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</si>
  <si>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</si>
  <si>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</si>
  <si>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</si>
  <si>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</si>
  <si>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</si>
  <si>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</si>
  <si>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</si>
  <si>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</si>
  <si>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</si>
  <si>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</si>
  <si>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</si>
  <si>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</si>
  <si>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</si>
  <si>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</si>
  <si>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</si>
  <si>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</si>
  <si>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</si>
  <si>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</si>
  <si>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</si>
  <si>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</si>
  <si>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</si>
  <si>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</si>
  <si>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</si>
  <si>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</si>
  <si>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</si>
  <si>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</si>
  <si>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</si>
  <si>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</si>
  <si>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</si>
  <si>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</si>
  <si>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</si>
  <si>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</si>
  <si>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</si>
  <si>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</si>
  <si>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</si>
  <si>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</si>
  <si>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</si>
  <si>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</si>
  <si>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</si>
  <si>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</si>
  <si>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</si>
  <si>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</si>
  <si>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</si>
  <si>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</si>
  <si>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</si>
  <si>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</si>
  <si>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</si>
  <si>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</si>
  <si>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</si>
  <si>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</si>
  <si>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</si>
  <si>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</si>
  <si>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</si>
  <si>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</si>
  <si>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</si>
  <si>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</si>
  <si>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</si>
  <si>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</si>
  <si>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</si>
  <si>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</si>
  <si>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</si>
  <si>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</si>
  <si>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</si>
  <si>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</si>
  <si>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</si>
  <si>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</si>
  <si>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</si>
  <si>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</si>
  <si>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</si>
  <si>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</si>
  <si>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</si>
  <si>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</si>
  <si>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</si>
  <si>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</si>
  <si>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</si>
  <si>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</si>
  <si>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</si>
  <si>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</si>
  <si>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</si>
  <si>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</si>
  <si>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</si>
  <si>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</si>
  <si>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</si>
  <si>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</si>
  <si>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</si>
  <si>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</si>
  <si>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</si>
  <si>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</si>
  <si>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</si>
  <si>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</si>
  <si>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</si>
  <si>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</si>
  <si>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</si>
  <si>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</si>
  <si>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</si>
  <si>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</si>
  <si>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</si>
  <si>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</si>
  <si>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</si>
  <si>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</si>
  <si>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</si>
  <si>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</si>
  <si>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</si>
  <si>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</si>
  <si>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</si>
  <si>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</si>
  <si>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</si>
  <si>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</si>
  <si>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</si>
  <si>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</si>
  <si>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</si>
  <si>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</si>
  <si>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</si>
  <si>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</si>
  <si>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</si>
  <si>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</si>
  <si>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</si>
  <si>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</si>
  <si>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</si>
  <si>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</si>
  <si>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</si>
  <si>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</si>
  <si>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</si>
  <si>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</si>
  <si>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</si>
  <si>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</si>
  <si>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</si>
  <si>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</si>
  <si>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</si>
  <si>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</si>
  <si>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</si>
  <si>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</si>
  <si>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</si>
  <si>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</si>
  <si>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</si>
  <si>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</si>
  <si>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</si>
  <si>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</si>
  <si>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</si>
  <si>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</si>
  <si>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</si>
  <si>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</si>
  <si>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</si>
  <si>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</si>
  <si>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</si>
  <si>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</si>
  <si>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</si>
  <si>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</si>
  <si>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</si>
  <si>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</si>
  <si>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</si>
  <si>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</si>
  <si>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</si>
  <si>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</si>
  <si>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</si>
  <si>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</si>
  <si>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</si>
  <si>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</si>
  <si>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</si>
  <si>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</si>
  <si>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</si>
  <si>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</si>
  <si>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</si>
  <si>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</si>
  <si>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</si>
  <si>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</si>
  <si>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</si>
  <si>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</si>
  <si>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</si>
  <si>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</si>
  <si>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</si>
  <si>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</si>
  <si>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</si>
  <si>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</si>
  <si>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</si>
  <si>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</si>
  <si>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</si>
  <si>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</si>
  <si>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</si>
  <si>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</si>
  <si>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</si>
  <si>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</si>
  <si>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</si>
  <si>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</si>
  <si>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</si>
  <si>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</si>
  <si>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</si>
  <si>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</si>
  <si>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</si>
  <si>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</si>
  <si>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</si>
  <si>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</si>
  <si>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</si>
  <si>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</si>
  <si>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</si>
  <si>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</si>
  <si>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</si>
  <si>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</si>
  <si>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</si>
  <si>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</si>
  <si>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</si>
  <si>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</si>
  <si>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</si>
  <si>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</si>
  <si>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</si>
  <si>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</si>
  <si>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</si>
  <si>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</si>
  <si>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</si>
  <si>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</si>
  <si>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</si>
  <si>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</si>
  <si>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</si>
  <si>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</si>
  <si>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</si>
  <si>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</si>
  <si>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</si>
  <si>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</si>
  <si>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</si>
  <si>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</si>
  <si>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</si>
  <si>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</si>
  <si>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</si>
  <si>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</si>
  <si>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</si>
  <si>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</si>
  <si>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</si>
  <si>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</si>
  <si>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</si>
  <si>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</si>
  <si>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</si>
  <si>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</si>
  <si>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</si>
  <si>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</si>
  <si>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</si>
  <si>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</si>
  <si>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</si>
  <si>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</si>
  <si>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</si>
  <si>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</si>
  <si>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</si>
  <si>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</si>
  <si>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</si>
  <si>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</si>
  <si>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</si>
  <si>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</si>
  <si>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</si>
  <si>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</si>
  <si>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</si>
  <si>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</si>
  <si>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</si>
  <si>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</si>
  <si>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</si>
  <si>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</si>
  <si>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</si>
  <si>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</si>
  <si>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</si>
  <si>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</si>
  <si>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</si>
  <si>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</si>
  <si>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</si>
  <si>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</si>
  <si>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</si>
  <si>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</si>
  <si>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</si>
  <si>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</si>
  <si>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</si>
  <si>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</si>
  <si>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</si>
  <si>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</si>
  <si>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</si>
  <si>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</si>
  <si>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</si>
  <si>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</si>
  <si>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</si>
  <si>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</si>
  <si>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</si>
  <si>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</si>
  <si>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</si>
  <si>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</si>
  <si>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</si>
  <si>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</si>
  <si>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</si>
  <si>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</si>
  <si>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</si>
  <si>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</si>
  <si>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</si>
  <si>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</si>
  <si>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</si>
  <si>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</si>
  <si>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</si>
  <si>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</si>
  <si>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</si>
  <si>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</si>
  <si>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</si>
  <si>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</si>
  <si>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</si>
  <si>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</si>
  <si>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</si>
  <si>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</si>
  <si>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</si>
  <si>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</si>
  <si>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</si>
  <si>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</si>
  <si>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</si>
  <si>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</si>
  <si>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</si>
  <si>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</si>
  <si>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</si>
  <si>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</si>
  <si>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</si>
  <si>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</si>
  <si>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</si>
  <si>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</si>
  <si>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</si>
  <si>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</si>
  <si>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</si>
  <si>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</si>
  <si>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</si>
  <si>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</si>
  <si>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</si>
  <si>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</si>
  <si>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</si>
  <si>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</si>
  <si>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</si>
  <si>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</si>
  <si>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</si>
  <si>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</si>
  <si>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</si>
  <si>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</si>
  <si>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</si>
  <si>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</si>
  <si>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</si>
  <si>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</si>
  <si>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</si>
  <si>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</si>
  <si>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</si>
  <si>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</si>
  <si>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</si>
  <si>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</si>
  <si>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</si>
  <si>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</si>
  <si>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</si>
  <si>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</si>
  <si>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</si>
  <si>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</si>
  <si>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</si>
  <si>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</si>
  <si>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</si>
  <si>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</si>
  <si>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</si>
  <si>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</si>
  <si>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</si>
  <si>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</si>
  <si>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</si>
  <si>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</si>
  <si>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</si>
  <si>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</si>
  <si>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</si>
  <si>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</si>
  <si>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</si>
  <si>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</si>
  <si>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</si>
  <si>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</si>
  <si>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</si>
  <si>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</si>
  <si>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</si>
  <si>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</si>
  <si>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</si>
  <si>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</si>
  <si>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</si>
  <si>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</si>
  <si>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</si>
  <si>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</si>
  <si>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</si>
  <si>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</si>
  <si>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</si>
  <si>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</si>
  <si>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</si>
  <si>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</si>
  <si>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</si>
  <si>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</si>
  <si>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</si>
  <si>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</si>
  <si>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</si>
  <si>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</si>
  <si>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</si>
  <si>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</si>
  <si>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</si>
  <si>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</si>
  <si>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</si>
  <si>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</si>
  <si>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</si>
  <si>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</si>
  <si>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</si>
  <si>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</si>
  <si>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</si>
  <si>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</si>
  <si>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</si>
  <si>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</si>
  <si>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</si>
  <si>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</si>
  <si>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</si>
  <si>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</si>
  <si>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</si>
  <si>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</si>
  <si>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</si>
  <si>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</si>
  <si>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</si>
  <si>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</si>
  <si>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</si>
  <si>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</si>
  <si>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</si>
  <si>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</si>
  <si>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</si>
  <si>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</si>
  <si>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</si>
  <si>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</si>
  <si>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</si>
  <si>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</si>
  <si>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</si>
  <si>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</si>
  <si>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</si>
  <si>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</si>
  <si>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</si>
  <si>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</si>
  <si>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</si>
  <si>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</si>
  <si>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</si>
  <si>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</si>
  <si>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</si>
  <si>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</si>
  <si>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</si>
  <si>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</si>
  <si>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</si>
  <si>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</si>
  <si>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</si>
  <si>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</si>
  <si>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</si>
  <si>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</si>
  <si>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</si>
  <si>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</si>
  <si>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</si>
  <si>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</si>
  <si>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</si>
  <si>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</si>
  <si>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</si>
  <si>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</si>
  <si>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</si>
  <si>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</si>
  <si>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</si>
  <si>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</si>
  <si>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</si>
  <si>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</si>
  <si>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</si>
  <si>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</si>
  <si>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</si>
  <si>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</si>
  <si>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</si>
  <si>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</si>
  <si>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</si>
  <si>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</si>
  <si>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</si>
  <si>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</si>
  <si>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</si>
  <si>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</si>
  <si>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</si>
  <si>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</si>
  <si>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</si>
  <si>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</si>
  <si>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</si>
  <si>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</si>
  <si>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</si>
  <si>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</si>
  <si>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</si>
  <si>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</si>
  <si>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</si>
  <si>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</si>
  <si>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</si>
  <si>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</si>
  <si>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</si>
  <si>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</si>
  <si>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</si>
  <si>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</si>
  <si>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</si>
  <si>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</si>
  <si>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</si>
  <si>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</si>
  <si>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</si>
  <si>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</si>
  <si>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</si>
  <si>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</si>
  <si>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</si>
  <si>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</si>
  <si>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</si>
  <si>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</si>
  <si>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</si>
  <si>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</si>
  <si>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</si>
  <si>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</si>
  <si>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</si>
  <si>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</si>
  <si>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</si>
  <si>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</si>
  <si>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</si>
  <si>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</si>
  <si>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</si>
  <si>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</si>
  <si>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</si>
  <si>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</si>
  <si>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</si>
  <si>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</si>
  <si>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</si>
  <si>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</si>
  <si>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</si>
  <si>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</si>
  <si>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</si>
  <si>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</si>
  <si>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</si>
  <si>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</si>
  <si>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</si>
  <si>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</si>
  <si>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</si>
  <si>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</si>
  <si>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</si>
  <si>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</si>
  <si>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</si>
  <si>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</si>
  <si>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</si>
  <si>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</si>
  <si>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</si>
  <si>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</si>
  <si>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</si>
  <si>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</si>
  <si>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</si>
  <si>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</si>
  <si>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</si>
  <si>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</si>
  <si>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</si>
  <si>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</si>
  <si>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</si>
  <si>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</si>
  <si>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</si>
  <si>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</si>
  <si>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</si>
  <si>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</si>
  <si>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</si>
  <si>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</si>
  <si>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</si>
  <si>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</si>
  <si>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</si>
  <si>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</si>
  <si>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</si>
  <si>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</si>
  <si>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</si>
  <si>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</si>
  <si>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</si>
  <si>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</si>
  <si>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</si>
  <si>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</si>
  <si>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</si>
  <si>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</si>
  <si>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</si>
  <si>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</si>
  <si>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</si>
  <si>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</si>
  <si>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</si>
  <si>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</si>
  <si>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Quỹ đầu tư Trái Phiếu linh hoạt Techcom</t>
  </si>
  <si>
    <t>Techcom Flexi Bond Fund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</si>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</sst>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19" formatCode="_-* #,##0.0000_-;\-* #,##0.0000_-;_-* &quot;-&quot;??_-;_-@_-"/>
  </numFmts>
  <fonts count="1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5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64" fontId="48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48" fillId="0" borderId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6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0" fontId="118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2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3" fontId="118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5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86" fontId="3" fillId="0" borderId="0" applyFill="0" applyBorder="0" applyAlignment="0"/>
    <xf numFmtId="0" fontId="121" fillId="0" borderId="0"/>
    <xf numFmtId="1" fontId="122" fillId="0" borderId="18" applyBorder="0"/>
    <xf numFmtId="164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0" fontId="126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7" fillId="0" borderId="0" applyNumberFormat="0" applyAlignment="0">
      <alignment horizontal="left"/>
    </xf>
    <xf numFmtId="197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199" fontId="131" fillId="0" borderId="0">
      <protection locked="0"/>
    </xf>
    <xf numFmtId="199" fontId="131" fillId="0" borderId="0">
      <protection locked="0"/>
    </xf>
    <xf numFmtId="10" fontId="128" fillId="23" borderId="19" applyNumberFormat="0" applyBorder="0" applyAlignment="0" applyProtection="0"/>
    <xf numFmtId="186" fontId="132" fillId="70" borderId="0"/>
    <xf numFmtId="186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0" fontId="134" fillId="0" borderId="67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5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5" fontId="140" fillId="0" borderId="0"/>
    <xf numFmtId="0" fontId="139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0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1" fontId="126" fillId="0" borderId="32">
      <alignment horizontal="right" vertical="center"/>
    </xf>
    <xf numFmtId="212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3" fontId="126" fillId="0" borderId="0"/>
    <xf numFmtId="213" fontId="126" fillId="0" borderId="19"/>
    <xf numFmtId="0" fontId="145" fillId="72" borderId="19">
      <alignment horizontal="left" vertical="center"/>
    </xf>
    <xf numFmtId="5" fontId="146" fillId="0" borderId="16">
      <alignment horizontal="left" vertical="top"/>
    </xf>
    <xf numFmtId="5" fontId="116" fillId="0" borderId="37">
      <alignment horizontal="left" vertical="top"/>
    </xf>
    <xf numFmtId="0" fontId="147" fillId="0" borderId="37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8" fillId="0" borderId="0">
      <alignment vertical="center"/>
    </xf>
    <xf numFmtId="42" fontId="149" fillId="0" borderId="0" applyFont="0" applyFill="0" applyBorder="0" applyAlignment="0" applyProtection="0"/>
    <xf numFmtId="44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6" fillId="0" borderId="0"/>
    <xf numFmtId="201" fontId="113" fillId="0" borderId="0" applyFont="0" applyFill="0" applyBorder="0" applyAlignment="0" applyProtection="0"/>
    <xf numFmtId="218" fontId="115" fillId="0" borderId="0" applyFont="0" applyFill="0" applyBorder="0" applyAlignment="0" applyProtection="0"/>
    <xf numFmtId="202" fontId="11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6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6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6" fontId="5" fillId="22" borderId="19" xfId="87" applyFont="1" applyFill="1" applyBorder="1" applyProtection="1">
      <protection locked="0"/>
    </xf>
    <xf numFmtId="166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6" fontId="5" fillId="28" borderId="22" xfId="87" applyFont="1" applyFill="1" applyBorder="1" applyAlignment="1" applyProtection="1">
      <alignment horizontal="center" vertical="center" wrapText="1"/>
      <protection locked="0"/>
    </xf>
    <xf numFmtId="166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6" fontId="3" fillId="28" borderId="25" xfId="87" applyFont="1" applyFill="1" applyBorder="1" applyAlignment="1" applyProtection="1">
      <alignment vertical="center"/>
      <protection locked="0"/>
    </xf>
    <xf numFmtId="166" fontId="3" fillId="28" borderId="26" xfId="87" applyFont="1" applyFill="1" applyBorder="1" applyAlignment="1" applyProtection="1">
      <alignment vertical="center"/>
      <protection locked="0"/>
    </xf>
    <xf numFmtId="166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6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6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6" fontId="55" fillId="0" borderId="0" xfId="64" applyFont="1"/>
    <xf numFmtId="0" fontId="55" fillId="0" borderId="0" xfId="0" applyFont="1" applyAlignment="1">
      <alignment vertical="center"/>
    </xf>
    <xf numFmtId="166" fontId="55" fillId="0" borderId="0" xfId="64" applyFont="1" applyAlignment="1">
      <alignment vertical="center"/>
    </xf>
    <xf numFmtId="166" fontId="55" fillId="0" borderId="0" xfId="64" applyFont="1" applyAlignment="1" applyProtection="1">
      <alignment vertical="center"/>
      <protection locked="0"/>
    </xf>
    <xf numFmtId="166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6" fontId="55" fillId="30" borderId="0" xfId="64" applyFont="1" applyFill="1" applyAlignment="1">
      <alignment vertical="center"/>
    </xf>
    <xf numFmtId="166" fontId="55" fillId="30" borderId="0" xfId="0" applyNumberFormat="1" applyFont="1" applyFill="1" applyAlignment="1">
      <alignment vertical="center"/>
    </xf>
    <xf numFmtId="166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6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6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6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6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6" fontId="3" fillId="0" borderId="16" xfId="88" applyFont="1" applyFill="1" applyBorder="1" applyAlignment="1" applyProtection="1">
      <alignment horizontal="center" vertical="center"/>
      <protection locked="0"/>
    </xf>
    <xf numFmtId="166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6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6" fontId="50" fillId="0" borderId="0" xfId="64" applyFont="1" applyAlignment="1"/>
    <xf numFmtId="166" fontId="63" fillId="0" borderId="0" xfId="64" applyFont="1"/>
    <xf numFmtId="166" fontId="64" fillId="0" borderId="0" xfId="64" applyFont="1" applyAlignment="1"/>
    <xf numFmtId="166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7" fontId="46" fillId="0" borderId="0" xfId="0" applyNumberFormat="1" applyFont="1" applyAlignment="1">
      <alignment horizontal="left"/>
    </xf>
    <xf numFmtId="174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8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176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4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6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4" fontId="48" fillId="0" borderId="0" xfId="0" applyNumberFormat="1" applyFont="1"/>
    <xf numFmtId="166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6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7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4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4" fontId="8" fillId="0" borderId="18" xfId="65" applyNumberFormat="1" applyFont="1" applyFill="1" applyBorder="1" applyAlignment="1"/>
    <xf numFmtId="174" fontId="8" fillId="0" borderId="45" xfId="65" applyNumberFormat="1" applyFont="1" applyFill="1" applyBorder="1" applyAlignment="1"/>
    <xf numFmtId="174" fontId="11" fillId="0" borderId="41" xfId="65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4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4" fontId="47" fillId="0" borderId="28" xfId="65" applyNumberFormat="1" applyFont="1" applyFill="1" applyBorder="1" applyAlignment="1">
      <alignment horizontal="right"/>
    </xf>
    <xf numFmtId="174" fontId="11" fillId="0" borderId="45" xfId="65" applyNumberFormat="1" applyFont="1" applyFill="1" applyBorder="1" applyAlignment="1">
      <alignment horizontal="right"/>
    </xf>
    <xf numFmtId="175" fontId="11" fillId="0" borderId="63" xfId="65" applyNumberFormat="1" applyFont="1" applyFill="1" applyBorder="1" applyAlignment="1">
      <alignment horizontal="right"/>
    </xf>
    <xf numFmtId="37" fontId="93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6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4" fontId="49" fillId="0" borderId="63" xfId="65" applyNumberFormat="1" applyFont="1" applyFill="1" applyBorder="1" applyAlignment="1">
      <alignment horizontal="right" vertical="center" wrapText="1"/>
    </xf>
    <xf numFmtId="174" fontId="49" fillId="0" borderId="45" xfId="65" applyNumberFormat="1" applyFont="1" applyFill="1" applyBorder="1" applyAlignment="1">
      <alignment horizontal="right" vertical="center" wrapText="1"/>
    </xf>
    <xf numFmtId="166" fontId="11" fillId="0" borderId="60" xfId="64" applyFont="1" applyFill="1" applyBorder="1" applyAlignment="1"/>
    <xf numFmtId="166" fontId="11" fillId="0" borderId="60" xfId="64" applyFont="1" applyFill="1" applyBorder="1" applyAlignment="1">
      <alignment horizontal="right"/>
    </xf>
    <xf numFmtId="174" fontId="7" fillId="0" borderId="18" xfId="65" applyNumberFormat="1" applyFont="1" applyFill="1" applyBorder="1" applyAlignment="1"/>
    <xf numFmtId="174" fontId="90" fillId="0" borderId="37" xfId="65" applyNumberFormat="1" applyFont="1" applyFill="1" applyBorder="1" applyAlignment="1"/>
    <xf numFmtId="174" fontId="7" fillId="0" borderId="28" xfId="65" applyNumberFormat="1" applyFont="1" applyFill="1" applyBorder="1" applyAlignment="1"/>
    <xf numFmtId="166" fontId="48" fillId="0" borderId="0" xfId="64" applyFont="1" applyFill="1"/>
    <xf numFmtId="166" fontId="11" fillId="0" borderId="19" xfId="64" applyFont="1" applyFill="1" applyBorder="1" applyAlignment="1">
      <alignment wrapText="1"/>
    </xf>
    <xf numFmtId="219" fontId="48" fillId="0" borderId="0" xfId="0" applyNumberFormat="1" applyFont="1"/>
    <xf numFmtId="166" fontId="11" fillId="0" borderId="19" xfId="64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166" fontId="55" fillId="0" borderId="0" xfId="64" applyFont="1" applyAlignment="1">
      <alignment horizontal="center" vertical="center"/>
    </xf>
    <xf numFmtId="166" fontId="55" fillId="32" borderId="0" xfId="64" applyFont="1" applyFill="1" applyAlignment="1" applyProtection="1">
      <alignment horizontal="left" vertical="center"/>
      <protection locked="0"/>
    </xf>
    <xf numFmtId="166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6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6" fontId="3" fillId="22" borderId="32" xfId="87" applyFont="1" applyFill="1" applyBorder="1" applyAlignment="1" applyProtection="1">
      <alignment horizontal="center"/>
      <protection locked="0"/>
    </xf>
    <xf numFmtId="166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7" t="s">
        <v>50</v>
      </c>
      <c r="B2" s="308"/>
      <c r="C2" s="308"/>
      <c r="D2" s="308"/>
      <c r="E2" s="308"/>
      <c r="F2" s="30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9" t="s">
        <v>51</v>
      </c>
      <c r="D3" s="309"/>
      <c r="E3" s="309"/>
      <c r="F3" s="309"/>
      <c r="G3" s="309"/>
      <c r="H3" s="309"/>
      <c r="I3" s="309"/>
      <c r="J3" s="309"/>
      <c r="K3" s="309"/>
      <c r="L3" s="309"/>
      <c r="M3" s="310" t="s">
        <v>23</v>
      </c>
      <c r="N3" s="317"/>
      <c r="O3" s="324" t="s">
        <v>24</v>
      </c>
      <c r="P3" s="325"/>
      <c r="Q3" s="310" t="s">
        <v>5</v>
      </c>
      <c r="R3" s="310"/>
      <c r="S3" s="317"/>
      <c r="T3" s="312"/>
      <c r="U3" s="319" t="s">
        <v>26</v>
      </c>
      <c r="V3" s="320"/>
      <c r="W3" s="321" t="s">
        <v>25</v>
      </c>
    </row>
    <row r="4" spans="1:23" ht="12.75" customHeight="1">
      <c r="A4" s="317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13" t="s">
        <v>52</v>
      </c>
      <c r="I4" s="310" t="s">
        <v>34</v>
      </c>
      <c r="J4" s="312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13" t="s">
        <v>36</v>
      </c>
      <c r="V4" s="310" t="s">
        <v>39</v>
      </c>
      <c r="W4" s="322"/>
    </row>
    <row r="5" spans="1:23">
      <c r="A5" s="312"/>
      <c r="B5" s="312"/>
      <c r="C5" s="312"/>
      <c r="D5" s="312"/>
      <c r="E5" s="312"/>
      <c r="F5" s="312"/>
      <c r="G5" s="312"/>
      <c r="H5" s="314"/>
      <c r="I5" s="106" t="s">
        <v>40</v>
      </c>
      <c r="J5" s="106" t="s">
        <v>41</v>
      </c>
      <c r="K5" s="312"/>
      <c r="L5" s="312"/>
      <c r="M5" s="312"/>
      <c r="N5" s="312"/>
      <c r="O5" s="312"/>
      <c r="P5" s="312"/>
      <c r="Q5" s="311"/>
      <c r="R5" s="311"/>
      <c r="S5" s="312"/>
      <c r="T5" s="311"/>
      <c r="U5" s="314"/>
      <c r="V5" s="318"/>
      <c r="W5" s="32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5" t="s">
        <v>5</v>
      </c>
      <c r="B179" s="31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6">
        <v>41948</v>
      </c>
      <c r="C4" s="326"/>
      <c r="D4" s="32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6">
        <v>41949</v>
      </c>
      <c r="C5" s="326"/>
      <c r="D5" s="32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8">
        <f>+$B$6*$F$7/$C$7</f>
        <v>111000</v>
      </c>
      <c r="C8" s="328"/>
      <c r="D8" s="32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6" t="s">
        <v>226</v>
      </c>
      <c r="C9" s="326"/>
      <c r="D9" s="32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8" t="e">
        <f>+ ROUND((B11-B19)*F10/C10,0)</f>
        <v>#REF!</v>
      </c>
      <c r="C12" s="328"/>
      <c r="D12" s="32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9" t="s">
        <v>212</v>
      </c>
      <c r="C13" s="329"/>
      <c r="D13" s="32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8">
        <f>+IF($E$13=1,ROUNDDOWN($B$8*$F$10/$C$10,0),IF(MROUND($B$8*$F$10/$C$10,10)-($B$8*$F$10/$C$10)&gt;0,MROUND($B$8*$F$10/$C$10,10)-10,MROUND($B$8*$F$10/$C$10,10)))</f>
        <v>55500</v>
      </c>
      <c r="C14" s="328"/>
      <c r="D14" s="32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8">
        <f>ROUNDDOWN($B$8*$F$10/$C$10,0)-B14</f>
        <v>0</v>
      </c>
      <c r="C15" s="328"/>
      <c r="D15" s="32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9" t="s">
        <v>223</v>
      </c>
      <c r="C16" s="329"/>
      <c r="D16" s="32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8">
        <f>+IF($E$16=1,B17*B15,0)</f>
        <v>0</v>
      </c>
      <c r="C18" s="328"/>
      <c r="D18" s="32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8">
        <f>+B19*B14</f>
        <v>555000000</v>
      </c>
      <c r="C20" s="328"/>
      <c r="D20" s="32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6"/>
      <c r="C21" s="326"/>
      <c r="D21" s="32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7" t="s">
        <v>241</v>
      </c>
      <c r="F23" s="327"/>
      <c r="G23" s="32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35" t="s">
        <v>328</v>
      </c>
      <c r="F1" s="335"/>
      <c r="G1" s="336" t="s">
        <v>329</v>
      </c>
      <c r="H1" s="336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4" t="s">
        <v>398</v>
      </c>
      <c r="C62" s="334" t="s">
        <v>310</v>
      </c>
      <c r="D62" s="334" t="s">
        <v>403</v>
      </c>
      <c r="E62" s="338">
        <v>140130</v>
      </c>
      <c r="F62" s="338">
        <v>7</v>
      </c>
      <c r="G62" s="40">
        <v>215002</v>
      </c>
      <c r="H62" s="40">
        <v>0</v>
      </c>
    </row>
    <row r="63" spans="1:9" s="40" customFormat="1">
      <c r="B63" s="334"/>
      <c r="C63" s="334"/>
      <c r="D63" s="334"/>
      <c r="E63" s="338"/>
      <c r="F63" s="338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9" t="s">
        <v>20</v>
      </c>
      <c r="C32" s="339"/>
      <c r="D32" s="339"/>
      <c r="E32" s="339"/>
      <c r="F32" s="339"/>
      <c r="G32" s="33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9" t="s">
        <v>14</v>
      </c>
      <c r="C39" s="339"/>
      <c r="D39" s="339"/>
      <c r="E39" s="339"/>
      <c r="F39" s="339"/>
      <c r="G39" s="339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0"/>
      <c r="E43" s="341"/>
      <c r="F43" s="341"/>
      <c r="G43" s="34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32" zoomScaleNormal="100" workbookViewId="0">
      <selection activeCell="F43" sqref="F43"/>
    </sheetView>
  </sheetViews>
  <sheetFormatPr defaultColWidth="9.125" defaultRowHeight="15"/>
  <cols>
    <col min="1" max="1" width="2.125" style="168" customWidth="1"/>
    <col min="2" max="2" width="6.375" style="168" customWidth="1"/>
    <col min="3" max="3" width="30.375" style="168" customWidth="1"/>
    <col min="4" max="4" width="42.75" style="168" customWidth="1"/>
    <col min="5" max="6" width="24.625" style="168" customWidth="1"/>
    <col min="7" max="7" width="21.375" style="168" customWidth="1"/>
    <col min="8" max="8" width="17.625" style="168" bestFit="1" customWidth="1"/>
    <col min="9" max="9" width="14.875" style="168" bestFit="1" customWidth="1"/>
    <col min="10" max="10" width="11.875" style="168" bestFit="1" customWidth="1"/>
    <col min="11" max="11" width="19" style="168" bestFit="1" customWidth="1"/>
    <col min="12" max="16384" width="9.125" style="168"/>
  </cols>
  <sheetData>
    <row r="1" spans="1:6" ht="24" customHeight="1">
      <c r="A1" s="342" t="s">
        <v>563</v>
      </c>
      <c r="B1" s="342"/>
      <c r="C1" s="342"/>
      <c r="D1" s="342"/>
      <c r="E1" s="342"/>
      <c r="F1" s="342"/>
    </row>
    <row r="2" spans="1:6" ht="15.75" customHeight="1">
      <c r="A2" s="366" t="s">
        <v>564</v>
      </c>
      <c r="B2" s="366"/>
      <c r="C2" s="366"/>
      <c r="D2" s="366"/>
      <c r="E2" s="366"/>
      <c r="F2" s="366"/>
    </row>
    <row r="3" spans="1:6" ht="19.5" customHeight="1">
      <c r="A3" s="367" t="s">
        <v>586</v>
      </c>
      <c r="B3" s="367"/>
      <c r="C3" s="367"/>
      <c r="D3" s="367"/>
      <c r="E3" s="367"/>
      <c r="F3" s="367"/>
    </row>
    <row r="4" spans="1:6" ht="18" customHeight="1">
      <c r="A4" s="368" t="s">
        <v>565</v>
      </c>
      <c r="B4" s="368"/>
      <c r="C4" s="368"/>
      <c r="D4" s="368"/>
      <c r="E4" s="368"/>
      <c r="F4" s="368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42" t="s">
        <v>566</v>
      </c>
      <c r="B6" s="342"/>
      <c r="C6" s="342"/>
      <c r="D6" s="342"/>
      <c r="E6" s="342"/>
      <c r="F6" s="342"/>
    </row>
    <row r="7" spans="1:6" ht="15.75" customHeight="1">
      <c r="A7" s="342" t="s">
        <v>567</v>
      </c>
      <c r="B7" s="342"/>
      <c r="C7" s="342"/>
      <c r="D7" s="342"/>
      <c r="E7" s="342"/>
      <c r="F7" s="342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572</v>
      </c>
    </row>
    <row r="17" spans="1:11" ht="15.75" customHeight="1">
      <c r="A17" s="173"/>
      <c r="B17" s="174" t="s">
        <v>539</v>
      </c>
      <c r="C17" s="173"/>
      <c r="D17" s="174" t="s">
        <v>573</v>
      </c>
    </row>
    <row r="18" spans="1:11" s="175" customFormat="1" ht="15.75" customHeight="1">
      <c r="A18" s="361" t="s">
        <v>574</v>
      </c>
      <c r="B18" s="361"/>
      <c r="C18" s="361"/>
      <c r="D18" s="161" t="str">
        <f>"Từ ngày "&amp;TEXT(G18,"dd/mm/yyyy")&amp;" đến "&amp;TEXT(G19,"dd/mm/yyyy")</f>
        <v>Từ ngày 03/07/2023 đến 09/07/2023</v>
      </c>
      <c r="G18" s="176">
        <f>F25+1</f>
        <v>45110</v>
      </c>
    </row>
    <row r="19" spans="1:11" ht="15.75" customHeight="1">
      <c r="A19" s="177"/>
      <c r="B19" s="178" t="s">
        <v>575</v>
      </c>
      <c r="C19" s="177"/>
      <c r="D19" s="162" t="str">
        <f>"From "&amp;TEXT(G18,"dd/mm/yyyy")&amp;" to "&amp;TEXT(G19,"dd/mm/yyyy")</f>
        <v>From 03/07/2023 to 09/07/2023</v>
      </c>
      <c r="G19" s="176">
        <f>+G18+6</f>
        <v>45116</v>
      </c>
      <c r="H19" s="179"/>
    </row>
    <row r="20" spans="1:11" ht="15.75" customHeight="1">
      <c r="A20" s="180">
        <v>5</v>
      </c>
      <c r="B20" s="180" t="s">
        <v>584</v>
      </c>
      <c r="C20" s="180"/>
      <c r="D20" s="181">
        <f>G19+1</f>
        <v>45117</v>
      </c>
      <c r="E20" s="182"/>
      <c r="F20" s="182"/>
      <c r="G20" s="176"/>
      <c r="H20" s="176"/>
    </row>
    <row r="21" spans="1:11" ht="15.75" customHeight="1">
      <c r="A21" s="177"/>
      <c r="B21" s="178" t="s">
        <v>585</v>
      </c>
      <c r="C21" s="177"/>
      <c r="D21" s="376">
        <f>D20</f>
        <v>45117</v>
      </c>
      <c r="E21" s="376"/>
      <c r="F21" s="376"/>
      <c r="G21" s="376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69" t="s">
        <v>531</v>
      </c>
      <c r="B23" s="370"/>
      <c r="C23" s="371" t="s">
        <v>541</v>
      </c>
      <c r="D23" s="370"/>
      <c r="E23" s="184" t="s">
        <v>542</v>
      </c>
      <c r="F23" s="273" t="s">
        <v>560</v>
      </c>
      <c r="H23" s="179"/>
      <c r="K23" s="185"/>
    </row>
    <row r="24" spans="1:11" ht="15.75" customHeight="1">
      <c r="A24" s="372" t="s">
        <v>27</v>
      </c>
      <c r="B24" s="373"/>
      <c r="C24" s="374" t="s">
        <v>330</v>
      </c>
      <c r="D24" s="375"/>
      <c r="E24" s="186" t="s">
        <v>543</v>
      </c>
      <c r="F24" s="274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45116</v>
      </c>
      <c r="F25" s="191">
        <v>45109</v>
      </c>
      <c r="G25" s="192"/>
      <c r="H25" s="179"/>
      <c r="K25" s="185"/>
    </row>
    <row r="26" spans="1:11" ht="15.75" customHeight="1">
      <c r="A26" s="364" t="s">
        <v>576</v>
      </c>
      <c r="B26" s="365"/>
      <c r="C26" s="193" t="s">
        <v>544</v>
      </c>
      <c r="D26" s="193"/>
      <c r="E26" s="194"/>
      <c r="F26" s="275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300"/>
      <c r="F27" s="278"/>
      <c r="H27" s="200"/>
      <c r="K27" s="195"/>
    </row>
    <row r="28" spans="1:11" ht="15.75" customHeight="1">
      <c r="A28" s="357">
        <v>1</v>
      </c>
      <c r="B28" s="358"/>
      <c r="C28" s="201" t="s">
        <v>546</v>
      </c>
      <c r="D28" s="202"/>
      <c r="E28" s="301"/>
      <c r="F28" s="302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7"/>
      <c r="F29" s="278"/>
      <c r="H29" s="203"/>
      <c r="K29" s="195"/>
    </row>
    <row r="30" spans="1:11" ht="15.75" customHeight="1">
      <c r="A30" s="359">
        <v>1.1000000000000001</v>
      </c>
      <c r="B30" s="360"/>
      <c r="C30" s="208" t="s">
        <v>588</v>
      </c>
      <c r="D30" s="209"/>
      <c r="E30" s="163">
        <f>F34</f>
        <v>78517093004</v>
      </c>
      <c r="F30" s="284">
        <v>77322291648</v>
      </c>
      <c r="G30" s="210"/>
      <c r="H30" s="211"/>
      <c r="I30" s="210"/>
      <c r="J30" s="210"/>
      <c r="K30" s="185"/>
    </row>
    <row r="31" spans="1:11" ht="15.75" customHeight="1">
      <c r="A31" s="362">
        <v>1.2</v>
      </c>
      <c r="B31" s="363"/>
      <c r="C31" s="212" t="s">
        <v>589</v>
      </c>
      <c r="D31" s="213"/>
      <c r="E31" s="261">
        <f>F35</f>
        <v>12786.44</v>
      </c>
      <c r="F31" s="285">
        <v>12685.57</v>
      </c>
      <c r="G31" s="210"/>
      <c r="H31" s="211"/>
      <c r="I31" s="210"/>
      <c r="J31" s="210"/>
      <c r="K31" s="185"/>
    </row>
    <row r="32" spans="1:11" ht="15.75" customHeight="1">
      <c r="A32" s="357">
        <v>2</v>
      </c>
      <c r="B32" s="358"/>
      <c r="C32" s="201" t="s">
        <v>548</v>
      </c>
      <c r="D32" s="202"/>
      <c r="E32" s="262"/>
      <c r="F32" s="286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7"/>
      <c r="G33" s="210"/>
      <c r="H33" s="211"/>
      <c r="I33" s="210"/>
      <c r="J33" s="210"/>
      <c r="K33" s="185"/>
    </row>
    <row r="34" spans="1:11" ht="15.75" customHeight="1">
      <c r="A34" s="359">
        <v>2.1</v>
      </c>
      <c r="B34" s="360"/>
      <c r="C34" s="208" t="s">
        <v>590</v>
      </c>
      <c r="D34" s="209"/>
      <c r="E34" s="163">
        <v>78151682093</v>
      </c>
      <c r="F34" s="284">
        <v>78517093004</v>
      </c>
      <c r="G34" s="210"/>
      <c r="H34" s="211"/>
      <c r="I34" s="210"/>
      <c r="J34" s="210"/>
      <c r="K34" s="216"/>
    </row>
    <row r="35" spans="1:11" ht="15.75" customHeight="1">
      <c r="A35" s="362">
        <v>2.2000000000000002</v>
      </c>
      <c r="B35" s="363"/>
      <c r="C35" s="217" t="s">
        <v>591</v>
      </c>
      <c r="D35" s="207"/>
      <c r="E35" s="261">
        <v>12775.32</v>
      </c>
      <c r="F35" s="285">
        <v>12786.44</v>
      </c>
      <c r="G35" s="210"/>
      <c r="H35" s="211"/>
      <c r="I35" s="210"/>
      <c r="J35" s="210"/>
    </row>
    <row r="36" spans="1:11" ht="15.75" customHeight="1">
      <c r="A36" s="344">
        <v>3</v>
      </c>
      <c r="B36" s="345"/>
      <c r="C36" s="218" t="s">
        <v>579</v>
      </c>
      <c r="D36" s="219"/>
      <c r="E36" s="264"/>
      <c r="F36" s="288"/>
      <c r="G36" s="210"/>
      <c r="H36" s="211"/>
      <c r="I36" s="210"/>
      <c r="J36" s="210"/>
    </row>
    <row r="37" spans="1:11" ht="15.75" customHeight="1">
      <c r="A37" s="220"/>
      <c r="B37" s="221"/>
      <c r="C37" s="222" t="s">
        <v>580</v>
      </c>
      <c r="D37" s="223"/>
      <c r="E37" s="276">
        <f>E34-E30</f>
        <v>-365410911</v>
      </c>
      <c r="F37" s="289">
        <v>1194801356</v>
      </c>
      <c r="G37" s="210"/>
      <c r="H37" s="211"/>
      <c r="I37" s="210"/>
      <c r="J37" s="210"/>
    </row>
    <row r="38" spans="1:11" ht="15.75" customHeight="1">
      <c r="A38" s="346">
        <v>3.1</v>
      </c>
      <c r="B38" s="347"/>
      <c r="C38" s="224" t="s">
        <v>550</v>
      </c>
      <c r="D38" s="225"/>
      <c r="E38" s="264"/>
      <c r="F38" s="288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f>E37-E41</f>
        <v>-70833109</v>
      </c>
      <c r="F39" s="290">
        <v>616443542</v>
      </c>
      <c r="G39" s="210"/>
      <c r="H39" s="211"/>
      <c r="I39" s="210"/>
      <c r="J39" s="210"/>
    </row>
    <row r="40" spans="1:11" ht="15.75" customHeight="1">
      <c r="A40" s="348">
        <v>3.2</v>
      </c>
      <c r="B40" s="349"/>
      <c r="C40" s="229" t="s">
        <v>587</v>
      </c>
      <c r="D40" s="230"/>
      <c r="E40" s="266"/>
      <c r="F40" s="291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582</v>
      </c>
      <c r="D41" s="228"/>
      <c r="E41" s="276">
        <v>-294577802</v>
      </c>
      <c r="F41" s="289">
        <v>578357814</v>
      </c>
      <c r="G41" s="210"/>
      <c r="H41" s="211"/>
      <c r="I41" s="210"/>
      <c r="J41" s="210"/>
    </row>
    <row r="42" spans="1:11" ht="15.75" customHeight="1">
      <c r="A42" s="348">
        <v>3.3</v>
      </c>
      <c r="B42" s="349"/>
      <c r="C42" s="224" t="s">
        <v>552</v>
      </c>
      <c r="D42" s="225"/>
      <c r="E42" s="267"/>
      <c r="F42" s="292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93"/>
      <c r="G43" s="210"/>
      <c r="H43" s="211"/>
      <c r="I43" s="210"/>
      <c r="J43" s="210"/>
    </row>
    <row r="44" spans="1:11" ht="15.75" customHeight="1">
      <c r="A44" s="344">
        <v>4</v>
      </c>
      <c r="B44" s="350">
        <v>4</v>
      </c>
      <c r="C44" s="234" t="s">
        <v>577</v>
      </c>
      <c r="D44" s="225"/>
      <c r="E44" s="269"/>
      <c r="F44" s="294"/>
      <c r="G44" s="210"/>
      <c r="H44" s="211"/>
      <c r="I44" s="210"/>
      <c r="J44" s="210"/>
    </row>
    <row r="45" spans="1:11" ht="15.75" customHeight="1">
      <c r="A45" s="235"/>
      <c r="B45" s="236"/>
      <c r="C45" s="167" t="s">
        <v>581</v>
      </c>
      <c r="D45" s="228"/>
      <c r="E45" s="270">
        <f>E35/E31-1</f>
        <v>-8.6967130804205262E-4</v>
      </c>
      <c r="F45" s="295">
        <v>7.9515544039410191E-3</v>
      </c>
      <c r="G45" s="200"/>
      <c r="H45" s="211"/>
      <c r="I45" s="210"/>
      <c r="J45" s="210"/>
    </row>
    <row r="46" spans="1:11" ht="15.75" customHeight="1">
      <c r="A46" s="344">
        <v>5</v>
      </c>
      <c r="B46" s="350"/>
      <c r="C46" s="237" t="s">
        <v>554</v>
      </c>
      <c r="D46" s="238"/>
      <c r="E46" s="271"/>
      <c r="F46" s="296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2"/>
      <c r="F47" s="297"/>
      <c r="G47" s="210"/>
      <c r="H47" s="211"/>
      <c r="I47" s="210"/>
      <c r="J47" s="210"/>
    </row>
    <row r="48" spans="1:11" ht="15.75" customHeight="1">
      <c r="A48" s="355">
        <v>5.0999999999999996</v>
      </c>
      <c r="B48" s="356"/>
      <c r="C48" s="241" t="s">
        <v>592</v>
      </c>
      <c r="D48" s="209"/>
      <c r="E48" s="304">
        <v>12804.82</v>
      </c>
      <c r="F48" s="299">
        <v>12801.55</v>
      </c>
      <c r="H48" s="211"/>
      <c r="I48" s="210"/>
      <c r="J48" s="210"/>
    </row>
    <row r="49" spans="1:10" ht="15.75" customHeight="1">
      <c r="A49" s="355">
        <v>5.2</v>
      </c>
      <c r="B49" s="356"/>
      <c r="C49" s="242" t="s">
        <v>593</v>
      </c>
      <c r="D49" s="243"/>
      <c r="E49" s="304">
        <v>10488.48</v>
      </c>
      <c r="F49" s="298">
        <v>10488.48</v>
      </c>
      <c r="G49" s="210"/>
      <c r="H49" s="211"/>
      <c r="I49" s="210"/>
      <c r="J49" s="210"/>
    </row>
    <row r="50" spans="1:10" ht="15.75" customHeight="1">
      <c r="A50" s="353">
        <v>6</v>
      </c>
      <c r="B50" s="354"/>
      <c r="C50" s="244" t="s">
        <v>578</v>
      </c>
      <c r="D50" s="245"/>
      <c r="E50" s="279"/>
      <c r="F50" s="280"/>
      <c r="G50" s="210"/>
      <c r="H50" s="211"/>
      <c r="I50" s="210"/>
      <c r="J50" s="210"/>
    </row>
    <row r="51" spans="1:10" ht="15.75" customHeight="1">
      <c r="A51" s="355">
        <v>6.1</v>
      </c>
      <c r="B51" s="356">
        <v>6.1</v>
      </c>
      <c r="C51" s="246" t="s">
        <v>594</v>
      </c>
      <c r="D51" s="247"/>
      <c r="E51" s="281">
        <v>24130.52</v>
      </c>
      <c r="F51" s="281">
        <v>24130.52</v>
      </c>
      <c r="G51" s="305"/>
      <c r="H51" s="211"/>
      <c r="I51" s="210"/>
      <c r="J51" s="210"/>
    </row>
    <row r="52" spans="1:10" ht="15.75" customHeight="1">
      <c r="A52" s="355">
        <v>6.2</v>
      </c>
      <c r="B52" s="356"/>
      <c r="C52" s="208" t="s">
        <v>595</v>
      </c>
      <c r="D52" s="241"/>
      <c r="E52" s="306">
        <f>+E51*E35</f>
        <v>308275114.76639998</v>
      </c>
      <c r="F52" s="281">
        <v>308543446.14880002</v>
      </c>
      <c r="G52" s="303"/>
      <c r="H52" s="211"/>
      <c r="I52" s="210"/>
      <c r="J52" s="210"/>
    </row>
    <row r="53" spans="1:10" ht="15.75" customHeight="1" thickBot="1">
      <c r="A53" s="351">
        <v>6.2</v>
      </c>
      <c r="B53" s="352">
        <v>6.3</v>
      </c>
      <c r="C53" s="248" t="s">
        <v>583</v>
      </c>
      <c r="D53" s="248"/>
      <c r="E53" s="282">
        <f>ROUND(+E52/E34,4)</f>
        <v>3.8999999999999998E-3</v>
      </c>
      <c r="F53" s="283">
        <v>3.8999999999999998E-3</v>
      </c>
      <c r="G53" s="303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3" t="s">
        <v>557</v>
      </c>
      <c r="F55" s="343"/>
    </row>
    <row r="56" spans="1:10">
      <c r="B56" s="251"/>
      <c r="C56" s="253" t="s">
        <v>596</v>
      </c>
      <c r="D56" s="252"/>
      <c r="E56" s="377" t="s">
        <v>558</v>
      </c>
      <c r="F56" s="343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78"/>
      <c r="F63" s="378"/>
    </row>
    <row r="64" spans="1:10" ht="14.25" customHeight="1">
      <c r="A64" s="256"/>
      <c r="B64" s="256"/>
      <c r="C64" s="257"/>
      <c r="D64" s="173"/>
      <c r="E64" s="379"/>
      <c r="F64" s="379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w1S6CLKSzvBCvTUIWh5OY28kBHE=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ltrnkb62Hw0Fiem9ieV0IqyFG7s=</DigestValue>
    </Reference>
  </SignedInfo>
  <SignatureValue>Hny4iGVHnApCFcBVUmH3yo16jIwWHGTqxMaRBCuLX/B+N+tTLc3touCAn2B279JGvB3Kd+f46pj4
+KGwLQsyJkUhO2VPa+yjhk1PB+lugtH7w/gaZIEKaccC6YuffF0DKbEBxZioU79C+MWOc4Y/4irU
jgHYmQXs0SwzzyqyPEY=</SignatureValue>
  <KeyInfo>
    <X509Data>
      <X509Certificate>MIIF+jCCA+KgAwIBAgIQVAEBAYAnJ8R7bPmQhFoGTzANBgkqhkiG9w0BAQUFADBpMQswCQYDVQQG
EwJWTjETMBEGA1UEChMKVk5QVCBHcm91cDEeMBwGA1UECxMVVk5QVC1DQSBUcnVzdCBOZXR3b3Jr
MSUwIwYDVQQDExxWTlBUIENlcnRpZmljYXRpb24gQXV0aG9yaXR5MB4XDTIyMDUxNzA4MjMwMFoX
DTI0MDYyNjA4MDIwMFowgdQxCzAJBgNVBAYTAlZOMRIwEAYDVQQIDAlIw4AgTuG7mEkxHDAaBgNV
BAcME1F14bqtbiBIb8OgbiBLaeG6v20xbzBtBgNVBAMMZk5Hw4JOIEjDgE5HIFRIxq/GoE5HIE3h
uqBJIEPhu5QgUEjhuqZOIMSQ4bqmVSBUxq8gVsOAIFBIw4FUIFRSSeG7gk4gVknhu4ZUIE5BTSAt
IENISSBOSMOBTkggSMOAIFRIw4BOSDEiMCAGCgmSJomT8ixkAQEMEk1TVDowMTAwMTUwNjE5LTA3
MzCBnzANBgkqhkiG9w0BAQEFAAOBjQAwgYkCgYEA3BCtfA+TOhlgO/z1Vw/WrcYQepMGxy3QiWmg
deKd/sPt+JRRskmRf3xfpOWkQY54ZJ1X3FYOMINDjsl83xwq3/xWVhkAFSeoJsZMxSr9U9m8980m
fsv0d6ZWEOUzu0FiY0fIMIf+EFL4e43Y7uI3DR0M1HS2jFq+bgdIYCFgfb0CAwEAAaOCAbQwggGw
MHAGCCsGAQUFBwEBBGQwYjAyBggrBgEFBQcwAoYmaHR0cDovL3B1Yi52bnB0LWNhLnZuL2NlcnRz
L3ZucHRjYS5jZXIwLAYIKwYBBQUHMAGGIGh0dHA6Ly9vY3NwLnZucHQtY2Eudm4vcmVzcG9uZGVy
MB0GA1UdDgQWBBQl/UNoeuB4176wGuJi3oV2wI0CDDAMBgNVHRMBAf8EAjAAMB8GA1UdIwQYMBaA
FAZpwNXVAooVjUZ96XziaApVrGqvMGgGA1UdIARhMF8wXQYOKwYBBAGB7QMBAQMBAQEwSzAiBggr
BgEFBQcCAjAWHhQATwBJAEQALQBTAFQALQAxAC4AMDAlBggrBgEFBQcCARYZaHR0cDovL3B1Yi52
bnB0LWNhLnZuL3JwYTAxBgNVHR8EKjAoMCagJKAihiBodHRwOi8vY3JsLnZucHQtY2Eudm4vdm5w
dGNhLmNybDAOBgNVHQ8BAf8EBAMCBPAwIAYDVR0lBBkwFwYKKwYBBAGCNwoDDAYJKoZIhvcvAQEF
MB8GA1UdEQQYMBaBFGR2Y2suaHRoQGJpZHYuY29tLnZuMA0GCSqGSIb3DQEBBQUAA4ICAQCx2ku7
pqm+gaW9wxR5dymu07f1CzpeJX8iHtEYTFuiooTwWNaarqOwoCsNLR9uPyVJ1In7aosPPAgfF5QY
GFpBYEqmqBUp1uyjYx5+iHr0W4e5CONZLt/htC+3+XPFgCbslnqKJ6k2WO3yEz/UJWXhrc+56xAQ
LSbERQdP+++DCuXmTpxx1WvSbfgXPssnTy+DdTLbN1YWoJJPl/Uf7Sm0zT/behBHGcB5tX285ju7
3JgndKuRfxNJYVzIOU1VfMWpXP6uVcz3MUgsGKTBE99YTWVZistzF5FYmfFyXei8Z61lqpf+roWQ
HcUusjYehS/tpmFHBcCJM9i01/jny6syOXYhGkxuoHcZJgQaQArhKxvLAffsNPAYTuWzbl7McU4e
wBnB4VbNoJtn+Y/SOKita9jw/9X0EabOhCccfsPzBSqbPsKlQyHI2BzN/XiSrt8hLt8WodEJc1i6
mISZqAKoLQGyG/lGAuru4Nj1UfWs/C01qQGecx8sdKyIb8oKOiQM4yhkYF9CZAQvEj8faCPhuvNL
QRYL6MkMzY9HJiDrrhA0Amw/pbsrWhT1kcGRB5Xy0WrYQ9119nh1p69GkFDmsVOAkFK38czQmHVB
riPmPYmdUHFSTeEwazNnoVqv2LrbsjF7vhmsh6bf4nOxxkvYRAypjr3FmX+qsMX7wxTKww==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ePIUt+ElIA9NtTx8YJYwRAR16AA=</DigestValue>
      </Reference>
      <Reference URI="/xl/worksheets/sheet5.xml?ContentType=application/vnd.openxmlformats-officedocument.spreadsheetml.worksheet+xml">
        <DigestMethod Algorithm="http://www.w3.org/2000/09/xmldsig#sha1"/>
        <DigestValue>FtOAK16oUlCEGA4hoLiKPdjq3Co=</DigestValue>
      </Reference>
      <Reference URI="/xl/worksheets/sheet6.xml?ContentType=application/vnd.openxmlformats-officedocument.spreadsheetml.worksheet+xml">
        <DigestMethod Algorithm="http://www.w3.org/2000/09/xmldsig#sha1"/>
        <DigestValue>0tzZkZu0aiLGE9imS1n4QQ7xm0k=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4bb1AyO+i1Zn3+kNhUsRYtSYJtM=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  <Reference URI="/xl/styles.xml?ContentType=application/vnd.openxmlformats-officedocument.spreadsheetml.styles+xml">
        <DigestMethod Algorithm="http://www.w3.org/2000/09/xmldsig#sha1"/>
        <DigestValue>kW7x9iurJAlWGlAzc3xRkvRX/8A=</DigestValue>
      </Reference>
      <Reference URI="/xl/worksheets/sheet2.xml?ContentType=application/vnd.openxmlformats-officedocument.spreadsheetml.worksheet+xml">
        <DigestMethod Algorithm="http://www.w3.org/2000/09/xmldsig#sha1"/>
        <DigestValue>lHcttY9obKMypGLePoyb7adDRtY=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FFK+LPNHq0SISgtr2+XZB3E/vAQ=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QKNKzZY3tXCnmFGgHG9yoOtsR7s=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4.xml?ContentType=application/vnd.openxmlformats-officedocument.spreadsheetml.worksheet+xml">
        <DigestMethod Algorithm="http://www.w3.org/2000/09/xmldsig#sha1"/>
        <DigestValue>kGI2WFM463y8DAVfZJxNU3igPJA=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2023-07-10T07:26:47Z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2023-07-10T07:26:47Z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EsBG8QuQQrWzo4B6d8SwbCIuV4g=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MceFoMcFzq99yfjWPuo+GzWLEYA=</DigestValue>
    </Reference>
  </SignedInfo>
  <SignatureValue>lUnZ8t1uiYlZo5CX4LrrR+I6vfRGmINZq+sd42ntdebsEkbjj0yPY4wujlgkayPH6q0on6hLQVLg
MAMs5bRS9koUIYk2nV0Vm8DckNL35fJDmsanomcEXX/xWSfAflY4+qEdc4BcwsUVq1tIGsvdnjzw
rEFYlq/aKPICW4+dS3U=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4bb1AyO+i1Zn3+kNhUsRYtSYJtM=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lGf/U5m1hL65KLf98VQ87TiAkh8=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ePIUt+ElIA9NtTx8YJYwRAR16AA=</DigestValue>
      </Reference>
      <Reference URI="/xl/styles.xml?ContentType=application/vnd.openxmlformats-officedocument.spreadsheetml.styles+xml">
        <DigestMethod Algorithm="http://www.w3.org/2000/09/xmldsig#sha1"/>
        <DigestValue>kW7x9iurJAlWGlAzc3xRkvRX/8A=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QKNKzZY3tXCnmFGgHG9yoOtsR7s=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lHcttY9obKMypGLePoyb7adDRtY=</DigestValue>
      </Reference>
      <Reference URI="/xl/worksheets/sheet3.xml?ContentType=application/vnd.openxmlformats-officedocument.spreadsheetml.worksheet+xml">
        <DigestMethod Algorithm="http://www.w3.org/2000/09/xmldsig#sha1"/>
        <DigestValue>FFK+LPNHq0SISgtr2+XZB3E/vAQ=</DigestValue>
      </Reference>
      <Reference URI="/xl/worksheets/sheet4.xml?ContentType=application/vnd.openxmlformats-officedocument.spreadsheetml.worksheet+xml">
        <DigestMethod Algorithm="http://www.w3.org/2000/09/xmldsig#sha1"/>
        <DigestValue>kGI2WFM463y8DAVfZJxNU3igPJA=</DigestValue>
      </Reference>
      <Reference URI="/xl/worksheets/sheet5.xml?ContentType=application/vnd.openxmlformats-officedocument.spreadsheetml.worksheet+xml">
        <DigestMethod Algorithm="http://www.w3.org/2000/09/xmldsig#sha1"/>
        <DigestValue>FtOAK16oUlCEGA4hoLiKPdjq3Co=</DigestValue>
      </Reference>
      <Reference URI="/xl/worksheets/sheet6.xml?ContentType=application/vnd.openxmlformats-officedocument.spreadsheetml.worksheet+xml">
        <DigestMethod Algorithm="http://www.w3.org/2000/09/xmldsig#sha1"/>
        <DigestValue>0tzZkZu0aiLGE9imS1n4QQ7xm0k=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2023-07-10T10:41:44Z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2023-07-10T10:41:44Z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2022-11-28T09:53:44Z</cp:lastPrinted>
  <dcterms:created xsi:type="dcterms:W3CDTF">2014-09-25T08:23:57Z</dcterms:created>
  <dcterms:modified xsi:type="dcterms:W3CDTF">2023-07-10T07:24:31Z</dcterms:modified>
</cp:coreProperties>
</file>