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app.xml" ContentType="application/vnd.openxmlformats-officedocument.extended-properties+xml"/>
  <Override PartName="/xl/comments3.xml" ContentType="application/vnd.openxmlformats-officedocument.spreadsheetml.comments+xml"/>
  <Override PartName="/xl/comments6.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W:\GTO_SSO_FUNDSERVICES_GSSCKL\10. CLIENT PORTFOLIO-NAV recalculation\KYSO\2023\07.Jul\06.07\"/>
    </mc:Choice>
  </mc:AlternateContent>
  <xr:revisionPtr revIDLastSave="0" documentId="13_ncr:1_{6CDD4722-4337-4758-8D7C-C8F9449AC235}" xr6:coauthVersionLast="47" xr6:coauthVersionMax="47" xr10:uidLastSave="{00000000-0000-0000-0000-000000000000}"/>
  <bookViews>
    <workbookView xWindow="20" yWindow="380" windowWidth="19180" windowHeight="10180"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definedNames>
    <definedName name="_xlnm._FilterDatabase" localSheetId="2" hidden="1">BCKetQuaHoatDong_06028!$A$1:$F$51</definedName>
    <definedName name="_xlnm._FilterDatabase" localSheetId="1" hidden="1">BCTaiSan_06027!$A$1:$F$44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9" i="13" l="1"/>
  <c r="A521" i="13"/>
  <c r="A533" i="13"/>
  <c r="A535" i="13"/>
  <c r="A515" i="13"/>
  <c r="A493" i="13"/>
  <c r="A544" i="13"/>
  <c r="A518" i="13"/>
  <c r="A520" i="13"/>
  <c r="A522" i="13"/>
  <c r="A534" i="13"/>
  <c r="A514" i="13"/>
  <c r="A506" i="13"/>
  <c r="A492" i="13"/>
  <c r="A264" i="13"/>
  <c r="A243" i="13"/>
  <c r="A237" i="13"/>
  <c r="A159" i="13"/>
  <c r="A156" i="13"/>
  <c r="A144" i="13"/>
  <c r="A138" i="13"/>
  <c r="A266" i="13"/>
  <c r="A251" i="13"/>
  <c r="A248" i="13"/>
  <c r="A245" i="13"/>
  <c r="A242" i="13"/>
  <c r="A239" i="13"/>
  <c r="A236" i="13"/>
  <c r="A200" i="13"/>
  <c r="A173" i="13"/>
  <c r="A164" i="13"/>
  <c r="A155" i="13"/>
  <c r="A137" i="13"/>
  <c r="A262" i="13"/>
  <c r="A256" i="13"/>
  <c r="A253" i="13"/>
  <c r="A247" i="13"/>
  <c r="A241" i="13"/>
  <c r="A235" i="13"/>
  <c r="A226" i="13"/>
  <c r="A217" i="13"/>
  <c r="A199" i="13"/>
  <c r="A163" i="13"/>
  <c r="A154" i="13"/>
  <c r="A142" i="13"/>
  <c r="A136" i="13"/>
  <c r="A129" i="13"/>
  <c r="A108" i="13"/>
  <c r="A107" i="13"/>
  <c r="A6" i="13"/>
  <c r="A5" i="13"/>
  <c r="A115" i="13"/>
  <c r="A85" i="13"/>
  <c r="A58" i="13"/>
  <c r="A43" i="13"/>
  <c r="A19" i="13"/>
  <c r="A4" i="13"/>
  <c r="A121" i="13"/>
  <c r="A118" i="13"/>
  <c r="A106" i="13"/>
  <c r="A97" i="13"/>
  <c r="A76" i="13"/>
  <c r="A34" i="13"/>
  <c r="A13" i="13"/>
  <c r="A1" i="13"/>
  <c r="A2" i="13"/>
  <c r="A3"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9" i="13"/>
  <c r="A110" i="13"/>
  <c r="A111" i="13"/>
  <c r="A112" i="13"/>
  <c r="A113" i="13"/>
  <c r="A114" i="13"/>
  <c r="A116" i="13"/>
  <c r="A117" i="13"/>
  <c r="A119" i="13"/>
  <c r="A120" i="13"/>
  <c r="A122" i="13"/>
  <c r="A123" i="13"/>
  <c r="A124" i="13"/>
  <c r="A125" i="13"/>
  <c r="A126" i="13"/>
  <c r="A127" i="13"/>
  <c r="A128" i="13"/>
  <c r="A130" i="13"/>
  <c r="A131" i="13"/>
  <c r="A132" i="13"/>
  <c r="A133" i="13"/>
  <c r="A134" i="13"/>
  <c r="A135" i="13"/>
  <c r="A139" i="13"/>
  <c r="A140" i="13"/>
  <c r="A141" i="13"/>
  <c r="A143" i="13"/>
  <c r="A145" i="13"/>
  <c r="A146" i="13"/>
  <c r="A147" i="13"/>
  <c r="A148" i="13"/>
  <c r="A149" i="13"/>
  <c r="A150" i="13"/>
  <c r="A151" i="13"/>
  <c r="A152" i="13"/>
  <c r="A153" i="13"/>
  <c r="A157" i="13"/>
  <c r="A158" i="13"/>
  <c r="A160" i="13"/>
  <c r="A161" i="13"/>
  <c r="A162" i="13"/>
  <c r="A165" i="13"/>
  <c r="A166" i="13"/>
  <c r="A167" i="13"/>
  <c r="A168" i="13"/>
  <c r="A169" i="13"/>
  <c r="A170" i="13"/>
  <c r="A171" i="13"/>
  <c r="A172"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201" i="13"/>
  <c r="A202" i="13"/>
  <c r="A203" i="13"/>
  <c r="A204" i="13"/>
  <c r="A205" i="13"/>
  <c r="A206" i="13"/>
  <c r="A207" i="13"/>
  <c r="A208" i="13"/>
  <c r="A209" i="13"/>
  <c r="A210" i="13"/>
  <c r="A211" i="13"/>
  <c r="A212" i="13"/>
  <c r="A213" i="13"/>
  <c r="A214" i="13"/>
  <c r="A215" i="13"/>
  <c r="A216" i="13"/>
  <c r="A218" i="13"/>
  <c r="A219" i="13"/>
  <c r="A220" i="13"/>
  <c r="A221" i="13"/>
  <c r="A222" i="13"/>
  <c r="A223" i="13"/>
  <c r="A224" i="13"/>
  <c r="A225" i="13"/>
  <c r="A227" i="13"/>
  <c r="A228" i="13"/>
  <c r="A229" i="13"/>
  <c r="A230" i="13"/>
  <c r="A231" i="13"/>
  <c r="A232" i="13"/>
  <c r="A233" i="13"/>
  <c r="A234" i="13"/>
  <c r="A238" i="13"/>
  <c r="A240" i="13"/>
  <c r="A244" i="13"/>
  <c r="A246" i="13"/>
  <c r="A249" i="13"/>
  <c r="A250" i="13"/>
  <c r="A252" i="13"/>
  <c r="A254" i="13"/>
  <c r="A255" i="13"/>
  <c r="A257" i="13"/>
  <c r="A258" i="13"/>
  <c r="A259" i="13"/>
  <c r="A260" i="13"/>
  <c r="A261" i="13"/>
  <c r="A263" i="13"/>
  <c r="A265"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4" i="13"/>
  <c r="A495" i="13"/>
  <c r="A496" i="13"/>
  <c r="A497" i="13"/>
  <c r="A498" i="13"/>
  <c r="A499" i="13"/>
  <c r="A500" i="13"/>
  <c r="A501" i="13"/>
  <c r="A502" i="13"/>
  <c r="A503" i="13"/>
  <c r="A504" i="13"/>
  <c r="A505" i="13"/>
  <c r="A507" i="13"/>
  <c r="A508" i="13"/>
  <c r="A509" i="13"/>
  <c r="A510" i="13"/>
  <c r="A511" i="13"/>
  <c r="A512" i="13"/>
  <c r="A513" i="13"/>
  <c r="A516" i="13"/>
  <c r="A517" i="13"/>
  <c r="A523" i="13"/>
  <c r="A524" i="13"/>
  <c r="A525" i="13"/>
  <c r="A526" i="13"/>
  <c r="A527" i="13"/>
  <c r="A528" i="13"/>
  <c r="A529" i="13"/>
  <c r="A530" i="13"/>
  <c r="A531" i="13"/>
  <c r="A532" i="13"/>
  <c r="A536" i="13"/>
  <c r="A537" i="13"/>
  <c r="A538" i="13"/>
  <c r="A539" i="13"/>
  <c r="A540" i="13"/>
  <c r="A541" i="13"/>
  <c r="A542" i="13"/>
  <c r="A543"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Phan Quang, Vu</author>
  </authors>
  <commentList>
    <comment ref="C2" authorId="0" shapeId="0" xr:uid="{AF8A016C-61E5-4919-8DE5-5B2F2CEC8990}">
      <text>
        <r>
          <rPr>
            <b/>
            <sz val="9"/>
            <color indexed="81"/>
            <rFont val="Tahoma"/>
            <family val="2"/>
          </rPr>
          <t>Phan Quang, Vu:</t>
        </r>
        <r>
          <rPr>
            <sz val="9"/>
            <color indexed="81"/>
            <rFont val="Tahoma"/>
            <family val="2"/>
          </rPr>
          <t xml:space="preserve">
we need copy and paste value for all indicator line. Data get from System file (FMS form). </t>
        </r>
      </text>
    </comment>
    <comment ref="C5" authorId="0" shapeId="0" xr:uid="{65388465-E283-430A-B319-9AC536467A24}">
      <text>
        <r>
          <rPr>
            <b/>
            <sz val="9"/>
            <color indexed="81"/>
            <rFont val="Tahoma"/>
            <family val="2"/>
          </rPr>
          <t>Phan Quang, Vu:</t>
        </r>
        <r>
          <rPr>
            <sz val="9"/>
            <color indexed="81"/>
            <rFont val="Tahoma"/>
            <family val="2"/>
          </rPr>
          <t xml:space="preserve">
done touch anything into …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Phan Quang, Vu</author>
  </authors>
  <commentList>
    <comment ref="C20" authorId="0" shapeId="0" xr:uid="{BBEC3851-FFA1-4D16-B49B-F05357A68069}">
      <text>
        <r>
          <rPr>
            <b/>
            <sz val="9"/>
            <color indexed="81"/>
            <rFont val="Tahoma"/>
            <family val="2"/>
          </rPr>
          <t>Phan Quang, Vu:</t>
        </r>
        <r>
          <rPr>
            <sz val="9"/>
            <color indexed="81"/>
            <rFont val="Tahoma"/>
            <family val="2"/>
          </rPr>
          <t xml:space="preserve">
the first line of 2231 will always blank</t>
        </r>
      </text>
    </comment>
    <comment ref="C22" authorId="0" shapeId="0" xr:uid="{EC819163-0778-4788-A752-D3C1225034C6}">
      <text>
        <r>
          <rPr>
            <b/>
            <sz val="9"/>
            <color indexed="81"/>
            <rFont val="Tahoma"/>
            <family val="2"/>
          </rPr>
          <t>Phan Quang, Vu:</t>
        </r>
        <r>
          <rPr>
            <sz val="9"/>
            <color indexed="81"/>
            <rFont val="Tahoma"/>
            <family val="2"/>
          </rPr>
          <t xml:space="preserve">
the first line of 2232 will always blank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số. Đơn vị tính x 1 (hoặc %)</t>
        </r>
      </text>
    </comment>
    <comment ref="D3" authorId="0" shapeId="0" xr:uid="{00000000-0006-0000-0700-000002000000}">
      <text>
        <r>
          <rPr>
            <sz val="10"/>
            <rFont val="Arial"/>
            <family val="2"/>
          </rPr>
          <t>Ô chỉ tiêu có định dạng số. Đơn vị tính x 1 (hoặc %)</t>
        </r>
      </text>
    </comment>
    <comment ref="A5" authorId="0" shapeId="0" xr:uid="{00000000-0006-0000-0700-000003000000}">
      <text>
        <r>
          <rPr>
            <sz val="10"/>
            <rFont val="Arial"/>
            <family val="2"/>
          </rPr>
          <t>Ô chỉ tiêu có định dạng ký tự
Dữ liệu động đầu vào hợp lệ khi chỉ được thêm dòng trên ô này.</t>
        </r>
      </text>
    </comment>
    <comment ref="B5" authorId="0" shapeId="0" xr:uid="{00000000-0006-0000-0700-000004000000}">
      <text>
        <r>
          <rPr>
            <sz val="10"/>
            <rFont val="Arial"/>
            <family val="2"/>
          </rPr>
          <t>Ô chỉ tiêu có định dạng ký tự
Dữ liệu động đầu vào hợp lệ khi chỉ được thêm dòng trên ô này.</t>
        </r>
      </text>
    </comment>
    <comment ref="C5" authorId="0" shapeId="0" xr:uid="{00000000-0006-0000-0700-000005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700-000006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700-000007000000}">
      <text>
        <r>
          <rPr>
            <sz val="10"/>
            <rFont val="Arial"/>
            <family val="2"/>
          </rPr>
          <t>Ô chỉ tiêu có định dạng số. Đơn vị tính x 1 (hoặc %)</t>
        </r>
      </text>
    </comment>
    <comment ref="D6" authorId="0" shapeId="0" xr:uid="{00000000-0006-0000-0700-000008000000}">
      <text>
        <r>
          <rPr>
            <sz val="10"/>
            <rFont val="Arial"/>
            <family val="2"/>
          </rPr>
          <t>Ô chỉ tiêu có định dạng số. Đơn vị tính x 1 (hoặc %)</t>
        </r>
      </text>
    </comment>
    <comment ref="A8" authorId="0" shapeId="0" xr:uid="{00000000-0006-0000-0700-000009000000}">
      <text>
        <r>
          <rPr>
            <sz val="10"/>
            <rFont val="Arial"/>
            <family val="2"/>
          </rPr>
          <t>Ô chỉ tiêu có định dạng ký tự
Dữ liệu động đầu vào hợp lệ khi chỉ được thêm dòng trên ô này.</t>
        </r>
      </text>
    </comment>
    <comment ref="B8" authorId="0" shapeId="0" xr:uid="{00000000-0006-0000-0700-00000A000000}">
      <text>
        <r>
          <rPr>
            <sz val="10"/>
            <rFont val="Arial"/>
            <family val="2"/>
          </rPr>
          <t>Ô chỉ tiêu có định dạng ký tự
Dữ liệu động đầu vào hợp lệ khi chỉ được thêm dòng trên ô này.</t>
        </r>
      </text>
    </comment>
    <comment ref="C8" authorId="0" shapeId="0" xr:uid="{00000000-0006-0000-0700-00000B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700-00000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700-00000D000000}">
      <text>
        <r>
          <rPr>
            <sz val="10"/>
            <rFont val="Arial"/>
            <family val="2"/>
          </rPr>
          <t>Ô chỉ tiêu có định dạng số. Đơn vị tính x 1 (hoặc %)</t>
        </r>
      </text>
    </comment>
    <comment ref="D9" authorId="0" shapeId="0" xr:uid="{00000000-0006-0000-0700-00000E000000}">
      <text>
        <r>
          <rPr>
            <sz val="10"/>
            <rFont val="Arial"/>
            <family val="2"/>
          </rPr>
          <t>Ô chỉ tiêu có định dạng số. Đơn vị tính x 1 (hoặc %)</t>
        </r>
      </text>
    </comment>
    <comment ref="A11" authorId="0" shapeId="0" xr:uid="{00000000-0006-0000-0700-00000F000000}">
      <text>
        <r>
          <rPr>
            <sz val="10"/>
            <rFont val="Arial"/>
            <family val="2"/>
          </rPr>
          <t>Ô chỉ tiêu có định dạng ký tự
Dữ liệu động đầu vào hợp lệ khi chỉ được thêm dòng trên ô này.</t>
        </r>
      </text>
    </comment>
    <comment ref="B11" authorId="0" shapeId="0" xr:uid="{00000000-0006-0000-0700-000010000000}">
      <text>
        <r>
          <rPr>
            <sz val="10"/>
            <rFont val="Arial"/>
            <family val="2"/>
          </rPr>
          <t>Ô chỉ tiêu có định dạng ký tự
Dữ liệu động đầu vào hợp lệ khi chỉ được thêm dòng trên ô này.</t>
        </r>
      </text>
    </comment>
    <comment ref="C11" authorId="0" shapeId="0" xr:uid="{00000000-0006-0000-0700-000011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700-000013000000}">
      <text>
        <r>
          <rPr>
            <sz val="10"/>
            <rFont val="Arial"/>
            <family val="2"/>
          </rPr>
          <t>Ô chỉ tiêu có định dạng số. Đơn vị tính x 1 (hoặc %)</t>
        </r>
      </text>
    </comment>
    <comment ref="D12" authorId="0" shapeId="0" xr:uid="{00000000-0006-0000-0700-000014000000}">
      <text>
        <r>
          <rPr>
            <sz val="10"/>
            <rFont val="Arial"/>
            <family val="2"/>
          </rPr>
          <t>Ô chỉ tiêu có định dạng số. Đơn vị tính x 1 (hoặc %)</t>
        </r>
      </text>
    </comment>
    <comment ref="A14" authorId="0" shapeId="0" xr:uid="{00000000-0006-0000-0700-000015000000}">
      <text>
        <r>
          <rPr>
            <sz val="10"/>
            <rFont val="Arial"/>
            <family val="2"/>
          </rPr>
          <t>Ô chỉ tiêu có định dạng ký tự
Dữ liệu động đầu vào hợp lệ khi chỉ được thêm dòng trên ô này.</t>
        </r>
      </text>
    </comment>
    <comment ref="B14" authorId="0" shapeId="0" xr:uid="{00000000-0006-0000-0700-000016000000}">
      <text>
        <r>
          <rPr>
            <sz val="10"/>
            <rFont val="Arial"/>
            <family val="2"/>
          </rPr>
          <t>Ô chỉ tiêu có định dạng ký tự
Dữ liệu động đầu vào hợp lệ khi chỉ được thêm dòng trên ô này.</t>
        </r>
      </text>
    </comment>
    <comment ref="C14" authorId="0" shapeId="0" xr:uid="{00000000-0006-0000-0700-000017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700-000018000000}">
      <text>
        <r>
          <rPr>
            <sz val="10"/>
            <rFont val="Arial"/>
            <family val="2"/>
          </rPr>
          <t>Ô chỉ tiêu có định dạng số. Đơn vị tính x 1 (hoặc %)
Dữ liệu động đầu vào hợp lệ khi chỉ được thêm dòng trên ô này.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số. Đơn vị tính x 1 (hoặc %)</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số. Đơn vị tính x 1 (hoặc %)</t>
        </r>
      </text>
    </comment>
    <comment ref="F3" authorId="0" shapeId="0" xr:uid="{00000000-0006-0000-0800-000004000000}">
      <text>
        <r>
          <rPr>
            <sz val="10"/>
            <rFont val="Arial"/>
            <family val="2"/>
          </rPr>
          <t>Ô chỉ tiêu có định dạng số. Đơn vị tính x 1 (hoặc %)</t>
        </r>
      </text>
    </comment>
    <comment ref="G3" authorId="0" shapeId="0" xr:uid="{00000000-0006-0000-0800-000005000000}">
      <text>
        <r>
          <rPr>
            <sz val="10"/>
            <rFont val="Arial"/>
            <family val="2"/>
          </rPr>
          <t>Ô chỉ tiêu có định dạng số. Đơn vị tính x 1 (hoặc %)</t>
        </r>
      </text>
    </comment>
    <comment ref="C4" authorId="0" shapeId="0" xr:uid="{00000000-0006-0000-0800-000006000000}">
      <text>
        <r>
          <rPr>
            <sz val="10"/>
            <rFont val="Arial"/>
            <family val="2"/>
          </rPr>
          <t>Ô chỉ tiêu có định dạng số. Đơn vị tính x 1 (hoặc %)</t>
        </r>
      </text>
    </comment>
    <comment ref="D4" authorId="0" shapeId="0" xr:uid="{00000000-0006-0000-0800-000007000000}">
      <text>
        <r>
          <rPr>
            <sz val="10"/>
            <rFont val="Arial"/>
            <family val="2"/>
          </rPr>
          <t>Ô chỉ tiêu có định dạng số. Đơn vị tính x 1 (hoặc %)</t>
        </r>
      </text>
    </comment>
    <comment ref="E4" authorId="0" shapeId="0" xr:uid="{00000000-0006-0000-0800-000008000000}">
      <text>
        <r>
          <rPr>
            <sz val="10"/>
            <rFont val="Arial"/>
            <family val="2"/>
          </rPr>
          <t>Ô chỉ tiêu có định dạng số. Đơn vị tính x 1 (hoặc %)</t>
        </r>
      </text>
    </comment>
    <comment ref="F4" authorId="0" shapeId="0" xr:uid="{00000000-0006-0000-0800-000009000000}">
      <text>
        <r>
          <rPr>
            <sz val="10"/>
            <rFont val="Arial"/>
            <family val="2"/>
          </rPr>
          <t>Ô chỉ tiêu có định dạng số. Đơn vị tính x 1 (hoặc %)</t>
        </r>
      </text>
    </comment>
    <comment ref="G4" authorId="0" shapeId="0" xr:uid="{00000000-0006-0000-0800-00000A000000}">
      <text>
        <r>
          <rPr>
            <sz val="10"/>
            <rFont val="Arial"/>
            <family val="2"/>
          </rPr>
          <t>Ô chỉ tiêu có định dạng số. Đơn vị tính x 1 (hoặc %)</t>
        </r>
      </text>
    </comment>
    <comment ref="C5" authorId="0" shapeId="0" xr:uid="{00000000-0006-0000-0800-00000B000000}">
      <text>
        <r>
          <rPr>
            <sz val="10"/>
            <rFont val="Arial"/>
            <family val="2"/>
          </rPr>
          <t>Ô chỉ tiêu có định dạng số. Đơn vị tính x 1 (hoặc %)</t>
        </r>
      </text>
    </comment>
    <comment ref="D5" authorId="0" shapeId="0" xr:uid="{00000000-0006-0000-0800-00000C000000}">
      <text>
        <r>
          <rPr>
            <sz val="10"/>
            <rFont val="Arial"/>
            <family val="2"/>
          </rPr>
          <t>Ô chỉ tiêu có định dạng số. Đơn vị tính x 1 (hoặc %)</t>
        </r>
      </text>
    </comment>
    <comment ref="E5" authorId="0" shapeId="0" xr:uid="{00000000-0006-0000-0800-00000D000000}">
      <text>
        <r>
          <rPr>
            <sz val="10"/>
            <rFont val="Arial"/>
            <family val="2"/>
          </rPr>
          <t>Ô chỉ tiêu có định dạng số. Đơn vị tính x 1 (hoặc %)</t>
        </r>
      </text>
    </comment>
    <comment ref="F5" authorId="0" shapeId="0" xr:uid="{00000000-0006-0000-0800-00000E000000}">
      <text>
        <r>
          <rPr>
            <sz val="10"/>
            <rFont val="Arial"/>
            <family val="2"/>
          </rPr>
          <t>Ô chỉ tiêu có định dạng số. Đơn vị tính x 1 (hoặc %)</t>
        </r>
      </text>
    </comment>
    <comment ref="G5" authorId="0" shapeId="0" xr:uid="{00000000-0006-0000-0800-00000F000000}">
      <text>
        <r>
          <rPr>
            <sz val="10"/>
            <rFont val="Arial"/>
            <family val="2"/>
          </rPr>
          <t>Ô chỉ tiêu có định dạng số. Đơn vị tính x 1 (hoặc %)</t>
        </r>
      </text>
    </comment>
    <comment ref="C6" authorId="0" shapeId="0" xr:uid="{00000000-0006-0000-0800-000010000000}">
      <text>
        <r>
          <rPr>
            <sz val="10"/>
            <rFont val="Arial"/>
            <family val="2"/>
          </rPr>
          <t>Ô chỉ tiêu có định dạng số. Đơn vị tính x 1 (hoặc %)</t>
        </r>
      </text>
    </comment>
    <comment ref="D6" authorId="0" shapeId="0" xr:uid="{00000000-0006-0000-0800-000011000000}">
      <text>
        <r>
          <rPr>
            <sz val="10"/>
            <rFont val="Arial"/>
            <family val="2"/>
          </rPr>
          <t>Ô chỉ tiêu có định dạng số. Đơn vị tính x 1 (hoặc %)</t>
        </r>
      </text>
    </comment>
    <comment ref="E6" authorId="0" shapeId="0" xr:uid="{00000000-0006-0000-0800-000012000000}">
      <text>
        <r>
          <rPr>
            <sz val="10"/>
            <rFont val="Arial"/>
            <family val="2"/>
          </rPr>
          <t>Ô chỉ tiêu có định dạng số. Đơn vị tính x 1 (hoặc %)</t>
        </r>
      </text>
    </comment>
    <comment ref="F6" authorId="0" shapeId="0" xr:uid="{00000000-0006-0000-0800-000013000000}">
      <text>
        <r>
          <rPr>
            <sz val="10"/>
            <rFont val="Arial"/>
            <family val="2"/>
          </rPr>
          <t>Ô chỉ tiêu có định dạng số. Đơn vị tính x 1 (hoặc %)</t>
        </r>
      </text>
    </comment>
    <comment ref="G6" authorId="0" shapeId="0" xr:uid="{00000000-0006-0000-0800-000014000000}">
      <text>
        <r>
          <rPr>
            <sz val="10"/>
            <rFont val="Arial"/>
            <family val="2"/>
          </rPr>
          <t>Ô chỉ tiêu có định dạng số. Đơn vị tính x 1 (hoặc %)</t>
        </r>
      </text>
    </comment>
    <comment ref="C7" authorId="0" shapeId="0" xr:uid="{00000000-0006-0000-0800-000015000000}">
      <text>
        <r>
          <rPr>
            <sz val="10"/>
            <rFont val="Arial"/>
            <family val="2"/>
          </rPr>
          <t>Ô chỉ tiêu có định dạng số. Đơn vị tính x 1 (hoặc %)</t>
        </r>
      </text>
    </comment>
    <comment ref="D7" authorId="0" shapeId="0" xr:uid="{00000000-0006-0000-0800-000016000000}">
      <text>
        <r>
          <rPr>
            <sz val="10"/>
            <rFont val="Arial"/>
            <family val="2"/>
          </rPr>
          <t>Ô chỉ tiêu có định dạng số. Đơn vị tính x 1 (hoặc %)</t>
        </r>
      </text>
    </comment>
    <comment ref="E7" authorId="0" shapeId="0" xr:uid="{00000000-0006-0000-0800-000017000000}">
      <text>
        <r>
          <rPr>
            <sz val="10"/>
            <rFont val="Arial"/>
            <family val="2"/>
          </rPr>
          <t>Ô chỉ tiêu có định dạng số. Đơn vị tính x 1 (hoặc %)</t>
        </r>
      </text>
    </comment>
    <comment ref="F7" authorId="0" shapeId="0" xr:uid="{00000000-0006-0000-0800-000018000000}">
      <text>
        <r>
          <rPr>
            <sz val="10"/>
            <rFont val="Arial"/>
            <family val="2"/>
          </rPr>
          <t>Ô chỉ tiêu có định dạng số. Đơn vị tính x 1 (hoặc %)</t>
        </r>
      </text>
    </comment>
    <comment ref="G7" authorId="0" shapeId="0" xr:uid="{00000000-0006-0000-0800-000019000000}">
      <text>
        <r>
          <rPr>
            <sz val="10"/>
            <rFont val="Arial"/>
            <family val="2"/>
          </rPr>
          <t>Ô chỉ tiêu có định dạng số. Đơn vị tính x 1 (hoặc %)</t>
        </r>
      </text>
    </comment>
    <comment ref="A9" authorId="0" shapeId="0" xr:uid="{00000000-0006-0000-0800-00001A000000}">
      <text>
        <r>
          <rPr>
            <sz val="10"/>
            <rFont val="Arial"/>
            <family val="2"/>
          </rPr>
          <t>Ô chỉ tiêu có định dạng ký tự
Dữ liệu động đầu vào hợp lệ khi chỉ được thêm dòng trên ô này.</t>
        </r>
      </text>
    </comment>
    <comment ref="B9" authorId="0" shapeId="0" xr:uid="{00000000-0006-0000-0800-00001B000000}">
      <text>
        <r>
          <rPr>
            <sz val="10"/>
            <rFont val="Arial"/>
            <family val="2"/>
          </rPr>
          <t>Ô chỉ tiêu có định dạng ký tự
Dữ liệu động đầu vào hợp lệ khi chỉ được thêm dòng trên ô này.</t>
        </r>
      </text>
    </comment>
    <comment ref="C9"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D9" authorId="0" shapeId="0" xr:uid="{00000000-0006-0000-0800-00001D000000}">
      <text>
        <r>
          <rPr>
            <sz val="10"/>
            <rFont val="Arial"/>
            <family val="2"/>
          </rPr>
          <t>Ô chỉ tiêu có định dạng số. Đơn vị tính x 1 (hoặc %)
Dữ liệu động đầu vào hợp lệ khi chỉ được thêm dòng trên ô này.</t>
        </r>
      </text>
    </comment>
    <comment ref="E9" authorId="0" shapeId="0" xr:uid="{00000000-0006-0000-0800-00001E000000}">
      <text>
        <r>
          <rPr>
            <sz val="10"/>
            <rFont val="Arial"/>
            <family val="2"/>
          </rPr>
          <t>Ô chỉ tiêu có định dạng số. Đơn vị tính x 1 (hoặc %)
Dữ liệu động đầu vào hợp lệ khi chỉ được thêm dòng trên ô này.</t>
        </r>
      </text>
    </comment>
    <comment ref="F9" authorId="0" shapeId="0" xr:uid="{00000000-0006-0000-0800-00001F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800-000020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800-000021000000}">
      <text>
        <r>
          <rPr>
            <sz val="10"/>
            <rFont val="Arial"/>
            <family val="2"/>
          </rPr>
          <t>Ô chỉ tiêu có định dạng ký tự
Dữ liệu động đầu vào hợp lệ khi chỉ được thêm dòng trên ô này.</t>
        </r>
      </text>
    </comment>
    <comment ref="B11" authorId="0" shapeId="0" xr:uid="{00000000-0006-0000-0800-000022000000}">
      <text>
        <r>
          <rPr>
            <sz val="10"/>
            <rFont val="Arial"/>
            <family val="2"/>
          </rPr>
          <t>Ô chỉ tiêu có định dạng ký tự
Dữ liệu động đầu vào hợp lệ khi chỉ được thêm dòng trên ô này.</t>
        </r>
      </text>
    </comment>
    <comment ref="C11" authorId="0" shapeId="0" xr:uid="{00000000-0006-0000-08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8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8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800-000028000000}">
      <text>
        <r>
          <rPr>
            <sz val="10"/>
            <rFont val="Arial"/>
            <family val="2"/>
          </rPr>
          <t>Ô chỉ tiêu có định dạng ký tự
Dữ liệu động đầu vào hợp lệ khi chỉ được thêm dòng trên ô này.</t>
        </r>
      </text>
    </comment>
    <comment ref="B13" authorId="0" shapeId="0" xr:uid="{00000000-0006-0000-0800-000029000000}">
      <text>
        <r>
          <rPr>
            <sz val="10"/>
            <rFont val="Arial"/>
            <family val="2"/>
          </rPr>
          <t>Ô chỉ tiêu có định dạng ký tự
Dữ liệu động đầu vào hợp lệ khi chỉ được thêm dòng trên ô này.</t>
        </r>
      </text>
    </comment>
    <comment ref="C13" authorId="0" shapeId="0" xr:uid="{00000000-0006-0000-08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8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8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8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800-00002E000000}">
      <text>
        <r>
          <rPr>
            <sz val="10"/>
            <rFont val="Arial"/>
            <family val="2"/>
          </rPr>
          <t>Ô chỉ tiêu có định dạng số. Đơn vị tính x 1 (hoặc %)
Dữ liệu động đầu vào hợp lệ khi chỉ được thêm dòng trên ô này.</t>
        </r>
      </text>
    </comment>
    <comment ref="A15" authorId="0" shapeId="0" xr:uid="{00000000-0006-0000-0800-00002F000000}">
      <text>
        <r>
          <rPr>
            <sz val="10"/>
            <rFont val="Arial"/>
            <family val="2"/>
          </rPr>
          <t>Ô chỉ tiêu có định dạng ký tự
Dữ liệu động đầu vào hợp lệ khi chỉ được thêm dòng trên ô này.</t>
        </r>
      </text>
    </comment>
    <comment ref="B15" authorId="0" shapeId="0" xr:uid="{00000000-0006-0000-0800-000030000000}">
      <text>
        <r>
          <rPr>
            <sz val="10"/>
            <rFont val="Arial"/>
            <family val="2"/>
          </rPr>
          <t>Ô chỉ tiêu có định dạng ký tự
Dữ liệu động đầu vào hợp lệ khi chỉ được thêm dòng trên ô này.</t>
        </r>
      </text>
    </comment>
    <comment ref="C15" authorId="0" shapeId="0" xr:uid="{00000000-0006-0000-0800-000031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800-000032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800-000033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800-000034000000}">
      <text>
        <r>
          <rPr>
            <sz val="10"/>
            <rFont val="Arial"/>
            <family val="2"/>
          </rPr>
          <t>Ô chỉ tiêu có định dạng số. Đơn vị tính x 1 (hoặc %)
Dữ liệu động đầu vào hợp lệ khi chỉ được thêm dòng trên ô này.</t>
        </r>
      </text>
    </comment>
    <comment ref="G15" authorId="0" shapeId="0" xr:uid="{00000000-0006-0000-0800-000035000000}">
      <text>
        <r>
          <rPr>
            <sz val="10"/>
            <rFont val="Arial"/>
            <family val="2"/>
          </rPr>
          <t>Ô chỉ tiêu có định dạng số. Đơn vị tính x 1 (hoặc %)
Dữ liệu động đầu vào hợp lệ khi chỉ được thêm dòng trên ô này.</t>
        </r>
      </text>
    </comment>
    <comment ref="A17" authorId="0" shapeId="0" xr:uid="{00000000-0006-0000-0800-000036000000}">
      <text>
        <r>
          <rPr>
            <sz val="10"/>
            <rFont val="Arial"/>
            <family val="2"/>
          </rPr>
          <t>Ô chỉ tiêu có định dạng ký tự
Dữ liệu động đầu vào hợp lệ khi chỉ được thêm dòng trên ô này.</t>
        </r>
      </text>
    </comment>
    <comment ref="B17" authorId="0" shapeId="0" xr:uid="{00000000-0006-0000-0800-000037000000}">
      <text>
        <r>
          <rPr>
            <sz val="10"/>
            <rFont val="Arial"/>
            <family val="2"/>
          </rPr>
          <t>Ô chỉ tiêu có định dạng ký tự
Dữ liệu động đầu vào hợp lệ khi chỉ được thêm dòng trên ô này.</t>
        </r>
      </text>
    </comment>
    <comment ref="C17" authorId="0" shapeId="0" xr:uid="{00000000-0006-0000-0800-000038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800-000039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800-00003B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800-00003C000000}">
      <text>
        <r>
          <rPr>
            <sz val="10"/>
            <rFont val="Arial"/>
            <family val="2"/>
          </rPr>
          <t>Ô chỉ tiêu có định dạng số. Đơn vị tính x 1 (hoặc %)
Dữ liệu động đầu vào hợp lệ khi chỉ được thêm dòng trên ô này.</t>
        </r>
      </text>
    </comment>
    <comment ref="A19" authorId="0" shapeId="0" xr:uid="{00000000-0006-0000-0800-00003D000000}">
      <text>
        <r>
          <rPr>
            <sz val="10"/>
            <rFont val="Arial"/>
            <family val="2"/>
          </rPr>
          <t>Ô chỉ tiêu có định dạng ký tự
Dữ liệu động đầu vào hợp lệ khi chỉ được thêm dòng trên ô này.</t>
        </r>
      </text>
    </comment>
    <comment ref="B19" authorId="0" shapeId="0" xr:uid="{00000000-0006-0000-0800-00003E000000}">
      <text>
        <r>
          <rPr>
            <sz val="10"/>
            <rFont val="Arial"/>
            <family val="2"/>
          </rPr>
          <t>Ô chỉ tiêu có định dạng ký tự
Dữ liệu động đầu vào hợp lệ khi chỉ được thêm dòng trên ô này.</t>
        </r>
      </text>
    </comment>
    <comment ref="C19" authorId="0" shapeId="0" xr:uid="{00000000-0006-0000-0800-00003F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800-000040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800-000041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800-000042000000}">
      <text>
        <r>
          <rPr>
            <sz val="10"/>
            <rFont val="Arial"/>
            <family val="2"/>
          </rPr>
          <t>Ô chỉ tiêu có định dạng số. Đơn vị tính x 1 (hoặc %)
Dữ liệu động đầu vào hợp lệ khi chỉ được thêm dòng trên ô này.</t>
        </r>
      </text>
    </comment>
    <comment ref="G19" authorId="0" shapeId="0" xr:uid="{00000000-0006-0000-0800-000043000000}">
      <text>
        <r>
          <rPr>
            <sz val="10"/>
            <rFont val="Arial"/>
            <family val="2"/>
          </rPr>
          <t>Ô chỉ tiêu có định dạng số. Đơn vị tính x 1 (hoặc %)
Dữ liệu động đầu vào hợp lệ khi chỉ được thêm dòng trên ô này.</t>
        </r>
      </text>
    </comment>
    <comment ref="C20" authorId="0" shapeId="0" xr:uid="{00000000-0006-0000-0800-000044000000}">
      <text>
        <r>
          <rPr>
            <sz val="10"/>
            <rFont val="Arial"/>
            <family val="2"/>
          </rPr>
          <t>Ô chỉ tiêu có định dạng số. Đơn vị tính x 1 (hoặc %)</t>
        </r>
      </text>
    </comment>
    <comment ref="D20" authorId="0" shapeId="0" xr:uid="{00000000-0006-0000-0800-000045000000}">
      <text>
        <r>
          <rPr>
            <sz val="10"/>
            <rFont val="Arial"/>
            <family val="2"/>
          </rPr>
          <t>Ô chỉ tiêu có định dạng số. Đơn vị tính x 1 (hoặc %)</t>
        </r>
      </text>
    </comment>
    <comment ref="E20" authorId="0" shapeId="0" xr:uid="{00000000-0006-0000-0800-000046000000}">
      <text>
        <r>
          <rPr>
            <sz val="10"/>
            <rFont val="Arial"/>
            <family val="2"/>
          </rPr>
          <t>Ô chỉ tiêu có định dạng số. Đơn vị tính x 1 (hoặc %)</t>
        </r>
      </text>
    </comment>
    <comment ref="F20" authorId="0" shapeId="0" xr:uid="{00000000-0006-0000-0800-000047000000}">
      <text>
        <r>
          <rPr>
            <sz val="10"/>
            <rFont val="Arial"/>
            <family val="2"/>
          </rPr>
          <t>Ô chỉ tiêu có định dạng số. Đơn vị tính x 1 (hoặc %)</t>
        </r>
      </text>
    </comment>
    <comment ref="G20" authorId="0" shapeId="0" xr:uid="{00000000-0006-0000-0800-000048000000}">
      <text>
        <r>
          <rPr>
            <sz val="10"/>
            <rFont val="Arial"/>
            <family val="2"/>
          </rPr>
          <t>Ô chỉ tiêu có định dạng số. Đơn vị tính x 1 (hoặc %)</t>
        </r>
      </text>
    </comment>
    <comment ref="C21" authorId="0" shapeId="0" xr:uid="{00000000-0006-0000-0800-000049000000}">
      <text>
        <r>
          <rPr>
            <sz val="10"/>
            <rFont val="Arial"/>
            <family val="2"/>
          </rPr>
          <t>Ô chỉ tiêu có định dạng số. Đơn vị tính x 1 (hoặc %)</t>
        </r>
      </text>
    </comment>
    <comment ref="D21" authorId="0" shapeId="0" xr:uid="{00000000-0006-0000-0800-00004A000000}">
      <text>
        <r>
          <rPr>
            <sz val="10"/>
            <rFont val="Arial"/>
            <family val="2"/>
          </rPr>
          <t>Ô chỉ tiêu có định dạng số. Đơn vị tính x 1 (hoặc %)</t>
        </r>
      </text>
    </comment>
    <comment ref="E21" authorId="0" shapeId="0" xr:uid="{00000000-0006-0000-0800-00004B000000}">
      <text>
        <r>
          <rPr>
            <sz val="10"/>
            <rFont val="Arial"/>
            <family val="2"/>
          </rPr>
          <t>Ô chỉ tiêu có định dạng số. Đơn vị tính x 1 (hoặc %)</t>
        </r>
      </text>
    </comment>
    <comment ref="F21" authorId="0" shapeId="0" xr:uid="{00000000-0006-0000-0800-00004C000000}">
      <text>
        <r>
          <rPr>
            <sz val="10"/>
            <rFont val="Arial"/>
            <family val="2"/>
          </rPr>
          <t>Ô chỉ tiêu có định dạng số. Đơn vị tính x 1 (hoặc %)</t>
        </r>
      </text>
    </comment>
    <comment ref="G21" authorId="0" shapeId="0" xr:uid="{00000000-0006-0000-0800-00004D000000}">
      <text>
        <r>
          <rPr>
            <sz val="10"/>
            <rFont val="Arial"/>
            <family val="2"/>
          </rPr>
          <t>Ô chỉ tiêu có định dạng số. Đơn vị tính x 1 (hoặc %)</t>
        </r>
      </text>
    </comment>
    <comment ref="A23" authorId="0" shapeId="0" xr:uid="{00000000-0006-0000-0800-00004E000000}">
      <text>
        <r>
          <rPr>
            <sz val="10"/>
            <rFont val="Arial"/>
            <family val="2"/>
          </rPr>
          <t>Ô chỉ tiêu có định dạng ký tự
Dữ liệu động đầu vào hợp lệ khi chỉ được thêm dòng trên ô này.</t>
        </r>
      </text>
    </comment>
    <comment ref="B23" authorId="0" shapeId="0" xr:uid="{00000000-0006-0000-0800-00004F000000}">
      <text>
        <r>
          <rPr>
            <sz val="10"/>
            <rFont val="Arial"/>
            <family val="2"/>
          </rPr>
          <t>Ô chỉ tiêu có định dạng ký tự
Dữ liệu động đầu vào hợp lệ khi chỉ được thêm dòng trên ô này.</t>
        </r>
      </text>
    </comment>
    <comment ref="C23" authorId="0" shapeId="0" xr:uid="{00000000-0006-0000-0800-000050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800-000051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800-000052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800-000053000000}">
      <text>
        <r>
          <rPr>
            <sz val="10"/>
            <rFont val="Arial"/>
            <family val="2"/>
          </rPr>
          <t>Ô chỉ tiêu có định dạng số. Đơn vị tính x 1 (hoặc %)
Dữ liệu động đầu vào hợp lệ khi chỉ được thêm dòng trên ô này.</t>
        </r>
      </text>
    </comment>
    <comment ref="G23" authorId="0" shapeId="0" xr:uid="{00000000-0006-0000-0800-000054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800-000055000000}">
      <text>
        <r>
          <rPr>
            <sz val="10"/>
            <rFont val="Arial"/>
            <family val="2"/>
          </rPr>
          <t>Ô chỉ tiêu có định dạng số. Đơn vị tính x 1 (hoặc %)</t>
        </r>
      </text>
    </comment>
    <comment ref="D24" authorId="0" shapeId="0" xr:uid="{00000000-0006-0000-0800-000056000000}">
      <text>
        <r>
          <rPr>
            <sz val="10"/>
            <rFont val="Arial"/>
            <family val="2"/>
          </rPr>
          <t>Ô chỉ tiêu có định dạng số. Đơn vị tính x 1 (hoặc %)</t>
        </r>
      </text>
    </comment>
    <comment ref="E24" authorId="0" shapeId="0" xr:uid="{00000000-0006-0000-0800-000057000000}">
      <text>
        <r>
          <rPr>
            <sz val="10"/>
            <rFont val="Arial"/>
            <family val="2"/>
          </rPr>
          <t>Ô chỉ tiêu có định dạng số. Đơn vị tính x 1 (hoặc %)</t>
        </r>
      </text>
    </comment>
    <comment ref="F24" authorId="0" shapeId="0" xr:uid="{00000000-0006-0000-0800-000058000000}">
      <text>
        <r>
          <rPr>
            <sz val="10"/>
            <rFont val="Arial"/>
            <family val="2"/>
          </rPr>
          <t>Ô chỉ tiêu có định dạng số. Đơn vị tính x 1 (hoặc %)</t>
        </r>
      </text>
    </comment>
    <comment ref="G24" authorId="0" shapeId="0" xr:uid="{00000000-0006-0000-0800-000059000000}">
      <text>
        <r>
          <rPr>
            <sz val="10"/>
            <rFont val="Arial"/>
            <family val="2"/>
          </rPr>
          <t>Ô chỉ tiêu có định dạng số. Đơn vị tính x 1 (hoặc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900-000001000000}">
      <text>
        <r>
          <rPr>
            <sz val="10"/>
            <rFont val="Arial"/>
            <family val="2"/>
          </rPr>
          <t>Ô chỉ tiêu có định dạng số. Đơn vị tính x 1 (hoặc %)</t>
        </r>
      </text>
    </comment>
    <comment ref="D3" authorId="0" shapeId="0" xr:uid="{00000000-0006-0000-0900-000002000000}">
      <text>
        <r>
          <rPr>
            <sz val="10"/>
            <rFont val="Arial"/>
            <family val="2"/>
          </rPr>
          <t>Ô chỉ tiêu có định dạng số. Đơn vị tính x 1 (hoặc %)</t>
        </r>
      </text>
    </comment>
    <comment ref="E3" authorId="0" shapeId="0" xr:uid="{00000000-0006-0000-0900-000003000000}">
      <text>
        <r>
          <rPr>
            <sz val="10"/>
            <rFont val="Arial"/>
            <family val="2"/>
          </rPr>
          <t>Ô chỉ tiêu có định dạng số. Đơn vị tính x 1 (hoặc %)</t>
        </r>
      </text>
    </comment>
    <comment ref="F3" authorId="0" shapeId="0" xr:uid="{00000000-0006-0000-0900-000004000000}">
      <text>
        <r>
          <rPr>
            <sz val="10"/>
            <rFont val="Arial"/>
            <family val="2"/>
          </rPr>
          <t>Ô chỉ tiêu có định dạng số. Đơn vị tính x 1 (hoặc %)</t>
        </r>
      </text>
    </comment>
    <comment ref="G3" authorId="0" shapeId="0" xr:uid="{00000000-0006-0000-0900-000005000000}">
      <text>
        <r>
          <rPr>
            <sz val="10"/>
            <rFont val="Arial"/>
            <family val="2"/>
          </rPr>
          <t>Ô chỉ tiêu có định dạng số. Đơn vị tính x 1 (hoặc %)</t>
        </r>
      </text>
    </comment>
    <comment ref="C4" authorId="0" shapeId="0" xr:uid="{00000000-0006-0000-0900-000006000000}">
      <text>
        <r>
          <rPr>
            <sz val="10"/>
            <rFont val="Arial"/>
            <family val="2"/>
          </rPr>
          <t>Ô chỉ tiêu có định dạng số. Đơn vị tính x 1 (hoặc %)</t>
        </r>
      </text>
    </comment>
    <comment ref="D4" authorId="0" shapeId="0" xr:uid="{00000000-0006-0000-0900-000007000000}">
      <text>
        <r>
          <rPr>
            <sz val="10"/>
            <rFont val="Arial"/>
            <family val="2"/>
          </rPr>
          <t>Ô chỉ tiêu có định dạng số. Đơn vị tính x 1 (hoặc %)</t>
        </r>
      </text>
    </comment>
    <comment ref="E4" authorId="0" shapeId="0" xr:uid="{00000000-0006-0000-0900-000008000000}">
      <text>
        <r>
          <rPr>
            <sz val="10"/>
            <rFont val="Arial"/>
            <family val="2"/>
          </rPr>
          <t>Ô chỉ tiêu có định dạng số. Đơn vị tính x 1 (hoặc %)</t>
        </r>
      </text>
    </comment>
    <comment ref="F4" authorId="0" shapeId="0" xr:uid="{00000000-0006-0000-0900-000009000000}">
      <text>
        <r>
          <rPr>
            <sz val="10"/>
            <rFont val="Arial"/>
            <family val="2"/>
          </rPr>
          <t>Ô chỉ tiêu có định dạng số. Đơn vị tính x 1 (hoặc %)</t>
        </r>
      </text>
    </comment>
    <comment ref="G4" authorId="0" shapeId="0" xr:uid="{00000000-0006-0000-0900-00000A000000}">
      <text>
        <r>
          <rPr>
            <sz val="10"/>
            <rFont val="Arial"/>
            <family val="2"/>
          </rPr>
          <t>Ô chỉ tiêu có định dạng số. Đơn vị tính x 1 (hoặc %)</t>
        </r>
      </text>
    </comment>
    <comment ref="C5" authorId="0" shapeId="0" xr:uid="{00000000-0006-0000-0900-00000B000000}">
      <text>
        <r>
          <rPr>
            <sz val="10"/>
            <rFont val="Arial"/>
            <family val="2"/>
          </rPr>
          <t>Ô chỉ tiêu có định dạng số. Đơn vị tính x 1 (hoặc %)</t>
        </r>
      </text>
    </comment>
    <comment ref="D5" authorId="0" shapeId="0" xr:uid="{00000000-0006-0000-0900-00000C000000}">
      <text>
        <r>
          <rPr>
            <sz val="10"/>
            <rFont val="Arial"/>
            <family val="2"/>
          </rPr>
          <t>Ô chỉ tiêu có định dạng số. Đơn vị tính x 1 (hoặc %)</t>
        </r>
      </text>
    </comment>
    <comment ref="E5" authorId="0" shapeId="0" xr:uid="{00000000-0006-0000-0900-00000D000000}">
      <text>
        <r>
          <rPr>
            <sz val="10"/>
            <rFont val="Arial"/>
            <family val="2"/>
          </rPr>
          <t>Ô chỉ tiêu có định dạng số. Đơn vị tính x 1 (hoặc %)</t>
        </r>
      </text>
    </comment>
    <comment ref="F5" authorId="0" shapeId="0" xr:uid="{00000000-0006-0000-0900-00000E000000}">
      <text>
        <r>
          <rPr>
            <sz val="10"/>
            <rFont val="Arial"/>
            <family val="2"/>
          </rPr>
          <t>Ô chỉ tiêu có định dạng số. Đơn vị tính x 1 (hoặc %)</t>
        </r>
      </text>
    </comment>
    <comment ref="G5" authorId="0" shapeId="0" xr:uid="{00000000-0006-0000-0900-00000F000000}">
      <text>
        <r>
          <rPr>
            <sz val="10"/>
            <rFont val="Arial"/>
            <family val="2"/>
          </rPr>
          <t>Ô chỉ tiêu có định dạng số. Đơn vị tính x 1 (hoặc %)</t>
        </r>
      </text>
    </comment>
    <comment ref="C6" authorId="0" shapeId="0" xr:uid="{00000000-0006-0000-0900-000010000000}">
      <text>
        <r>
          <rPr>
            <sz val="10"/>
            <rFont val="Arial"/>
            <family val="2"/>
          </rPr>
          <t>Ô chỉ tiêu có định dạng số. Đơn vị tính x 1 (hoặc %)</t>
        </r>
      </text>
    </comment>
    <comment ref="D6" authorId="0" shapeId="0" xr:uid="{00000000-0006-0000-0900-000011000000}">
      <text>
        <r>
          <rPr>
            <sz val="10"/>
            <rFont val="Arial"/>
            <family val="2"/>
          </rPr>
          <t>Ô chỉ tiêu có định dạng số. Đơn vị tính x 1 (hoặc %)</t>
        </r>
      </text>
    </comment>
    <comment ref="E6" authorId="0" shapeId="0" xr:uid="{00000000-0006-0000-0900-000012000000}">
      <text>
        <r>
          <rPr>
            <sz val="10"/>
            <rFont val="Arial"/>
            <family val="2"/>
          </rPr>
          <t>Ô chỉ tiêu có định dạng số. Đơn vị tính x 1 (hoặc %)</t>
        </r>
      </text>
    </comment>
    <comment ref="F6" authorId="0" shapeId="0" xr:uid="{00000000-0006-0000-0900-000013000000}">
      <text>
        <r>
          <rPr>
            <sz val="10"/>
            <rFont val="Arial"/>
            <family val="2"/>
          </rPr>
          <t>Ô chỉ tiêu có định dạng số. Đơn vị tính x 1 (hoặc %)</t>
        </r>
      </text>
    </comment>
    <comment ref="G6" authorId="0" shapeId="0" xr:uid="{00000000-0006-0000-0900-000014000000}">
      <text>
        <r>
          <rPr>
            <sz val="10"/>
            <rFont val="Arial"/>
            <family val="2"/>
          </rPr>
          <t>Ô chỉ tiêu có định dạng số. Đơn vị tính x 1 (hoặc %)</t>
        </r>
      </text>
    </comment>
    <comment ref="A8" authorId="0" shapeId="0" xr:uid="{00000000-0006-0000-0900-000015000000}">
      <text>
        <r>
          <rPr>
            <sz val="10"/>
            <rFont val="Arial"/>
            <family val="2"/>
          </rPr>
          <t>Ô chỉ tiêu có định dạng ký tự
Dữ liệu động đầu vào hợp lệ khi chỉ được thêm dòng trên ô này.</t>
        </r>
      </text>
    </comment>
    <comment ref="B8" authorId="0" shapeId="0" xr:uid="{00000000-0006-0000-0900-000016000000}">
      <text>
        <r>
          <rPr>
            <sz val="10"/>
            <rFont val="Arial"/>
            <family val="2"/>
          </rPr>
          <t>Ô chỉ tiêu có định dạng ký tự
Dữ liệu động đầu vào hợp lệ khi chỉ được thêm dòng trên ô này.</t>
        </r>
      </text>
    </comment>
    <comment ref="C8" authorId="0" shapeId="0" xr:uid="{00000000-0006-0000-09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9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9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9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900-00001B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900-00001C000000}">
      <text>
        <r>
          <rPr>
            <sz val="10"/>
            <rFont val="Arial"/>
            <family val="2"/>
          </rPr>
          <t>Ô chỉ tiêu có định dạng số. Đơn vị tính x 1 (hoặc %)</t>
        </r>
      </text>
    </comment>
    <comment ref="D9" authorId="0" shapeId="0" xr:uid="{00000000-0006-0000-0900-00001D000000}">
      <text>
        <r>
          <rPr>
            <sz val="10"/>
            <rFont val="Arial"/>
            <family val="2"/>
          </rPr>
          <t>Ô chỉ tiêu có định dạng số. Đơn vị tính x 1 (hoặc %)</t>
        </r>
      </text>
    </comment>
    <comment ref="E9" authorId="0" shapeId="0" xr:uid="{00000000-0006-0000-0900-00001E000000}">
      <text>
        <r>
          <rPr>
            <sz val="10"/>
            <rFont val="Arial"/>
            <family val="2"/>
          </rPr>
          <t>Ô chỉ tiêu có định dạng số. Đơn vị tính x 1 (hoặc %)</t>
        </r>
      </text>
    </comment>
    <comment ref="F9" authorId="0" shapeId="0" xr:uid="{00000000-0006-0000-0900-00001F000000}">
      <text>
        <r>
          <rPr>
            <sz val="10"/>
            <rFont val="Arial"/>
            <family val="2"/>
          </rPr>
          <t>Ô chỉ tiêu có định dạng số. Đơn vị tính x 1 (hoặc %)</t>
        </r>
      </text>
    </comment>
    <comment ref="G9" authorId="0" shapeId="0" xr:uid="{00000000-0006-0000-0900-000020000000}">
      <text>
        <r>
          <rPr>
            <sz val="10"/>
            <rFont val="Arial"/>
            <family val="2"/>
          </rPr>
          <t>Ô chỉ tiêu có định dạng số. Đơn vị tính x 1 (hoặc %)</t>
        </r>
      </text>
    </comment>
    <comment ref="A11" authorId="0" shapeId="0" xr:uid="{00000000-0006-0000-0900-000021000000}">
      <text>
        <r>
          <rPr>
            <sz val="10"/>
            <rFont val="Arial"/>
            <family val="2"/>
          </rPr>
          <t>Ô chỉ tiêu có định dạng ký tự
Dữ liệu động đầu vào hợp lệ khi chỉ được thêm dòng trên ô này.</t>
        </r>
      </text>
    </comment>
    <comment ref="B11" authorId="0" shapeId="0" xr:uid="{00000000-0006-0000-0900-000022000000}">
      <text>
        <r>
          <rPr>
            <sz val="10"/>
            <rFont val="Arial"/>
            <family val="2"/>
          </rPr>
          <t>Ô chỉ tiêu có định dạng ký tự
Dữ liệu động đầu vào hợp lệ khi chỉ được thêm dòng trên ô này.</t>
        </r>
      </text>
    </comment>
    <comment ref="C11" authorId="0" shapeId="0" xr:uid="{00000000-0006-0000-09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9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9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9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9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900-000028000000}">
      <text>
        <r>
          <rPr>
            <sz val="10"/>
            <rFont val="Arial"/>
            <family val="2"/>
          </rPr>
          <t>Ô chỉ tiêu có định dạng ký tự
Dữ liệu động đầu vào hợp lệ khi chỉ được thêm dòng trên ô này.</t>
        </r>
      </text>
    </comment>
    <comment ref="B13" authorId="0" shapeId="0" xr:uid="{00000000-0006-0000-0900-000029000000}">
      <text>
        <r>
          <rPr>
            <sz val="10"/>
            <rFont val="Arial"/>
            <family val="2"/>
          </rPr>
          <t>Ô chỉ tiêu có định dạng ký tự
Dữ liệu động đầu vào hợp lệ khi chỉ được thêm dòng trên ô này.</t>
        </r>
      </text>
    </comment>
    <comment ref="C13" authorId="0" shapeId="0" xr:uid="{00000000-0006-0000-09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9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9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9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900-00002E000000}">
      <text>
        <r>
          <rPr>
            <sz val="10"/>
            <rFont val="Arial"/>
            <family val="2"/>
          </rPr>
          <t>Ô chỉ tiêu có định dạng số. Đơn vị tính x 1 (hoặc %)
Dữ liệu động đầu vào hợp lệ khi chỉ được thêm dòng trên ô này.</t>
        </r>
      </text>
    </comment>
    <comment ref="C14" authorId="0" shapeId="0" xr:uid="{00000000-0006-0000-0900-00002F000000}">
      <text>
        <r>
          <rPr>
            <sz val="10"/>
            <rFont val="Arial"/>
            <family val="2"/>
          </rPr>
          <t>Ô chỉ tiêu có định dạng số. Đơn vị tính x 1 (hoặc %)</t>
        </r>
      </text>
    </comment>
    <comment ref="D14" authorId="0" shapeId="0" xr:uid="{00000000-0006-0000-0900-000030000000}">
      <text>
        <r>
          <rPr>
            <sz val="10"/>
            <rFont val="Arial"/>
            <family val="2"/>
          </rPr>
          <t>Ô chỉ tiêu có định dạng số. Đơn vị tính x 1 (hoặc %)</t>
        </r>
      </text>
    </comment>
    <comment ref="E14" authorId="0" shapeId="0" xr:uid="{00000000-0006-0000-0900-000031000000}">
      <text>
        <r>
          <rPr>
            <sz val="10"/>
            <rFont val="Arial"/>
            <family val="2"/>
          </rPr>
          <t>Ô chỉ tiêu có định dạng số. Đơn vị tính x 1 (hoặc %)</t>
        </r>
      </text>
    </comment>
    <comment ref="F14" authorId="0" shapeId="0" xr:uid="{00000000-0006-0000-0900-000032000000}">
      <text>
        <r>
          <rPr>
            <sz val="10"/>
            <rFont val="Arial"/>
            <family val="2"/>
          </rPr>
          <t>Ô chỉ tiêu có định dạng số. Đơn vị tính x 1 (hoặc %)</t>
        </r>
      </text>
    </comment>
    <comment ref="G14" authorId="0" shapeId="0" xr:uid="{00000000-0006-0000-0900-000033000000}">
      <text>
        <r>
          <rPr>
            <sz val="10"/>
            <rFont val="Arial"/>
            <family val="2"/>
          </rPr>
          <t>Ô chỉ tiêu có định dạng số. Đơn vị tính x 1 (hoặc %)</t>
        </r>
      </text>
    </comment>
    <comment ref="C15" authorId="0" shapeId="0" xr:uid="{00000000-0006-0000-0900-000034000000}">
      <text>
        <r>
          <rPr>
            <sz val="10"/>
            <rFont val="Arial"/>
            <family val="2"/>
          </rPr>
          <t>Ô chỉ tiêu có định dạng số. Đơn vị tính x 1 (hoặc %)</t>
        </r>
      </text>
    </comment>
    <comment ref="D15" authorId="0" shapeId="0" xr:uid="{00000000-0006-0000-0900-000035000000}">
      <text>
        <r>
          <rPr>
            <sz val="10"/>
            <rFont val="Arial"/>
            <family val="2"/>
          </rPr>
          <t>Ô chỉ tiêu có định dạng số. Đơn vị tính x 1 (hoặc %)</t>
        </r>
      </text>
    </comment>
    <comment ref="E15" authorId="0" shapeId="0" xr:uid="{00000000-0006-0000-0900-000036000000}">
      <text>
        <r>
          <rPr>
            <sz val="10"/>
            <rFont val="Arial"/>
            <family val="2"/>
          </rPr>
          <t>Ô chỉ tiêu có định dạng số. Đơn vị tính x 1 (hoặc %)</t>
        </r>
      </text>
    </comment>
    <comment ref="F15" authorId="0" shapeId="0" xr:uid="{00000000-0006-0000-0900-000037000000}">
      <text>
        <r>
          <rPr>
            <sz val="10"/>
            <rFont val="Arial"/>
            <family val="2"/>
          </rPr>
          <t>Ô chỉ tiêu có định dạng số. Đơn vị tính x 1 (hoặc %)</t>
        </r>
      </text>
    </comment>
    <comment ref="G15" authorId="0" shapeId="0" xr:uid="{00000000-0006-0000-0900-000038000000}">
      <text>
        <r>
          <rPr>
            <sz val="10"/>
            <rFont val="Arial"/>
            <family val="2"/>
          </rPr>
          <t>Ô chỉ tiêu có định dạng số. Đơn vị tính x 1 (hoặc %)</t>
        </r>
      </text>
    </comment>
    <comment ref="C16" authorId="0" shapeId="0" xr:uid="{00000000-0006-0000-0900-000039000000}">
      <text>
        <r>
          <rPr>
            <sz val="10"/>
            <rFont val="Arial"/>
            <family val="2"/>
          </rPr>
          <t>Ô chỉ tiêu có định dạng số. Đơn vị tính x 1 (hoặc %)</t>
        </r>
      </text>
    </comment>
    <comment ref="D16" authorId="0" shapeId="0" xr:uid="{00000000-0006-0000-0900-00003A000000}">
      <text>
        <r>
          <rPr>
            <sz val="10"/>
            <rFont val="Arial"/>
            <family val="2"/>
          </rPr>
          <t>Ô chỉ tiêu có định dạng số. Đơn vị tính x 1 (hoặc %)</t>
        </r>
      </text>
    </comment>
    <comment ref="E16" authorId="0" shapeId="0" xr:uid="{00000000-0006-0000-0900-00003B000000}">
      <text>
        <r>
          <rPr>
            <sz val="10"/>
            <rFont val="Arial"/>
            <family val="2"/>
          </rPr>
          <t>Ô chỉ tiêu có định dạng số. Đơn vị tính x 1 (hoặc %)</t>
        </r>
      </text>
    </comment>
    <comment ref="F16" authorId="0" shapeId="0" xr:uid="{00000000-0006-0000-0900-00003C000000}">
      <text>
        <r>
          <rPr>
            <sz val="10"/>
            <rFont val="Arial"/>
            <family val="2"/>
          </rPr>
          <t>Ô chỉ tiêu có định dạng số. Đơn vị tính x 1 (hoặc %)</t>
        </r>
      </text>
    </comment>
    <comment ref="G16" authorId="0" shapeId="0" xr:uid="{00000000-0006-0000-0900-00003D000000}">
      <text>
        <r>
          <rPr>
            <sz val="10"/>
            <rFont val="Arial"/>
            <family val="2"/>
          </rPr>
          <t>Ô chỉ tiêu có định dạng số. Đơn vị tính x 1 (hoặc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A00-000001000000}">
      <text>
        <r>
          <rPr>
            <sz val="10"/>
            <rFont val="Arial"/>
            <family val="2"/>
          </rPr>
          <t>Ô chỉ tiêu có định dạng số. Đơn vị tính x 1 (hoặc %)</t>
        </r>
      </text>
    </comment>
    <comment ref="D3" authorId="0" shapeId="0" xr:uid="{00000000-0006-0000-0A00-000002000000}">
      <text>
        <r>
          <rPr>
            <sz val="10"/>
            <rFont val="Arial"/>
            <family val="2"/>
          </rPr>
          <t>Ô chỉ tiêu có định dạng số. Đơn vị tính x 1 (hoặc %)</t>
        </r>
      </text>
    </comment>
    <comment ref="E3" authorId="0" shapeId="0" xr:uid="{00000000-0006-0000-0A00-000003000000}">
      <text>
        <r>
          <rPr>
            <sz val="10"/>
            <rFont val="Arial"/>
            <family val="2"/>
          </rPr>
          <t>Ô chỉ tiêu có định dạng số. Đơn vị tính x 1 (hoặc %)</t>
        </r>
      </text>
    </comment>
    <comment ref="F3" authorId="0" shapeId="0" xr:uid="{00000000-0006-0000-0A00-000004000000}">
      <text>
        <r>
          <rPr>
            <sz val="10"/>
            <rFont val="Arial"/>
            <family val="2"/>
          </rPr>
          <t>Ô chỉ tiêu có định dạng số. Đơn vị tính x 1 (hoặc %)</t>
        </r>
      </text>
    </comment>
    <comment ref="G3" authorId="0" shapeId="0" xr:uid="{00000000-0006-0000-0A00-000005000000}">
      <text>
        <r>
          <rPr>
            <sz val="10"/>
            <rFont val="Arial"/>
            <family val="2"/>
          </rPr>
          <t>Ô chỉ tiêu có định dạng số. Đơn vị tính x 1 (hoặc %)</t>
        </r>
      </text>
    </comment>
    <comment ref="H3" authorId="0" shapeId="0" xr:uid="{00000000-0006-0000-0A00-000006000000}">
      <text>
        <r>
          <rPr>
            <sz val="10"/>
            <rFont val="Arial"/>
            <family val="2"/>
          </rPr>
          <t>Ô chỉ tiêu có định dạng số. Đơn vị tính x 1 (hoặc %)</t>
        </r>
      </text>
    </comment>
    <comment ref="A5" authorId="0" shapeId="0" xr:uid="{00000000-0006-0000-0A00-000007000000}">
      <text>
        <r>
          <rPr>
            <sz val="10"/>
            <rFont val="Arial"/>
            <family val="2"/>
          </rPr>
          <t>Ô chỉ tiêu có định dạng ký tự
Dữ liệu động đầu vào hợp lệ khi chỉ được thêm dòng trên ô này.</t>
        </r>
      </text>
    </comment>
    <comment ref="B5" authorId="0" shapeId="0" xr:uid="{00000000-0006-0000-0A00-000008000000}">
      <text>
        <r>
          <rPr>
            <sz val="10"/>
            <rFont val="Arial"/>
            <family val="2"/>
          </rPr>
          <t>Ô chỉ tiêu có định dạng ký tự
Dữ liệu động đầu vào hợp lệ khi chỉ được thêm dòng trên ô này.</t>
        </r>
      </text>
    </comment>
    <comment ref="C5" authorId="0" shapeId="0" xr:uid="{00000000-0006-0000-0A00-000009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A00-00000A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A00-00000B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A00-00000C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A00-00000D000000}">
      <text>
        <r>
          <rPr>
            <sz val="10"/>
            <rFont val="Arial"/>
            <family val="2"/>
          </rPr>
          <t>Ô chỉ tiêu có định dạng số. Đơn vị tính x 1 (hoặc %)
Dữ liệu động đầu vào hợp lệ khi chỉ được thêm dòng trên ô này.</t>
        </r>
      </text>
    </comment>
    <comment ref="H5" authorId="0" shapeId="0" xr:uid="{00000000-0006-0000-0A00-00000E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A00-00000F000000}">
      <text>
        <r>
          <rPr>
            <sz val="10"/>
            <rFont val="Arial"/>
            <family val="2"/>
          </rPr>
          <t>Ô chỉ tiêu có định dạng số. Đơn vị tính x 1 (hoặc %)</t>
        </r>
      </text>
    </comment>
    <comment ref="D6" authorId="0" shapeId="0" xr:uid="{00000000-0006-0000-0A00-000010000000}">
      <text>
        <r>
          <rPr>
            <sz val="10"/>
            <rFont val="Arial"/>
            <family val="2"/>
          </rPr>
          <t>Ô chỉ tiêu có định dạng số. Đơn vị tính x 1 (hoặc %)</t>
        </r>
      </text>
    </comment>
    <comment ref="E6" authorId="0" shapeId="0" xr:uid="{00000000-0006-0000-0A00-000011000000}">
      <text>
        <r>
          <rPr>
            <sz val="10"/>
            <rFont val="Arial"/>
            <family val="2"/>
          </rPr>
          <t>Ô chỉ tiêu có định dạng số. Đơn vị tính x 1 (hoặc %)</t>
        </r>
      </text>
    </comment>
    <comment ref="F6" authorId="0" shapeId="0" xr:uid="{00000000-0006-0000-0A00-000012000000}">
      <text>
        <r>
          <rPr>
            <sz val="10"/>
            <rFont val="Arial"/>
            <family val="2"/>
          </rPr>
          <t>Ô chỉ tiêu có định dạng số. Đơn vị tính x 1 (hoặc %)</t>
        </r>
      </text>
    </comment>
    <comment ref="G6" authorId="0" shapeId="0" xr:uid="{00000000-0006-0000-0A00-000013000000}">
      <text>
        <r>
          <rPr>
            <sz val="10"/>
            <rFont val="Arial"/>
            <family val="2"/>
          </rPr>
          <t>Ô chỉ tiêu có định dạng số. Đơn vị tính x 1 (hoặc %)</t>
        </r>
      </text>
    </comment>
    <comment ref="H6" authorId="0" shapeId="0" xr:uid="{00000000-0006-0000-0A00-000014000000}">
      <text>
        <r>
          <rPr>
            <sz val="10"/>
            <rFont val="Arial"/>
            <family val="2"/>
          </rPr>
          <t>Ô chỉ tiêu có định dạng số. Đơn vị tính x 1 (hoặc %)</t>
        </r>
      </text>
    </comment>
    <comment ref="A8" authorId="0" shapeId="0" xr:uid="{00000000-0006-0000-0A00-000015000000}">
      <text>
        <r>
          <rPr>
            <sz val="10"/>
            <rFont val="Arial"/>
            <family val="2"/>
          </rPr>
          <t>Ô chỉ tiêu có định dạng ký tự
Dữ liệu động đầu vào hợp lệ khi chỉ được thêm dòng trên ô này.</t>
        </r>
      </text>
    </comment>
    <comment ref="B8" authorId="0" shapeId="0" xr:uid="{00000000-0006-0000-0A00-000016000000}">
      <text>
        <r>
          <rPr>
            <sz val="10"/>
            <rFont val="Arial"/>
            <family val="2"/>
          </rPr>
          <t>Ô chỉ tiêu có định dạng ký tự
Dữ liệu động đầu vào hợp lệ khi chỉ được thêm dòng trên ô này.</t>
        </r>
      </text>
    </comment>
    <comment ref="C8" authorId="0" shapeId="0" xr:uid="{00000000-0006-0000-0A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A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A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A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A00-00001B000000}">
      <text>
        <r>
          <rPr>
            <sz val="10"/>
            <rFont val="Arial"/>
            <family val="2"/>
          </rPr>
          <t>Ô chỉ tiêu có định dạng số. Đơn vị tính x 1 (hoặc %)
Dữ liệu động đầu vào hợp lệ khi chỉ được thêm dòng trên ô này.</t>
        </r>
      </text>
    </comment>
    <comment ref="H8" authorId="0" shapeId="0" xr:uid="{00000000-0006-0000-0A00-00001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A00-00001D000000}">
      <text>
        <r>
          <rPr>
            <sz val="10"/>
            <rFont val="Arial"/>
            <family val="2"/>
          </rPr>
          <t>Ô chỉ tiêu có định dạng số. Đơn vị tính x 1 (hoặc %)</t>
        </r>
      </text>
    </comment>
    <comment ref="D9" authorId="0" shapeId="0" xr:uid="{00000000-0006-0000-0A00-00001E000000}">
      <text>
        <r>
          <rPr>
            <sz val="10"/>
            <rFont val="Arial"/>
            <family val="2"/>
          </rPr>
          <t>Ô chỉ tiêu có định dạng số. Đơn vị tính x 1 (hoặc %)</t>
        </r>
      </text>
    </comment>
    <comment ref="E9" authorId="0" shapeId="0" xr:uid="{00000000-0006-0000-0A00-00001F000000}">
      <text>
        <r>
          <rPr>
            <sz val="10"/>
            <rFont val="Arial"/>
            <family val="2"/>
          </rPr>
          <t>Ô chỉ tiêu có định dạng số. Đơn vị tính x 1 (hoặc %)</t>
        </r>
      </text>
    </comment>
    <comment ref="F9" authorId="0" shapeId="0" xr:uid="{00000000-0006-0000-0A00-000020000000}">
      <text>
        <r>
          <rPr>
            <sz val="10"/>
            <rFont val="Arial"/>
            <family val="2"/>
          </rPr>
          <t>Ô chỉ tiêu có định dạng số. Đơn vị tính x 1 (hoặc %)</t>
        </r>
      </text>
    </comment>
    <comment ref="G9" authorId="0" shapeId="0" xr:uid="{00000000-0006-0000-0A00-000021000000}">
      <text>
        <r>
          <rPr>
            <sz val="10"/>
            <rFont val="Arial"/>
            <family val="2"/>
          </rPr>
          <t>Ô chỉ tiêu có định dạng số. Đơn vị tính x 1 (hoặc %)</t>
        </r>
      </text>
    </comment>
    <comment ref="H9" authorId="0" shapeId="0" xr:uid="{00000000-0006-0000-0A00-000022000000}">
      <text>
        <r>
          <rPr>
            <sz val="10"/>
            <rFont val="Arial"/>
            <family val="2"/>
          </rPr>
          <t>Ô chỉ tiêu có định dạng số. Đơn vị tính x 1 (hoặc %)</t>
        </r>
      </text>
    </comment>
    <comment ref="A11" authorId="0" shapeId="0" xr:uid="{00000000-0006-0000-0A00-000023000000}">
      <text>
        <r>
          <rPr>
            <sz val="10"/>
            <rFont val="Arial"/>
            <family val="2"/>
          </rPr>
          <t>Ô chỉ tiêu có định dạng ký tự
Dữ liệu động đầu vào hợp lệ khi chỉ được thêm dòng trên ô này.</t>
        </r>
      </text>
    </comment>
    <comment ref="B11" authorId="0" shapeId="0" xr:uid="{00000000-0006-0000-0A00-000024000000}">
      <text>
        <r>
          <rPr>
            <sz val="10"/>
            <rFont val="Arial"/>
            <family val="2"/>
          </rPr>
          <t>Ô chỉ tiêu có định dạng ký tự
Dữ liệu động đầu vào hợp lệ khi chỉ được thêm dòng trên ô này.</t>
        </r>
      </text>
    </comment>
    <comment ref="C11" authorId="0" shapeId="0" xr:uid="{00000000-0006-0000-0A00-000025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A00-000026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A00-000027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A00-000028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A00-000029000000}">
      <text>
        <r>
          <rPr>
            <sz val="10"/>
            <rFont val="Arial"/>
            <family val="2"/>
          </rPr>
          <t>Ô chỉ tiêu có định dạng số. Đơn vị tính x 1 (hoặc %)
Dữ liệu động đầu vào hợp lệ khi chỉ được thêm dòng trên ô này.</t>
        </r>
      </text>
    </comment>
    <comment ref="H11" authorId="0" shapeId="0" xr:uid="{00000000-0006-0000-0A00-00002A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A00-00002B000000}">
      <text>
        <r>
          <rPr>
            <sz val="10"/>
            <rFont val="Arial"/>
            <family val="2"/>
          </rPr>
          <t>Ô chỉ tiêu có định dạng số. Đơn vị tính x 1 (hoặc %)</t>
        </r>
      </text>
    </comment>
    <comment ref="D12" authorId="0" shapeId="0" xr:uid="{00000000-0006-0000-0A00-00002C000000}">
      <text>
        <r>
          <rPr>
            <sz val="10"/>
            <rFont val="Arial"/>
            <family val="2"/>
          </rPr>
          <t>Ô chỉ tiêu có định dạng số. Đơn vị tính x 1 (hoặc %)</t>
        </r>
      </text>
    </comment>
    <comment ref="E12" authorId="0" shapeId="0" xr:uid="{00000000-0006-0000-0A00-00002D000000}">
      <text>
        <r>
          <rPr>
            <sz val="10"/>
            <rFont val="Arial"/>
            <family val="2"/>
          </rPr>
          <t>Ô chỉ tiêu có định dạng số. Đơn vị tính x 1 (hoặc %)</t>
        </r>
      </text>
    </comment>
    <comment ref="F12" authorId="0" shapeId="0" xr:uid="{00000000-0006-0000-0A00-00002E000000}">
      <text>
        <r>
          <rPr>
            <sz val="10"/>
            <rFont val="Arial"/>
            <family val="2"/>
          </rPr>
          <t>Ô chỉ tiêu có định dạng số. Đơn vị tính x 1 (hoặc %)</t>
        </r>
      </text>
    </comment>
    <comment ref="G12" authorId="0" shapeId="0" xr:uid="{00000000-0006-0000-0A00-00002F000000}">
      <text>
        <r>
          <rPr>
            <sz val="10"/>
            <rFont val="Arial"/>
            <family val="2"/>
          </rPr>
          <t>Ô chỉ tiêu có định dạng số. Đơn vị tính x 1 (hoặc %)</t>
        </r>
      </text>
    </comment>
    <comment ref="H12" authorId="0" shapeId="0" xr:uid="{00000000-0006-0000-0A00-000030000000}">
      <text>
        <r>
          <rPr>
            <sz val="10"/>
            <rFont val="Arial"/>
            <family val="2"/>
          </rPr>
          <t>Ô chỉ tiêu có định dạng số. Đơn vị tính x 1 (hoặc %)</t>
        </r>
      </text>
    </comment>
    <comment ref="A14" authorId="0" shapeId="0" xr:uid="{00000000-0006-0000-0A00-000031000000}">
      <text>
        <r>
          <rPr>
            <sz val="10"/>
            <rFont val="Arial"/>
            <family val="2"/>
          </rPr>
          <t>Ô chỉ tiêu có định dạng ký tự
Dữ liệu động đầu vào hợp lệ khi chỉ được thêm dòng trên ô này.</t>
        </r>
      </text>
    </comment>
    <comment ref="B14" authorId="0" shapeId="0" xr:uid="{00000000-0006-0000-0A00-000032000000}">
      <text>
        <r>
          <rPr>
            <sz val="10"/>
            <rFont val="Arial"/>
            <family val="2"/>
          </rPr>
          <t>Ô chỉ tiêu có định dạng ký tự
Dữ liệu động đầu vào hợp lệ khi chỉ được thêm dòng trên ô này.</t>
        </r>
      </text>
    </comment>
    <comment ref="C14" authorId="0" shapeId="0" xr:uid="{00000000-0006-0000-0A00-000033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A00-000034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A00-000035000000}">
      <text>
        <r>
          <rPr>
            <sz val="10"/>
            <rFont val="Arial"/>
            <family val="2"/>
          </rPr>
          <t>Ô chỉ tiêu có định dạng số. Đơn vị tính x 1 (hoặc %)
Dữ liệu động đầu vào hợp lệ khi chỉ được thêm dòng trên ô này.</t>
        </r>
      </text>
    </comment>
    <comment ref="F14" authorId="0" shapeId="0" xr:uid="{00000000-0006-0000-0A00-000036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A00-000037000000}">
      <text>
        <r>
          <rPr>
            <sz val="10"/>
            <rFont val="Arial"/>
            <family val="2"/>
          </rPr>
          <t>Ô chỉ tiêu có định dạng số. Đơn vị tính x 1 (hoặc %)
Dữ liệu động đầu vào hợp lệ khi chỉ được thêm dòng trên ô này.</t>
        </r>
      </text>
    </comment>
    <comment ref="H14" authorId="0" shapeId="0" xr:uid="{00000000-0006-0000-0A00-000038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A00-000039000000}">
      <text>
        <r>
          <rPr>
            <sz val="10"/>
            <rFont val="Arial"/>
            <family val="2"/>
          </rPr>
          <t>Ô chỉ tiêu có định dạng số. Đơn vị tính x 1 (hoặc %)</t>
        </r>
      </text>
    </comment>
    <comment ref="D15" authorId="0" shapeId="0" xr:uid="{00000000-0006-0000-0A00-00003A000000}">
      <text>
        <r>
          <rPr>
            <sz val="10"/>
            <rFont val="Arial"/>
            <family val="2"/>
          </rPr>
          <t>Ô chỉ tiêu có định dạng số. Đơn vị tính x 1 (hoặc %)</t>
        </r>
      </text>
    </comment>
    <comment ref="E15" authorId="0" shapeId="0" xr:uid="{00000000-0006-0000-0A00-00003B000000}">
      <text>
        <r>
          <rPr>
            <sz val="10"/>
            <rFont val="Arial"/>
            <family val="2"/>
          </rPr>
          <t>Ô chỉ tiêu có định dạng số. Đơn vị tính x 1 (hoặc %)</t>
        </r>
      </text>
    </comment>
    <comment ref="F15" authorId="0" shapeId="0" xr:uid="{00000000-0006-0000-0A00-00003C000000}">
      <text>
        <r>
          <rPr>
            <sz val="10"/>
            <rFont val="Arial"/>
            <family val="2"/>
          </rPr>
          <t>Ô chỉ tiêu có định dạng số. Đơn vị tính x 1 (hoặc %)</t>
        </r>
      </text>
    </comment>
    <comment ref="G15" authorId="0" shapeId="0" xr:uid="{00000000-0006-0000-0A00-00003D000000}">
      <text>
        <r>
          <rPr>
            <sz val="10"/>
            <rFont val="Arial"/>
            <family val="2"/>
          </rPr>
          <t>Ô chỉ tiêu có định dạng số. Đơn vị tính x 1 (hoặc %)</t>
        </r>
      </text>
    </comment>
    <comment ref="H15" authorId="0" shapeId="0" xr:uid="{00000000-0006-0000-0A00-00003E000000}">
      <text>
        <r>
          <rPr>
            <sz val="10"/>
            <rFont val="Arial"/>
            <family val="2"/>
          </rPr>
          <t>Ô chỉ tiêu có định dạng số. Đơn vị tính x 1 (hoặc %)</t>
        </r>
      </text>
    </comment>
    <comment ref="A17" authorId="0" shapeId="0" xr:uid="{00000000-0006-0000-0A00-00003F000000}">
      <text>
        <r>
          <rPr>
            <sz val="10"/>
            <rFont val="Arial"/>
            <family val="2"/>
          </rPr>
          <t>Ô chỉ tiêu có định dạng ký tự
Dữ liệu động đầu vào hợp lệ khi chỉ được thêm dòng trên ô này.</t>
        </r>
      </text>
    </comment>
    <comment ref="B17" authorId="0" shapeId="0" xr:uid="{00000000-0006-0000-0A00-000040000000}">
      <text>
        <r>
          <rPr>
            <sz val="10"/>
            <rFont val="Arial"/>
            <family val="2"/>
          </rPr>
          <t>Ô chỉ tiêu có định dạng ký tự
Dữ liệu động đầu vào hợp lệ khi chỉ được thêm dòng trên ô này.</t>
        </r>
      </text>
    </comment>
    <comment ref="C17" authorId="0" shapeId="0" xr:uid="{00000000-0006-0000-0A00-000041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A00-000042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A00-000043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A00-000044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A00-000045000000}">
      <text>
        <r>
          <rPr>
            <sz val="10"/>
            <rFont val="Arial"/>
            <family val="2"/>
          </rPr>
          <t>Ô chỉ tiêu có định dạng số. Đơn vị tính x 1 (hoặc %)
Dữ liệu động đầu vào hợp lệ khi chỉ được thêm dòng trên ô này.</t>
        </r>
      </text>
    </comment>
    <comment ref="H17" authorId="0" shapeId="0" xr:uid="{00000000-0006-0000-0A00-000046000000}">
      <text>
        <r>
          <rPr>
            <sz val="10"/>
            <rFont val="Arial"/>
            <family val="2"/>
          </rPr>
          <t>Ô chỉ tiêu có định dạng số. Đơn vị tính x 1 (hoặc %)
Dữ liệu động đầu vào hợp lệ khi chỉ được thêm dòng trên ô này.</t>
        </r>
      </text>
    </comment>
    <comment ref="C18" authorId="0" shapeId="0" xr:uid="{00000000-0006-0000-0A00-000047000000}">
      <text>
        <r>
          <rPr>
            <sz val="10"/>
            <rFont val="Arial"/>
            <family val="2"/>
          </rPr>
          <t>Ô chỉ tiêu có định dạng số. Đơn vị tính x 1 (hoặc %)</t>
        </r>
      </text>
    </comment>
    <comment ref="D18" authorId="0" shapeId="0" xr:uid="{00000000-0006-0000-0A00-000048000000}">
      <text>
        <r>
          <rPr>
            <sz val="10"/>
            <rFont val="Arial"/>
            <family val="2"/>
          </rPr>
          <t>Ô chỉ tiêu có định dạng số. Đơn vị tính x 1 (hoặc %)</t>
        </r>
      </text>
    </comment>
    <comment ref="E18" authorId="0" shapeId="0" xr:uid="{00000000-0006-0000-0A00-000049000000}">
      <text>
        <r>
          <rPr>
            <sz val="10"/>
            <rFont val="Arial"/>
            <family val="2"/>
          </rPr>
          <t>Ô chỉ tiêu có định dạng số. Đơn vị tính x 1 (hoặc %)</t>
        </r>
      </text>
    </comment>
    <comment ref="F18" authorId="0" shapeId="0" xr:uid="{00000000-0006-0000-0A00-00004A000000}">
      <text>
        <r>
          <rPr>
            <sz val="10"/>
            <rFont val="Arial"/>
            <family val="2"/>
          </rPr>
          <t>Ô chỉ tiêu có định dạng số. Đơn vị tính x 1 (hoặc %)</t>
        </r>
      </text>
    </comment>
    <comment ref="G18" authorId="0" shapeId="0" xr:uid="{00000000-0006-0000-0A00-00004B000000}">
      <text>
        <r>
          <rPr>
            <sz val="10"/>
            <rFont val="Arial"/>
            <family val="2"/>
          </rPr>
          <t>Ô chỉ tiêu có định dạng số. Đơn vị tính x 1 (hoặc %)</t>
        </r>
      </text>
    </comment>
    <comment ref="H18" authorId="0" shapeId="0" xr:uid="{00000000-0006-0000-0A00-00004C000000}">
      <text>
        <r>
          <rPr>
            <sz val="10"/>
            <rFont val="Arial"/>
            <family val="2"/>
          </rPr>
          <t>Ô chỉ tiêu có định dạng số. Đơn vị tính x 1 (hoặc %)</t>
        </r>
      </text>
    </comment>
    <comment ref="A20" authorId="0" shapeId="0" xr:uid="{00000000-0006-0000-0A00-00004D000000}">
      <text>
        <r>
          <rPr>
            <sz val="10"/>
            <rFont val="Arial"/>
            <family val="2"/>
          </rPr>
          <t>Ô chỉ tiêu có định dạng ký tự
Dữ liệu động đầu vào hợp lệ khi chỉ được thêm dòng trên ô này.</t>
        </r>
      </text>
    </comment>
    <comment ref="B20" authorId="0" shapeId="0" xr:uid="{00000000-0006-0000-0A00-00004E000000}">
      <text>
        <r>
          <rPr>
            <sz val="10"/>
            <rFont val="Arial"/>
            <family val="2"/>
          </rPr>
          <t>Ô chỉ tiêu có định dạng ký tự
Dữ liệu động đầu vào hợp lệ khi chỉ được thêm dòng trên ô này.</t>
        </r>
      </text>
    </comment>
    <comment ref="C20" authorId="0" shapeId="0" xr:uid="{00000000-0006-0000-0A00-00004F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A00-000050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A00-000051000000}">
      <text>
        <r>
          <rPr>
            <sz val="10"/>
            <rFont val="Arial"/>
            <family val="2"/>
          </rPr>
          <t>Ô chỉ tiêu có định dạng số. Đơn vị tính x 1 (hoặc %)
Dữ liệu động đầu vào hợp lệ khi chỉ được thêm dòng trên ô này.</t>
        </r>
      </text>
    </comment>
    <comment ref="F20" authorId="0" shapeId="0" xr:uid="{00000000-0006-0000-0A00-000052000000}">
      <text>
        <r>
          <rPr>
            <sz val="10"/>
            <rFont val="Arial"/>
            <family val="2"/>
          </rPr>
          <t>Ô chỉ tiêu có định dạng số. Đơn vị tính x 1 (hoặc %)
Dữ liệu động đầu vào hợp lệ khi chỉ được thêm dòng trên ô này.</t>
        </r>
      </text>
    </comment>
    <comment ref="G20" authorId="0" shapeId="0" xr:uid="{00000000-0006-0000-0A00-000053000000}">
      <text>
        <r>
          <rPr>
            <sz val="10"/>
            <rFont val="Arial"/>
            <family val="2"/>
          </rPr>
          <t>Ô chỉ tiêu có định dạng số. Đơn vị tính x 1 (hoặc %)
Dữ liệu động đầu vào hợp lệ khi chỉ được thêm dòng trên ô này.</t>
        </r>
      </text>
    </comment>
    <comment ref="H20" authorId="0" shapeId="0" xr:uid="{00000000-0006-0000-0A00-000054000000}">
      <text>
        <r>
          <rPr>
            <sz val="10"/>
            <rFont val="Arial"/>
            <family val="2"/>
          </rPr>
          <t>Ô chỉ tiêu có định dạng số. Đơn vị tính x 1 (hoặc %)
Dữ liệu động đầu vào hợp lệ khi chỉ được thêm dòng trên ô này.</t>
        </r>
      </text>
    </comment>
    <comment ref="C21" authorId="0" shapeId="0" xr:uid="{00000000-0006-0000-0A00-000055000000}">
      <text>
        <r>
          <rPr>
            <sz val="10"/>
            <rFont val="Arial"/>
            <family val="2"/>
          </rPr>
          <t>Ô chỉ tiêu có định dạng số. Đơn vị tính x 1 (hoặc %)</t>
        </r>
      </text>
    </comment>
    <comment ref="D21" authorId="0" shapeId="0" xr:uid="{00000000-0006-0000-0A00-000056000000}">
      <text>
        <r>
          <rPr>
            <sz val="10"/>
            <rFont val="Arial"/>
            <family val="2"/>
          </rPr>
          <t>Ô chỉ tiêu có định dạng số. Đơn vị tính x 1 (hoặc %)</t>
        </r>
      </text>
    </comment>
    <comment ref="E21" authorId="0" shapeId="0" xr:uid="{00000000-0006-0000-0A00-000057000000}">
      <text>
        <r>
          <rPr>
            <sz val="10"/>
            <rFont val="Arial"/>
            <family val="2"/>
          </rPr>
          <t>Ô chỉ tiêu có định dạng số. Đơn vị tính x 1 (hoặc %)</t>
        </r>
      </text>
    </comment>
    <comment ref="F21" authorId="0" shapeId="0" xr:uid="{00000000-0006-0000-0A00-000058000000}">
      <text>
        <r>
          <rPr>
            <sz val="10"/>
            <rFont val="Arial"/>
            <family val="2"/>
          </rPr>
          <t>Ô chỉ tiêu có định dạng số. Đơn vị tính x 1 (hoặc %)</t>
        </r>
      </text>
    </comment>
    <comment ref="G21" authorId="0" shapeId="0" xr:uid="{00000000-0006-0000-0A00-000059000000}">
      <text>
        <r>
          <rPr>
            <sz val="10"/>
            <rFont val="Arial"/>
            <family val="2"/>
          </rPr>
          <t>Ô chỉ tiêu có định dạng số. Đơn vị tính x 1 (hoặc %)</t>
        </r>
      </text>
    </comment>
    <comment ref="H21" authorId="0" shapeId="0" xr:uid="{00000000-0006-0000-0A00-00005A000000}">
      <text>
        <r>
          <rPr>
            <sz val="10"/>
            <rFont val="Arial"/>
            <family val="2"/>
          </rPr>
          <t>Ô chỉ tiêu có định dạng số. Đơn vị tính x 1 (hoặc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B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B00-000002000000}">
      <text>
        <r>
          <rPr>
            <sz val="10"/>
            <rFont val="Arial"/>
            <family val="2"/>
          </rPr>
          <t>Ô chỉ tiêu có định dạng ký tự
Dữ liệu động đầu vào hợp lệ khi chỉ được thêm dòng trên ô này.</t>
        </r>
      </text>
    </comment>
    <comment ref="C3" authorId="0" shapeId="0" xr:uid="{00000000-0006-0000-0B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<sst xmlns="http://schemas.openxmlformats.org/spreadsheetml/2006/main" count="1546" uniqueCount="423">
  <si>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</si>
  <si>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</si>
  <si>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</si>
  <si>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</si>
  <si>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</si>
  <si>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</si>
  <si>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</si>
  <si>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</si>
  <si>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</si>
  <si>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</si>
  <si>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</si>
  <si>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</si>
  <si>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</si>
  <si>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</si>
  <si>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</si>
  <si>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</si>
  <si>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</si>
  <si>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</si>
  <si>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</si>
  <si>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</si>
  <si>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</si>
  <si>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</si>
  <si>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</si>
  <si>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</si>
  <si>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</si>
  <si>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</si>
  <si>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</si>
  <si>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</si>
  <si>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</si>
  <si>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</si>
  <si>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</si>
  <si>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</si>
  <si>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</si>
  <si>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</si>
  <si>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</si>
  <si>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</si>
  <si>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</si>
  <si>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</si>
  <si>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</si>
  <si>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</si>
  <si>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</si>
  <si>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</si>
  <si>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</si>
  <si>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</si>
  <si>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</si>
  <si>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</si>
  <si>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</si>
  <si>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</si>
  <si>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</si>
  <si>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</si>
  <si>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</si>
  <si>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</si>
  <si>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</si>
  <si>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</si>
  <si>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</si>
  <si>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</si>
  <si>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</si>
  <si>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</si>
  <si>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</si>
  <si>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</si>
  <si>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</si>
  <si>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</si>
  <si>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</si>
  <si>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</si>
  <si>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</si>
  <si>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</si>
  <si>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</si>
  <si>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</si>
  <si>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</si>
  <si>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</si>
  <si>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</si>
  <si>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</si>
  <si>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</si>
  <si>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</si>
  <si>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</si>
  <si>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</si>
  <si>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</si>
  <si>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</si>
  <si>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</si>
  <si>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</si>
  <si>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</si>
  <si>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</si>
  <si>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</si>
  <si>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</si>
  <si>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</si>
  <si>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</si>
  <si>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</si>
  <si>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</si>
  <si>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</si>
  <si>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</si>
  <si>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</si>
  <si>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</si>
  <si>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</si>
  <si>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</si>
  <si>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</si>
  <si>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</si>
  <si>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</si>
  <si>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</si>
  <si>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</si>
  <si>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</si>
  <si>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</si>
  <si>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</si>
  <si>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</si>
  <si>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</si>
  <si>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</si>
  <si>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</si>
  <si>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</si>
  <si>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</si>
  <si>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</si>
  <si>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</si>
  <si>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</si>
  <si>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</si>
  <si>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</si>
  <si>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</si>
  <si>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</si>
  <si>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</si>
  <si>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</si>
  <si>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</si>
  <si>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</si>
  <si>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</si>
  <si>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</si>
  <si>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</si>
  <si>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</si>
  <si>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</si>
  <si>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</si>
  <si>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</si>
  <si>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</si>
  <si>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</si>
  <si>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</si>
  <si>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</si>
  <si>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</si>
  <si>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</si>
  <si>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</si>
  <si>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</si>
  <si>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</si>
  <si>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</si>
  <si>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</si>
  <si>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</si>
  <si>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</si>
  <si>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</si>
  <si>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</si>
  <si>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</si>
  <si>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</si>
  <si>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</si>
  <si>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</si>
  <si>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</si>
  <si>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</si>
  <si>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</si>
  <si>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</si>
  <si>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</si>
  <si>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</si>
  <si>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</si>
  <si>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</si>
  <si>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</si>
  <si>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</si>
  <si>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</si>
  <si>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</si>
  <si>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</si>
  <si>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</si>
  <si>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</si>
  <si>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</si>
  <si>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</si>
  <si>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</si>
  <si>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</si>
  <si>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</si>
  <si>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</si>
  <si>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</si>
  <si>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</si>
  <si>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</si>
  <si>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</si>
  <si>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</si>
  <si>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</si>
  <si>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</si>
  <si>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</si>
  <si>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</si>
  <si>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</si>
  <si>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</si>
  <si>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</si>
  <si>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</si>
  <si>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</si>
  <si>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</si>
  <si>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</si>
  <si>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</si>
  <si>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</si>
  <si>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</si>
  <si>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</si>
  <si>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</si>
  <si>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</si>
  <si>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</si>
  <si>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</si>
  <si>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</si>
  <si>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</si>
  <si>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</si>
  <si>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</si>
  <si>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</si>
  <si>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</si>
  <si>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</si>
  <si>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</si>
  <si>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</si>
  <si>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</si>
  <si>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</si>
  <si>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</si>
  <si>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</si>
  <si>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</si>
  <si>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</si>
  <si>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</si>
  <si>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</si>
  <si>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</si>
  <si>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</si>
  <si>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</si>
  <si>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</si>
  <si>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</si>
  <si>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</si>
  <si>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</si>
  <si>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</si>
  <si>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</si>
  <si>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</si>
  <si>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</si>
  <si>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</si>
  <si>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</si>
  <si>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</si>
  <si>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</si>
  <si>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</si>
  <si>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</si>
  <si>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</si>
  <si>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</si>
  <si>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</si>
  <si>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</si>
  <si>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</si>
  <si>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</si>
  <si>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</si>
  <si>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</si>
  <si>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</si>
  <si>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</si>
  <si>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</si>
  <si>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</si>
  <si>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</si>
  <si>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</si>
  <si>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</si>
  <si>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</si>
  <si>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</si>
  <si>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</si>
  <si>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</si>
  <si>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</si>
  <si>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</si>
  <si>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</si>
  <si>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</si>
  <si>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</si>
  <si>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</si>
  <si>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</si>
  <si>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</si>
  <si>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</si>
  <si>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</si>
  <si>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</si>
  <si>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</si>
  <si>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</si>
  <si>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</si>
  <si>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</si>
  <si>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</si>
  <si>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</si>
  <si>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</si>
  <si>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</si>
  <si>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</si>
  <si>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</si>
  <si>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</si>
  <si>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</si>
  <si>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</si>
  <si>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</si>
  <si>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</si>
  <si>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</si>
  <si>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</si>
  <si>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</si>
  <si>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</si>
  <si>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</si>
  <si>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</si>
  <si>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</si>
  <si>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</si>
  <si>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</si>
  <si>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</si>
  <si>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</si>
  <si>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</si>
  <si>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</si>
  <si>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</si>
  <si>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</si>
  <si>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</si>
  <si>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</si>
  <si>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</si>
  <si>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</si>
  <si>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</si>
  <si>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</si>
  <si>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</si>
  <si>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</si>
  <si>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</si>
  <si>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</si>
  <si>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</si>
  <si>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</si>
  <si>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</si>
  <si>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</si>
  <si>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</si>
  <si>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</si>
  <si>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</si>
  <si>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</si>
  <si>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</si>
  <si>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</si>
  <si>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</si>
  <si>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</si>
  <si>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</si>
  <si>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</si>
  <si>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</si>
  <si>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</si>
  <si>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</si>
  <si>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</si>
  <si>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</si>
  <si>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</si>
  <si>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</si>
  <si>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</si>
  <si>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</si>
  <si>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</si>
  <si>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</si>
  <si>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</si>
  <si>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</si>
  <si>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</si>
  <si>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</si>
  <si>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</si>
  <si>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</si>
  <si>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</si>
  <si>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</si>
  <si>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</si>
  <si>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</si>
  <si>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</si>
  <si>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</si>
  <si>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</si>
  <si>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</si>
  <si>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</si>
  <si>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</si>
  <si>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Đại diện có thẩm quyền của Công ty quản lý Quỹ</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</si>
  <si>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</si>
  <si>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</si>
  <si>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</si>
  <si>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</si>
  <si>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</si>
  <si>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</si>
  <si>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</si>
  <si>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</si>
  <si>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</si>
  <si>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</si>
  <si>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</si>
  <si>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</si>
  <si>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</si>
  <si>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</si>
  <si>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</si>
  <si>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Phó phòng Dịch vụ Quản trị và Giám sát Quỹ</t>
  </si>
  <si>
    <t xml:space="preserve">1. Tên Công ty quản lý quỹ: </t>
  </si>
  <si>
    <t xml:space="preserve">2. Tên Ngân hàng giám sát: </t>
  </si>
  <si>
    <t xml:space="preserve">3. Tên Quỹ: </t>
  </si>
  <si>
    <t xml:space="preserve">4. Ngày lập báo cáo: </t>
  </si>
  <si>
    <t>Tháng</t>
  </si>
  <si>
    <t>Công ty Cổ phần Quản lý Quỹ Kỹ Thương</t>
  </si>
  <si>
    <t>Ngân hàng TNHH Một thành viên Standard Chartered (Việt Nam)</t>
  </si>
  <si>
    <t>Phí Tuấn Thành</t>
  </si>
  <si>
    <t>2251.2</t>
  </si>
  <si>
    <t>2023</t>
  </si>
  <si>
    <t>Quỹ Đầu tư Cổ phiếu Techcom</t>
  </si>
  <si>
    <t>ACB</t>
  </si>
  <si>
    <t>2246.1</t>
  </si>
  <si>
    <t>2246.2</t>
  </si>
  <si>
    <t>CTG</t>
  </si>
  <si>
    <t>2246.3</t>
  </si>
  <si>
    <t>2246.4</t>
  </si>
  <si>
    <t>GAS</t>
  </si>
  <si>
    <t>2246.5</t>
  </si>
  <si>
    <t>GVR</t>
  </si>
  <si>
    <t>2246.6</t>
  </si>
  <si>
    <t>HPG</t>
  </si>
  <si>
    <t>2246.7</t>
  </si>
  <si>
    <t>MBB</t>
  </si>
  <si>
    <t>2246.8</t>
  </si>
  <si>
    <t>2246.9</t>
  </si>
  <si>
    <t>2246.10</t>
  </si>
  <si>
    <t>2246.11</t>
  </si>
  <si>
    <t>POW</t>
  </si>
  <si>
    <t>2246.12</t>
  </si>
  <si>
    <t>STB</t>
  </si>
  <si>
    <t>2246.13</t>
  </si>
  <si>
    <t>14</t>
  </si>
  <si>
    <t>2246.14</t>
  </si>
  <si>
    <t>15</t>
  </si>
  <si>
    <t>2246.15</t>
  </si>
  <si>
    <t>16</t>
  </si>
  <si>
    <t>2246.16</t>
  </si>
  <si>
    <t>17</t>
  </si>
  <si>
    <t>VIB</t>
  </si>
  <si>
    <t>2246.17</t>
  </si>
  <si>
    <t>18</t>
  </si>
  <si>
    <t>2246.18</t>
  </si>
  <si>
    <t>Trái phiếu chưa niêm yết</t>
  </si>
  <si>
    <t>SSI</t>
  </si>
  <si>
    <t>…</t>
  </si>
  <si>
    <t>PLX</t>
  </si>
  <si>
    <t>VCB</t>
  </si>
  <si>
    <t>VHM</t>
  </si>
  <si>
    <t>Vũ Quang Phan</t>
  </si>
  <si>
    <t>Ngày 04 tháng 07 năm 2023</t>
  </si>
  <si>
    <t>Tổng Giám đốc</t>
  </si>
  <si>
    <t>DGC</t>
  </si>
  <si>
    <t>FPT</t>
  </si>
  <si>
    <t>KBC</t>
  </si>
  <si>
    <t>KDH</t>
  </si>
  <si>
    <t>MSN</t>
  </si>
  <si>
    <t>MWG</t>
  </si>
  <si>
    <t>PDR</t>
  </si>
  <si>
    <t>REE</t>
  </si>
  <si>
    <t>19</t>
  </si>
  <si>
    <t>2246.19</t>
  </si>
  <si>
    <t>20</t>
  </si>
  <si>
    <t>2246.20</t>
  </si>
  <si>
    <t>21</t>
  </si>
  <si>
    <t>2246.21</t>
  </si>
  <si>
    <t>22</t>
  </si>
  <si>
    <t>2246.22</t>
  </si>
  <si>
    <t>23</t>
  </si>
  <si>
    <t>VNM</t>
  </si>
  <si>
    <t>2246.23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</si>
</sst>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22" x14ac:knownFonts="1">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0"/>
      <name val="Arial"/>
      <family val="2"/>
    </font>
    <font>
      <sz val="9"/>
      <color indexed="81"/>
      <name val="Tahoma"/>
      <family val="2"/>
    </font>
    <font>
      <b/>
      <sz val="9"/>
      <color indexed="81"/>
      <name val="Tahoma"/>
      <family val="2"/>
    </font>
    <font>
      <sz val="10"/>
      <name val="Tahoma"/>
      <family val="2"/>
    </font>
    <font>
      <b/>
      <sz val="10"/>
      <name val="Tahoma"/>
      <family val="2"/>
    </font>
    <font>
      <sz val="10"/>
      <name val="Tahoma"/>
      <family val="2"/>
    </font>
    <font>
      <sz val="10"/>
      <name val="Tahoma"/>
      <family val="2"/>
    </font>
    <font>
      <b/>
      <sz val="10"/>
      <name val="Tahoma"/>
      <family val="2"/>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4" fillId="0" borderId="0" applyFont="0" applyFill="0" applyBorder="0" applyAlignment="0" applyProtection="0"/>
    <xf numFmtId="43" fontId="14" fillId="0" borderId="0" applyFont="0" applyFill="0" applyBorder="0" applyAlignment="0" applyProtection="0"/>
  </cellStyleXfs>
  <cellXfs count="64">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10" fontId="7" fillId="0" borderId="1" xfId="1" applyNumberFormat="1" applyFont="1" applyBorder="1" applyAlignment="1">
      <alignment horizontal="right"/>
    </xf>
    <xf numFmtId="0" fontId="7" fillId="0" borderId="1" xfId="0" applyFont="1" applyBorder="1" applyAlignment="1">
      <alignment horizontal="right"/>
    </xf>
    <xf numFmtId="0" fontId="12" fillId="0" borderId="1" xfId="0" applyFont="1" applyBorder="1" applyAlignment="1">
      <alignment horizontal="right"/>
    </xf>
    <xf numFmtId="3" fontId="7" fillId="0" borderId="1" xfId="0" applyNumberFormat="1" applyFont="1" applyBorder="1" applyAlignment="1">
      <alignment horizontal="right"/>
    </xf>
    <xf numFmtId="0" fontId="13" fillId="2" borderId="1" xfId="0" applyFont="1" applyFill="1" applyBorder="1" applyAlignment="1">
      <alignment horizontal="right"/>
    </xf>
    <xf numFmtId="0" fontId="11" fillId="2" borderId="1" xfId="0" applyFont="1" applyFill="1" applyBorder="1" applyAlignment="1">
      <alignment horizontal="right"/>
    </xf>
    <xf numFmtId="0" fontId="0" fillId="0" borderId="0" xfId="0" applyAlignment="1">
      <alignment horizontal="right"/>
    </xf>
    <xf numFmtId="164" fontId="7" fillId="0" borderId="1" xfId="0" applyNumberFormat="1" applyFont="1" applyBorder="1" applyAlignment="1">
      <alignment horizontal="right"/>
    </xf>
    <xf numFmtId="164" fontId="12" fillId="0" borderId="1" xfId="0" applyNumberFormat="1" applyFont="1" applyBorder="1" applyAlignment="1">
      <alignment horizontal="right"/>
    </xf>
    <xf numFmtId="37" fontId="7" fillId="0" borderId="1" xfId="0" applyNumberFormat="1" applyFont="1" applyBorder="1" applyAlignment="1">
      <alignment horizontal="right"/>
    </xf>
    <xf numFmtId="0" fontId="12" fillId="0" borderId="1" xfId="0" applyFont="1" applyBorder="1" applyAlignment="1">
      <alignment horizontal="left"/>
    </xf>
    <xf numFmtId="0" fontId="11" fillId="2" borderId="1" xfId="0" applyFont="1" applyFill="1" applyBorder="1" applyAlignment="1">
      <alignment horizontal="center" vertical="justify"/>
    </xf>
    <xf numFmtId="0" fontId="7" fillId="0" borderId="1" xfId="0" applyFont="1" applyFill="1" applyBorder="1" applyAlignment="1">
      <alignment horizontal="left"/>
    </xf>
    <xf numFmtId="0" fontId="0" fillId="0" borderId="0" xfId="0" applyFill="1"/>
    <xf numFmtId="0" fontId="3" fillId="0" borderId="0" xfId="0" applyFont="1" applyFill="1" applyAlignment="1">
      <alignment horizontal="left"/>
    </xf>
    <xf numFmtId="164" fontId="17" fillId="0" borderId="2" xfId="0" applyNumberFormat="1" applyFont="1" applyBorder="1" applyAlignment="1" applyProtection="1">
      <alignment horizontal="right" vertical="center" wrapText="1"/>
      <protection locked="0"/>
    </xf>
    <xf numFmtId="10" fontId="17" fillId="0" borderId="2" xfId="0" applyNumberFormat="1" applyFont="1" applyBorder="1" applyAlignment="1" applyProtection="1">
      <alignment horizontal="right" vertical="center" wrapText="1"/>
      <protection locked="0"/>
    </xf>
    <xf numFmtId="164" fontId="18" fillId="0" borderId="2" xfId="0" applyNumberFormat="1" applyFont="1" applyBorder="1" applyAlignment="1" applyProtection="1">
      <alignment horizontal="right" vertical="center" wrapText="1"/>
      <protection locked="0"/>
    </xf>
    <xf numFmtId="10" fontId="18" fillId="0" borderId="2" xfId="0" applyNumberFormat="1" applyFont="1" applyBorder="1" applyAlignment="1" applyProtection="1">
      <alignment horizontal="right" vertical="center" wrapText="1"/>
      <protection locked="0"/>
    </xf>
    <xf numFmtId="0" fontId="19" fillId="0" borderId="0" xfId="0" applyFont="1"/>
    <xf numFmtId="4" fontId="17" fillId="0" borderId="2" xfId="0" applyNumberFormat="1" applyFont="1" applyBorder="1" applyAlignment="1" applyProtection="1">
      <alignment horizontal="center" vertical="center" wrapText="1"/>
      <protection locked="0"/>
    </xf>
    <xf numFmtId="4" fontId="17" fillId="0" borderId="2" xfId="0" applyNumberFormat="1" applyFont="1" applyBorder="1" applyAlignment="1" applyProtection="1">
      <alignment horizontal="left" vertical="center" wrapText="1"/>
      <protection locked="0"/>
    </xf>
    <xf numFmtId="0" fontId="17" fillId="0" borderId="2" xfId="0" applyFont="1" applyBorder="1" applyAlignment="1" applyProtection="1">
      <alignment horizontal="center" vertical="center" wrapText="1"/>
      <protection locked="0"/>
    </xf>
    <xf numFmtId="37" fontId="17" fillId="0" borderId="2" xfId="0" applyNumberFormat="1" applyFont="1" applyBorder="1" applyAlignment="1" applyProtection="1">
      <alignment horizontal="right" vertical="center" wrapText="1"/>
      <protection locked="0"/>
    </xf>
    <xf numFmtId="0" fontId="1" fillId="0" borderId="1" xfId="0" applyFont="1" applyBorder="1" applyAlignment="1">
      <alignment horizontal="left"/>
    </xf>
    <xf numFmtId="0" fontId="1" fillId="0" borderId="0" xfId="0" applyFont="1" applyFill="1" applyAlignment="1">
      <alignment horizontal="left"/>
    </xf>
    <xf numFmtId="0" fontId="17" fillId="0" borderId="0" xfId="0" applyFont="1" applyAlignment="1">
      <alignment horizontal="left"/>
    </xf>
    <xf numFmtId="0" fontId="17" fillId="0" borderId="0" xfId="0" applyFont="1"/>
    <xf numFmtId="164" fontId="20" fillId="0" borderId="2" xfId="0" applyNumberFormat="1" applyFont="1" applyBorder="1" applyAlignment="1" applyProtection="1">
      <alignment horizontal="right" vertical="center" wrapText="1"/>
      <protection locked="0"/>
    </xf>
    <xf numFmtId="10" fontId="20" fillId="0" borderId="2" xfId="0" applyNumberFormat="1" applyFont="1" applyBorder="1" applyAlignment="1" applyProtection="1">
      <alignment horizontal="right" vertical="center" wrapText="1"/>
      <protection locked="0"/>
    </xf>
    <xf numFmtId="164" fontId="21" fillId="0" borderId="2" xfId="0" applyNumberFormat="1" applyFont="1" applyBorder="1" applyAlignment="1" applyProtection="1">
      <alignment horizontal="right" vertical="center" wrapText="1"/>
      <protection locked="0"/>
    </xf>
    <xf numFmtId="10" fontId="21" fillId="0" borderId="2" xfId="0" applyNumberFormat="1" applyFont="1" applyBorder="1" applyAlignment="1" applyProtection="1">
      <alignment horizontal="right" vertical="center" wrapText="1"/>
      <protection locked="0"/>
    </xf>
    <xf numFmtId="43" fontId="20" fillId="0" borderId="2" xfId="0" applyNumberFormat="1" applyFont="1" applyBorder="1" applyAlignment="1" applyProtection="1">
      <alignment horizontal="right" vertical="center" wrapText="1"/>
      <protection locked="0"/>
    </xf>
    <xf numFmtId="41" fontId="18" fillId="3" borderId="3" xfId="2" applyNumberFormat="1" applyFont="1" applyFill="1" applyBorder="1" applyAlignment="1">
      <alignment horizontal="left"/>
    </xf>
    <xf numFmtId="41" fontId="17" fillId="0" borderId="3" xfId="2" applyNumberFormat="1" applyFont="1" applyBorder="1"/>
    <xf numFmtId="41" fontId="17" fillId="0" borderId="3" xfId="0" applyNumberFormat="1" applyFont="1" applyBorder="1" applyAlignment="1">
      <alignment horizontal="left"/>
    </xf>
    <xf numFmtId="41" fontId="18" fillId="3" borderId="3" xfId="2" applyNumberFormat="1" applyFont="1" applyFill="1" applyBorder="1"/>
    <xf numFmtId="4" fontId="20" fillId="0" borderId="2" xfId="0" applyNumberFormat="1" applyFont="1" applyBorder="1" applyAlignment="1" applyProtection="1">
      <alignment horizontal="center" vertical="center" wrapText="1"/>
      <protection locked="0"/>
    </xf>
    <xf numFmtId="4" fontId="20" fillId="0" borderId="2" xfId="0" applyNumberFormat="1" applyFont="1" applyBorder="1" applyAlignment="1" applyProtection="1">
      <alignment horizontal="left" vertical="center" wrapText="1"/>
      <protection locked="0"/>
    </xf>
    <xf numFmtId="0" fontId="20" fillId="0" borderId="2" xfId="0" applyFont="1" applyBorder="1" applyAlignment="1" applyProtection="1">
      <alignment horizontal="center" vertical="center" wrapText="1"/>
      <protection locked="0"/>
    </xf>
    <xf numFmtId="37" fontId="20" fillId="0" borderId="2" xfId="0" applyNumberFormat="1" applyFont="1" applyBorder="1" applyAlignment="1" applyProtection="1">
      <alignment horizontal="right" vertical="center" wrapText="1"/>
      <protection locked="0"/>
    </xf>
    <xf numFmtId="43" fontId="17" fillId="4" borderId="2" xfId="2" applyFont="1" applyFill="1" applyBorder="1" applyAlignment="1" applyProtection="1">
      <alignment horizontal="right" vertical="center" wrapText="1"/>
      <protection locked="0"/>
    </xf>
    <xf numFmtId="43" fontId="18" fillId="4" borderId="2" xfId="2" applyFont="1" applyFill="1" applyBorder="1" applyAlignment="1" applyProtection="1">
      <alignment horizontal="right" vertical="center" wrapText="1"/>
      <protection locked="0"/>
    </xf>
    <xf numFmtId="41" fontId="17" fillId="4" borderId="2" xfId="2" applyNumberFormat="1" applyFont="1" applyFill="1" applyBorder="1" applyAlignment="1" applyProtection="1">
      <alignment horizontal="right" vertical="center" wrapText="1"/>
      <protection locked="0"/>
    </xf>
    <xf numFmtId="164" fontId="0" fillId="0" borderId="0" xfId="0" applyNumberFormat="1"/>
    <xf numFmtId="41" fontId="0" fillId="0" borderId="0" xfId="0" applyNumberFormat="1"/>
    <xf numFmtId="10" fontId="0" fillId="0" borderId="0" xfId="0" applyNumberFormat="1"/>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2" fillId="0" borderId="1" xfId="0" applyFont="1" applyBorder="1" applyAlignment="1">
      <alignment horizontal="left"/>
    </xf>
    <xf numFmtId="0" fontId="11" fillId="2" borderId="1" xfId="0" applyFont="1" applyFill="1" applyBorder="1" applyAlignment="1">
      <alignment horizontal="center" vertical="justify"/>
    </xf>
  </cellXfs>
  <cellStyles count="3">
    <cellStyle name="Comma 4 2" xfId="2" xr:uid="{9D5917FC-F24C-45C3-ABFB-67CF2F15D6EE}"/>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39"/>
  <sheetViews>
    <sheetView tabSelected="1" zoomScale="82" zoomScaleNormal="82" workbookViewId="0">
      <selection activeCell="D9" sqref="D9"/>
    </sheetView>
  </sheetViews>
  <sheetFormatPr defaultRowHeight="12.5" x14ac:dyDescent="0.25"/>
  <cols>
    <col min="1" max="1" width="41.453125" bestFit="1" customWidth="1"/>
    <col min="2" max="2" width="46.453125" customWidth="1"/>
    <col min="3" max="3" width="81.1796875" customWidth="1"/>
    <col min="4" max="4" width="37.1796875" customWidth="1"/>
  </cols>
  <sheetData>
    <row r="1" spans="1:4" ht="15" customHeight="1" x14ac:dyDescent="0.25">
      <c r="A1" s="59" t="s">
        <v>0</v>
      </c>
      <c r="B1" s="59"/>
      <c r="C1" s="59"/>
      <c r="D1" s="59"/>
    </row>
    <row r="2" spans="1:4" ht="9" customHeight="1" x14ac:dyDescent="0.25">
      <c r="A2" s="59"/>
      <c r="B2" s="59"/>
      <c r="C2" s="59"/>
      <c r="D2" s="59"/>
    </row>
    <row r="3" spans="1:4" ht="15" customHeight="1" x14ac:dyDescent="0.35">
      <c r="A3" s="1" t="s">
        <v>1</v>
      </c>
      <c r="B3" s="1" t="s">
        <v>1</v>
      </c>
      <c r="C3" s="2" t="s">
        <v>2</v>
      </c>
      <c r="D3" s="36" t="s">
        <v>356</v>
      </c>
    </row>
    <row r="4" spans="1:4" ht="15" customHeight="1" x14ac:dyDescent="0.35">
      <c r="A4" s="1" t="s">
        <v>1</v>
      </c>
      <c r="B4" s="1" t="s">
        <v>1</v>
      </c>
      <c r="C4" s="2" t="s">
        <v>3</v>
      </c>
      <c r="D4" s="36" t="s">
        <v>24</v>
      </c>
    </row>
    <row r="5" spans="1:4" ht="15" customHeight="1" x14ac:dyDescent="0.35">
      <c r="A5" s="1" t="s">
        <v>1</v>
      </c>
      <c r="B5" s="1" t="s">
        <v>1</v>
      </c>
      <c r="C5" s="2" t="s">
        <v>4</v>
      </c>
      <c r="D5" s="36" t="s">
        <v>361</v>
      </c>
    </row>
    <row r="6" spans="1:4" ht="15" customHeight="1" x14ac:dyDescent="0.35">
      <c r="A6" s="1" t="s">
        <v>1</v>
      </c>
      <c r="B6" s="1" t="s">
        <v>1</v>
      </c>
      <c r="C6" s="1" t="s">
        <v>1</v>
      </c>
      <c r="D6" s="1" t="s">
        <v>1</v>
      </c>
    </row>
    <row r="7" spans="1:4" ht="15" customHeight="1" x14ac:dyDescent="0.35">
      <c r="A7" s="60" t="s">
        <v>352</v>
      </c>
      <c r="B7" s="61"/>
      <c r="C7" s="24" t="s">
        <v>357</v>
      </c>
      <c r="D7" s="1" t="s">
        <v>1</v>
      </c>
    </row>
    <row r="8" spans="1:4" ht="15" customHeight="1" x14ac:dyDescent="0.35">
      <c r="A8" s="60" t="s">
        <v>353</v>
      </c>
      <c r="B8" s="61"/>
      <c r="C8" s="24" t="s">
        <v>358</v>
      </c>
      <c r="D8" s="1" t="s">
        <v>1</v>
      </c>
    </row>
    <row r="9" spans="1:4" ht="15" customHeight="1" x14ac:dyDescent="0.35">
      <c r="A9" s="60" t="s">
        <v>354</v>
      </c>
      <c r="B9" s="61"/>
      <c r="C9" s="24" t="s">
        <v>362</v>
      </c>
      <c r="D9" s="1" t="s">
        <v>1</v>
      </c>
    </row>
    <row r="10" spans="1:4" ht="15" customHeight="1" x14ac:dyDescent="0.35">
      <c r="A10" s="60" t="s">
        <v>355</v>
      </c>
      <c r="B10" s="61"/>
      <c r="C10" s="35" t="s">
        <v>402</v>
      </c>
      <c r="D10" s="1" t="s">
        <v>1</v>
      </c>
    </row>
    <row r="11" spans="1:4" ht="15" customHeight="1" x14ac:dyDescent="0.35">
      <c r="A11" s="1" t="s">
        <v>1</v>
      </c>
      <c r="B11" s="1" t="s">
        <v>1</v>
      </c>
      <c r="C11" s="1" t="s">
        <v>1</v>
      </c>
      <c r="D11" s="1" t="s">
        <v>1</v>
      </c>
    </row>
    <row r="12" spans="1:4" ht="15" customHeight="1" x14ac:dyDescent="0.35">
      <c r="A12" s="1" t="s">
        <v>1</v>
      </c>
      <c r="B12" s="1" t="s">
        <v>1</v>
      </c>
      <c r="C12" s="1" t="s">
        <v>1</v>
      </c>
      <c r="D12" s="1" t="s">
        <v>5</v>
      </c>
    </row>
    <row r="13" spans="1:4" ht="15" customHeight="1" x14ac:dyDescent="0.35">
      <c r="A13" s="1" t="s">
        <v>1</v>
      </c>
      <c r="B13" s="3" t="s">
        <v>6</v>
      </c>
      <c r="C13" s="3" t="s">
        <v>7</v>
      </c>
      <c r="D13" s="3" t="s">
        <v>8</v>
      </c>
    </row>
    <row r="14" spans="1:4" ht="15" customHeight="1" x14ac:dyDescent="0.35">
      <c r="A14" s="1" t="s">
        <v>1</v>
      </c>
      <c r="B14" s="4" t="s">
        <v>9</v>
      </c>
      <c r="C14" s="5" t="s">
        <v>10</v>
      </c>
      <c r="D14" s="5" t="s">
        <v>11</v>
      </c>
    </row>
    <row r="15" spans="1:4" ht="15" customHeight="1" x14ac:dyDescent="0.35">
      <c r="A15" s="1" t="s">
        <v>1</v>
      </c>
      <c r="B15" s="4" t="s">
        <v>12</v>
      </c>
      <c r="C15" s="5" t="s">
        <v>13</v>
      </c>
      <c r="D15" s="5" t="s">
        <v>14</v>
      </c>
    </row>
    <row r="16" spans="1:4" ht="15" customHeight="1" x14ac:dyDescent="0.35">
      <c r="A16" s="1" t="s">
        <v>1</v>
      </c>
      <c r="B16" s="4" t="s">
        <v>15</v>
      </c>
      <c r="C16" s="5" t="s">
        <v>16</v>
      </c>
      <c r="D16" s="5" t="s">
        <v>17</v>
      </c>
    </row>
    <row r="17" spans="1:4" ht="15" customHeight="1" x14ac:dyDescent="0.35">
      <c r="A17" s="1" t="s">
        <v>1</v>
      </c>
      <c r="B17" s="4" t="s">
        <v>18</v>
      </c>
      <c r="C17" s="5" t="s">
        <v>19</v>
      </c>
      <c r="D17" s="5" t="s">
        <v>20</v>
      </c>
    </row>
    <row r="18" spans="1:4" ht="15" customHeight="1" x14ac:dyDescent="0.35">
      <c r="A18" s="1" t="s">
        <v>1</v>
      </c>
      <c r="B18" s="4" t="s">
        <v>21</v>
      </c>
      <c r="C18" s="5" t="s">
        <v>22</v>
      </c>
      <c r="D18" s="5" t="s">
        <v>23</v>
      </c>
    </row>
    <row r="19" spans="1:4" ht="15" customHeight="1" x14ac:dyDescent="0.35">
      <c r="A19" s="1"/>
      <c r="B19" s="4" t="s">
        <v>24</v>
      </c>
      <c r="C19" s="5" t="s">
        <v>25</v>
      </c>
      <c r="D19" s="5" t="s">
        <v>26</v>
      </c>
    </row>
    <row r="20" spans="1:4" ht="15" customHeight="1" x14ac:dyDescent="0.35">
      <c r="A20" s="1"/>
      <c r="B20" s="4" t="s">
        <v>27</v>
      </c>
      <c r="C20" s="5" t="s">
        <v>28</v>
      </c>
      <c r="D20" s="5" t="s">
        <v>29</v>
      </c>
    </row>
    <row r="21" spans="1:4" ht="15" customHeight="1" x14ac:dyDescent="0.35">
      <c r="A21" s="1"/>
      <c r="B21" s="4" t="s">
        <v>30</v>
      </c>
      <c r="C21" s="5" t="s">
        <v>31</v>
      </c>
      <c r="D21" s="5" t="s">
        <v>32</v>
      </c>
    </row>
    <row r="22" spans="1:4" ht="15" customHeight="1" x14ac:dyDescent="0.35">
      <c r="A22" s="1"/>
      <c r="B22" s="4" t="s">
        <v>33</v>
      </c>
      <c r="C22" s="5" t="s">
        <v>34</v>
      </c>
      <c r="D22" s="5" t="s">
        <v>35</v>
      </c>
    </row>
    <row r="23" spans="1:4" ht="15" customHeight="1" x14ac:dyDescent="0.35">
      <c r="A23" s="1"/>
      <c r="B23" s="4" t="s">
        <v>36</v>
      </c>
      <c r="C23" s="5" t="s">
        <v>37</v>
      </c>
      <c r="D23" s="5" t="s">
        <v>38</v>
      </c>
    </row>
    <row r="24" spans="1:4" ht="15" customHeight="1" x14ac:dyDescent="0.35">
      <c r="A24" s="1"/>
      <c r="B24" s="4" t="s">
        <v>39</v>
      </c>
      <c r="C24" s="5" t="s">
        <v>40</v>
      </c>
      <c r="D24" s="5" t="s">
        <v>41</v>
      </c>
    </row>
    <row r="25" spans="1:4" ht="15" customHeight="1" x14ac:dyDescent="0.35">
      <c r="A25" s="1"/>
      <c r="B25" s="4" t="s">
        <v>42</v>
      </c>
      <c r="C25" s="5" t="s">
        <v>43</v>
      </c>
      <c r="D25" s="5" t="s">
        <v>44</v>
      </c>
    </row>
    <row r="26" spans="1:4" ht="15" customHeight="1" x14ac:dyDescent="0.35">
      <c r="A26" s="1"/>
      <c r="B26" s="4" t="s">
        <v>45</v>
      </c>
      <c r="C26" s="5" t="s">
        <v>46</v>
      </c>
      <c r="D26" s="5" t="s">
        <v>47</v>
      </c>
    </row>
    <row r="27" spans="1:4" ht="15" customHeight="1" x14ac:dyDescent="0.35">
      <c r="A27" s="1" t="s">
        <v>1</v>
      </c>
      <c r="B27" s="6" t="s">
        <v>48</v>
      </c>
      <c r="C27" s="1" t="s">
        <v>49</v>
      </c>
      <c r="D27" s="1" t="s">
        <v>1</v>
      </c>
    </row>
    <row r="28" spans="1:4" ht="15" customHeight="1" x14ac:dyDescent="0.35">
      <c r="A28" s="1" t="s">
        <v>1</v>
      </c>
      <c r="B28" s="1" t="s">
        <v>1</v>
      </c>
      <c r="C28" s="1" t="s">
        <v>50</v>
      </c>
      <c r="D28" s="1"/>
    </row>
    <row r="29" spans="1:4" ht="15" customHeight="1" x14ac:dyDescent="0.35">
      <c r="A29" s="1" t="s">
        <v>1</v>
      </c>
      <c r="B29" s="1" t="s">
        <v>1</v>
      </c>
      <c r="C29" s="1" t="s">
        <v>51</v>
      </c>
      <c r="D29" s="1" t="s">
        <v>1</v>
      </c>
    </row>
    <row r="30" spans="1:4" ht="15" customHeight="1" x14ac:dyDescent="0.35">
      <c r="A30" s="1" t="s">
        <v>1</v>
      </c>
      <c r="B30" s="1" t="s">
        <v>1</v>
      </c>
      <c r="C30" s="1" t="s">
        <v>1</v>
      </c>
      <c r="D30" s="1" t="s">
        <v>1</v>
      </c>
    </row>
    <row r="31" spans="1:4" ht="15" customHeight="1" x14ac:dyDescent="0.35">
      <c r="A31" s="1" t="s">
        <v>1</v>
      </c>
      <c r="B31" s="1" t="s">
        <v>1</v>
      </c>
      <c r="C31" s="1" t="s">
        <v>1</v>
      </c>
      <c r="D31" s="1" t="s">
        <v>1</v>
      </c>
    </row>
    <row r="32" spans="1:4" ht="15" customHeight="1" x14ac:dyDescent="0.35">
      <c r="A32" s="1" t="s">
        <v>1</v>
      </c>
      <c r="B32" s="1" t="s">
        <v>1</v>
      </c>
      <c r="C32" s="1" t="s">
        <v>1</v>
      </c>
      <c r="D32" s="1" t="s">
        <v>1</v>
      </c>
    </row>
    <row r="33" spans="1:4" ht="15" customHeight="1" x14ac:dyDescent="0.25">
      <c r="A33" s="58" t="s">
        <v>52</v>
      </c>
      <c r="B33" s="58"/>
      <c r="C33" s="58" t="s">
        <v>335</v>
      </c>
      <c r="D33" s="58"/>
    </row>
    <row r="34" spans="1:4" ht="15" customHeight="1" x14ac:dyDescent="0.25">
      <c r="A34" s="57" t="s">
        <v>53</v>
      </c>
      <c r="B34" s="57"/>
      <c r="C34" s="57" t="s">
        <v>53</v>
      </c>
      <c r="D34" s="57"/>
    </row>
    <row r="35" spans="1:4" ht="15" customHeight="1" x14ac:dyDescent="0.35">
      <c r="A35" s="1" t="s">
        <v>1</v>
      </c>
      <c r="B35" s="1" t="s">
        <v>1</v>
      </c>
      <c r="C35" s="1" t="s">
        <v>1</v>
      </c>
      <c r="D35" s="1" t="s">
        <v>1</v>
      </c>
    </row>
    <row r="38" spans="1:4" x14ac:dyDescent="0.25">
      <c r="A38" t="s">
        <v>401</v>
      </c>
      <c r="B38" s="37"/>
      <c r="C38" t="s">
        <v>359</v>
      </c>
    </row>
    <row r="39" spans="1:4" x14ac:dyDescent="0.25">
      <c r="A39" t="s">
        <v>351</v>
      </c>
      <c r="B39" s="37"/>
      <c r="C39" t="s">
        <v>403</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P44"/>
  <sheetViews>
    <sheetView zoomScale="70" zoomScaleNormal="70" workbookViewId="0">
      <selection activeCell="M10" sqref="M10"/>
    </sheetView>
  </sheetViews>
  <sheetFormatPr defaultRowHeight="12.5" x14ac:dyDescent="0.25"/>
  <cols>
    <col min="1" max="1" width="6.54296875" customWidth="1"/>
    <col min="2" max="2" width="41.54296875" customWidth="1"/>
    <col min="3" max="3" width="10.453125" customWidth="1"/>
    <col min="4" max="5" width="21.453125" style="16" bestFit="1" customWidth="1"/>
    <col min="6" max="6" width="22" style="16" bestFit="1" customWidth="1"/>
    <col min="10" max="11" width="12.26953125" bestFit="1" customWidth="1"/>
  </cols>
  <sheetData>
    <row r="1" spans="1:16" ht="15" customHeight="1" x14ac:dyDescent="0.3">
      <c r="A1" s="7" t="s">
        <v>6</v>
      </c>
      <c r="B1" s="7" t="s">
        <v>7</v>
      </c>
      <c r="C1" s="7" t="s">
        <v>54</v>
      </c>
      <c r="D1" s="15" t="s">
        <v>55</v>
      </c>
      <c r="E1" s="15" t="s">
        <v>56</v>
      </c>
      <c r="F1" s="15" t="s">
        <v>57</v>
      </c>
    </row>
    <row r="2" spans="1:16" ht="15" customHeight="1" x14ac:dyDescent="0.3">
      <c r="A2" s="8" t="s">
        <v>58</v>
      </c>
      <c r="B2" s="8" t="s">
        <v>59</v>
      </c>
      <c r="C2" s="8" t="s">
        <v>60</v>
      </c>
      <c r="D2" s="12"/>
      <c r="E2" s="12"/>
      <c r="F2" s="12"/>
    </row>
    <row r="3" spans="1:16" ht="15" customHeight="1" x14ac:dyDescent="0.35">
      <c r="A3" s="5" t="s">
        <v>61</v>
      </c>
      <c r="B3" s="5" t="s">
        <v>62</v>
      </c>
      <c r="C3" s="5" t="s">
        <v>63</v>
      </c>
      <c r="D3" s="38">
        <v>10330979702</v>
      </c>
      <c r="E3" s="38">
        <v>69995082832</v>
      </c>
      <c r="F3" s="39">
        <v>4.7492604152233803E-2</v>
      </c>
      <c r="N3" s="54"/>
      <c r="O3" s="54"/>
      <c r="P3" s="54"/>
    </row>
    <row r="4" spans="1:16" ht="15" customHeight="1" x14ac:dyDescent="0.35">
      <c r="A4" s="5" t="s">
        <v>1</v>
      </c>
      <c r="B4" s="5" t="s">
        <v>64</v>
      </c>
      <c r="C4" s="5" t="s">
        <v>65</v>
      </c>
      <c r="D4" s="38"/>
      <c r="E4" s="38"/>
      <c r="F4" s="39"/>
      <c r="N4" s="54"/>
      <c r="O4" s="54"/>
      <c r="P4" s="54"/>
    </row>
    <row r="5" spans="1:16" s="23" customFormat="1" ht="15" customHeight="1" x14ac:dyDescent="0.35">
      <c r="A5" s="22" t="s">
        <v>66</v>
      </c>
      <c r="B5" s="22" t="s">
        <v>66</v>
      </c>
      <c r="C5" s="22" t="s">
        <v>66</v>
      </c>
      <c r="D5" s="38" t="s">
        <v>66</v>
      </c>
      <c r="E5" s="38" t="s">
        <v>66</v>
      </c>
      <c r="F5" s="39" t="s">
        <v>66</v>
      </c>
      <c r="J5"/>
      <c r="K5"/>
      <c r="L5"/>
      <c r="N5" s="54"/>
      <c r="O5" s="54"/>
      <c r="P5" s="54"/>
    </row>
    <row r="6" spans="1:16" ht="15" customHeight="1" x14ac:dyDescent="0.35">
      <c r="A6" s="5" t="s">
        <v>1</v>
      </c>
      <c r="B6" s="5" t="s">
        <v>67</v>
      </c>
      <c r="C6" s="5" t="s">
        <v>68</v>
      </c>
      <c r="D6" s="38">
        <v>10330979702</v>
      </c>
      <c r="E6" s="38">
        <v>69995082832</v>
      </c>
      <c r="F6" s="39">
        <v>4.7492604152233803E-2</v>
      </c>
      <c r="N6" s="54"/>
      <c r="O6" s="54"/>
      <c r="P6" s="54"/>
    </row>
    <row r="7" spans="1:16" ht="15" customHeight="1" x14ac:dyDescent="0.35">
      <c r="A7" s="5" t="s">
        <v>66</v>
      </c>
      <c r="B7" s="5" t="s">
        <v>66</v>
      </c>
      <c r="C7" s="5" t="s">
        <v>66</v>
      </c>
      <c r="D7" s="38" t="s">
        <v>66</v>
      </c>
      <c r="E7" s="38" t="s">
        <v>66</v>
      </c>
      <c r="F7" s="39" t="s">
        <v>66</v>
      </c>
      <c r="N7" s="54"/>
      <c r="O7" s="54"/>
      <c r="P7" s="54"/>
    </row>
    <row r="8" spans="1:16" ht="15" customHeight="1" x14ac:dyDescent="0.35">
      <c r="A8" s="5" t="s">
        <v>69</v>
      </c>
      <c r="B8" s="5" t="s">
        <v>70</v>
      </c>
      <c r="C8" s="5" t="s">
        <v>71</v>
      </c>
      <c r="D8" s="38">
        <v>308745723250</v>
      </c>
      <c r="E8" s="38">
        <v>266458229972</v>
      </c>
      <c r="F8" s="39">
        <v>0.998868788478526</v>
      </c>
      <c r="N8" s="54"/>
      <c r="O8" s="54"/>
      <c r="P8" s="54"/>
    </row>
    <row r="9" spans="1:16" ht="15" customHeight="1" x14ac:dyDescent="0.35">
      <c r="A9" s="5" t="s">
        <v>66</v>
      </c>
      <c r="B9" s="5" t="s">
        <v>66</v>
      </c>
      <c r="C9" s="5" t="s">
        <v>66</v>
      </c>
      <c r="D9" s="38" t="s">
        <v>66</v>
      </c>
      <c r="E9" s="38" t="s">
        <v>66</v>
      </c>
      <c r="F9" s="39" t="s">
        <v>66</v>
      </c>
      <c r="N9" s="54"/>
      <c r="O9" s="54"/>
      <c r="P9" s="54"/>
    </row>
    <row r="10" spans="1:16" ht="15" customHeight="1" x14ac:dyDescent="0.35">
      <c r="A10" s="5"/>
      <c r="B10" s="5"/>
      <c r="C10" s="5"/>
      <c r="D10" s="40"/>
      <c r="E10" s="40"/>
      <c r="F10" s="41"/>
      <c r="N10" s="54"/>
      <c r="O10" s="54"/>
      <c r="P10" s="54"/>
    </row>
    <row r="11" spans="1:16" ht="15" customHeight="1" x14ac:dyDescent="0.35">
      <c r="A11" s="5" t="s">
        <v>72</v>
      </c>
      <c r="B11" s="5" t="s">
        <v>73</v>
      </c>
      <c r="C11" s="5" t="s">
        <v>74</v>
      </c>
      <c r="D11" s="38">
        <v>0</v>
      </c>
      <c r="E11" s="38">
        <v>0</v>
      </c>
      <c r="F11" s="39"/>
      <c r="N11" s="54"/>
      <c r="O11" s="54"/>
      <c r="P11" s="54"/>
    </row>
    <row r="12" spans="1:16" ht="15" customHeight="1" x14ac:dyDescent="0.35">
      <c r="A12" s="5" t="s">
        <v>66</v>
      </c>
      <c r="B12" s="5" t="s">
        <v>66</v>
      </c>
      <c r="C12" s="5" t="s">
        <v>66</v>
      </c>
      <c r="D12" s="38" t="s">
        <v>66</v>
      </c>
      <c r="E12" s="38" t="s">
        <v>66</v>
      </c>
      <c r="F12" s="39" t="s">
        <v>66</v>
      </c>
      <c r="N12" s="54"/>
      <c r="O12" s="54"/>
      <c r="P12" s="54"/>
    </row>
    <row r="13" spans="1:16" ht="15" customHeight="1" x14ac:dyDescent="0.35">
      <c r="A13" s="5" t="s">
        <v>75</v>
      </c>
      <c r="B13" s="5" t="s">
        <v>76</v>
      </c>
      <c r="C13" s="5" t="s">
        <v>77</v>
      </c>
      <c r="D13" s="38">
        <v>1149850000</v>
      </c>
      <c r="E13" s="38">
        <v>372820173</v>
      </c>
      <c r="F13" s="39">
        <v>12.770392812996</v>
      </c>
      <c r="N13" s="54"/>
      <c r="O13" s="54"/>
      <c r="P13" s="54"/>
    </row>
    <row r="14" spans="1:16" ht="15" customHeight="1" x14ac:dyDescent="0.35">
      <c r="A14" s="5" t="s">
        <v>66</v>
      </c>
      <c r="B14" s="5" t="s">
        <v>66</v>
      </c>
      <c r="C14" s="5" t="s">
        <v>66</v>
      </c>
      <c r="D14" s="38" t="s">
        <v>66</v>
      </c>
      <c r="E14" s="38" t="s">
        <v>66</v>
      </c>
      <c r="F14" s="39" t="s">
        <v>66</v>
      </c>
      <c r="N14" s="54"/>
      <c r="O14" s="54"/>
      <c r="P14" s="54"/>
    </row>
    <row r="15" spans="1:16" ht="15" customHeight="1" x14ac:dyDescent="0.35">
      <c r="A15" s="5"/>
      <c r="B15" s="5"/>
      <c r="C15" s="5"/>
      <c r="D15" s="40"/>
      <c r="E15" s="40"/>
      <c r="F15" s="41"/>
      <c r="N15" s="54"/>
      <c r="O15" s="54"/>
      <c r="P15" s="54"/>
    </row>
    <row r="16" spans="1:16" ht="15" customHeight="1" x14ac:dyDescent="0.35">
      <c r="A16" s="5" t="s">
        <v>78</v>
      </c>
      <c r="B16" s="5" t="s">
        <v>79</v>
      </c>
      <c r="C16" s="5" t="s">
        <v>80</v>
      </c>
      <c r="D16" s="38">
        <v>0</v>
      </c>
      <c r="E16" s="38">
        <v>0</v>
      </c>
      <c r="F16" s="39">
        <v>0</v>
      </c>
      <c r="N16" s="54"/>
      <c r="O16" s="54"/>
      <c r="P16" s="54"/>
    </row>
    <row r="17" spans="1:16" ht="15" customHeight="1" x14ac:dyDescent="0.35">
      <c r="A17" s="5" t="s">
        <v>66</v>
      </c>
      <c r="B17" s="5" t="s">
        <v>66</v>
      </c>
      <c r="C17" s="5" t="s">
        <v>66</v>
      </c>
      <c r="D17" s="38" t="s">
        <v>66</v>
      </c>
      <c r="E17" s="38" t="s">
        <v>66</v>
      </c>
      <c r="F17" s="39" t="s">
        <v>66</v>
      </c>
      <c r="N17" s="54"/>
      <c r="O17" s="54"/>
      <c r="P17" s="54"/>
    </row>
    <row r="18" spans="1:16" ht="15" customHeight="1" x14ac:dyDescent="0.35">
      <c r="A18" s="5"/>
      <c r="B18" s="5"/>
      <c r="C18" s="5"/>
      <c r="D18" s="40"/>
      <c r="E18" s="40"/>
      <c r="F18" s="41"/>
      <c r="N18" s="54"/>
      <c r="O18" s="54"/>
      <c r="P18" s="54"/>
    </row>
    <row r="19" spans="1:16" ht="15" customHeight="1" x14ac:dyDescent="0.35">
      <c r="A19" s="5" t="s">
        <v>81</v>
      </c>
      <c r="B19" s="5" t="s">
        <v>82</v>
      </c>
      <c r="C19" s="5" t="s">
        <v>83</v>
      </c>
      <c r="D19" s="38">
        <v>0</v>
      </c>
      <c r="E19" s="38">
        <v>0</v>
      </c>
      <c r="F19" s="39"/>
      <c r="N19" s="54"/>
      <c r="O19" s="54"/>
      <c r="P19" s="54"/>
    </row>
    <row r="20" spans="1:16" ht="15" customHeight="1" x14ac:dyDescent="0.35">
      <c r="A20" s="5" t="s">
        <v>66</v>
      </c>
      <c r="B20" s="5" t="s">
        <v>66</v>
      </c>
      <c r="C20" s="5" t="s">
        <v>66</v>
      </c>
      <c r="D20" s="38" t="s">
        <v>66</v>
      </c>
      <c r="E20" s="38" t="s">
        <v>66</v>
      </c>
      <c r="F20" s="39" t="s">
        <v>66</v>
      </c>
      <c r="N20" s="54"/>
      <c r="O20" s="54"/>
      <c r="P20" s="54"/>
    </row>
    <row r="21" spans="1:16" ht="15" customHeight="1" x14ac:dyDescent="0.35">
      <c r="A21" s="5" t="s">
        <v>84</v>
      </c>
      <c r="B21" s="5" t="s">
        <v>85</v>
      </c>
      <c r="C21" s="5" t="s">
        <v>86</v>
      </c>
      <c r="D21" s="38">
        <v>12405344786</v>
      </c>
      <c r="E21" s="38">
        <v>6561253733</v>
      </c>
      <c r="F21" s="39">
        <v>5.9428211704722296</v>
      </c>
      <c r="N21" s="54"/>
      <c r="O21" s="54"/>
      <c r="P21" s="54"/>
    </row>
    <row r="22" spans="1:16" ht="15" customHeight="1" x14ac:dyDescent="0.35">
      <c r="A22" s="5" t="s">
        <v>66</v>
      </c>
      <c r="B22" s="5" t="s">
        <v>66</v>
      </c>
      <c r="C22" s="5" t="s">
        <v>66</v>
      </c>
      <c r="D22" s="38" t="s">
        <v>66</v>
      </c>
      <c r="E22" s="38" t="s">
        <v>66</v>
      </c>
      <c r="F22" s="39" t="s">
        <v>66</v>
      </c>
      <c r="N22" s="54"/>
      <c r="O22" s="54"/>
      <c r="P22" s="54"/>
    </row>
    <row r="23" spans="1:16" ht="15" customHeight="1" x14ac:dyDescent="0.35">
      <c r="A23" s="5"/>
      <c r="B23" s="5"/>
      <c r="C23" s="5"/>
      <c r="D23" s="40"/>
      <c r="E23" s="40"/>
      <c r="F23" s="41"/>
      <c r="N23" s="54"/>
      <c r="O23" s="54"/>
      <c r="P23" s="54"/>
    </row>
    <row r="24" spans="1:16" ht="15" customHeight="1" x14ac:dyDescent="0.35">
      <c r="A24" s="5" t="s">
        <v>87</v>
      </c>
      <c r="B24" s="5" t="s">
        <v>88</v>
      </c>
      <c r="C24" s="5" t="s">
        <v>89</v>
      </c>
      <c r="D24" s="38">
        <v>0</v>
      </c>
      <c r="E24" s="38">
        <v>0</v>
      </c>
      <c r="F24" s="39"/>
      <c r="N24" s="54"/>
      <c r="O24" s="54"/>
      <c r="P24" s="54"/>
    </row>
    <row r="25" spans="1:16" ht="15" customHeight="1" x14ac:dyDescent="0.35">
      <c r="A25" s="5" t="s">
        <v>66</v>
      </c>
      <c r="B25" s="5" t="s">
        <v>66</v>
      </c>
      <c r="C25" s="5" t="s">
        <v>66</v>
      </c>
      <c r="D25" s="38" t="s">
        <v>66</v>
      </c>
      <c r="E25" s="38" t="s">
        <v>66</v>
      </c>
      <c r="F25" s="39" t="s">
        <v>66</v>
      </c>
      <c r="N25" s="54"/>
      <c r="O25" s="54"/>
      <c r="P25" s="54"/>
    </row>
    <row r="26" spans="1:16" ht="15" customHeight="1" x14ac:dyDescent="0.35">
      <c r="A26" s="5"/>
      <c r="B26" s="5"/>
      <c r="C26" s="5"/>
      <c r="D26" s="40"/>
      <c r="E26" s="40"/>
      <c r="F26" s="41"/>
      <c r="N26" s="54"/>
      <c r="O26" s="54"/>
      <c r="P26" s="54"/>
    </row>
    <row r="27" spans="1:16" ht="15" customHeight="1" x14ac:dyDescent="0.35">
      <c r="A27" s="5" t="s">
        <v>90</v>
      </c>
      <c r="B27" s="5" t="s">
        <v>91</v>
      </c>
      <c r="C27" s="5" t="s">
        <v>92</v>
      </c>
      <c r="D27" s="38">
        <v>0</v>
      </c>
      <c r="E27" s="38">
        <v>0</v>
      </c>
      <c r="F27" s="39"/>
      <c r="N27" s="54"/>
      <c r="O27" s="54"/>
      <c r="P27" s="54"/>
    </row>
    <row r="28" spans="1:16" ht="15" customHeight="1" x14ac:dyDescent="0.35">
      <c r="A28" s="5" t="s">
        <v>66</v>
      </c>
      <c r="B28" s="5" t="s">
        <v>66</v>
      </c>
      <c r="C28" s="5" t="s">
        <v>66</v>
      </c>
      <c r="D28" s="38" t="s">
        <v>66</v>
      </c>
      <c r="E28" s="38" t="s">
        <v>66</v>
      </c>
      <c r="F28" s="39" t="s">
        <v>66</v>
      </c>
      <c r="N28" s="54"/>
      <c r="O28" s="54"/>
      <c r="P28" s="54"/>
    </row>
    <row r="29" spans="1:16" ht="15" customHeight="1" x14ac:dyDescent="0.35">
      <c r="A29" s="5"/>
      <c r="B29" s="5"/>
      <c r="C29" s="5"/>
      <c r="D29" s="40"/>
      <c r="E29" s="40"/>
      <c r="F29" s="41"/>
      <c r="N29" s="54"/>
      <c r="O29" s="54"/>
      <c r="P29" s="54"/>
    </row>
    <row r="30" spans="1:16" ht="15" customHeight="1" x14ac:dyDescent="0.35">
      <c r="A30" s="5" t="s">
        <v>93</v>
      </c>
      <c r="B30" s="5" t="s">
        <v>94</v>
      </c>
      <c r="C30" s="5" t="s">
        <v>95</v>
      </c>
      <c r="D30" s="40">
        <v>332631897738</v>
      </c>
      <c r="E30" s="40">
        <v>343387386710</v>
      </c>
      <c r="F30" s="41">
        <v>0.628984710250729</v>
      </c>
      <c r="N30" s="54"/>
      <c r="O30" s="54"/>
      <c r="P30" s="54"/>
    </row>
    <row r="31" spans="1:16" ht="15" customHeight="1" x14ac:dyDescent="0.3">
      <c r="A31" s="8" t="s">
        <v>96</v>
      </c>
      <c r="B31" s="8" t="s">
        <v>97</v>
      </c>
      <c r="C31" s="8" t="s">
        <v>98</v>
      </c>
      <c r="D31" s="40"/>
      <c r="E31" s="40"/>
      <c r="F31" s="41"/>
      <c r="N31" s="54"/>
      <c r="O31" s="54"/>
      <c r="P31" s="54"/>
    </row>
    <row r="32" spans="1:16" ht="15" customHeight="1" x14ac:dyDescent="0.35">
      <c r="A32" s="5" t="s">
        <v>99</v>
      </c>
      <c r="B32" s="5" t="s">
        <v>100</v>
      </c>
      <c r="C32" s="5" t="s">
        <v>101</v>
      </c>
      <c r="D32" s="38">
        <v>0</v>
      </c>
      <c r="E32" s="38">
        <v>0</v>
      </c>
      <c r="F32" s="39"/>
      <c r="N32" s="54"/>
      <c r="O32" s="54"/>
      <c r="P32" s="54"/>
    </row>
    <row r="33" spans="1:16" ht="15" customHeight="1" x14ac:dyDescent="0.35">
      <c r="A33" s="5" t="s">
        <v>66</v>
      </c>
      <c r="B33" s="5" t="s">
        <v>66</v>
      </c>
      <c r="C33" s="5" t="s">
        <v>66</v>
      </c>
      <c r="D33" s="38" t="s">
        <v>66</v>
      </c>
      <c r="E33" s="38" t="s">
        <v>66</v>
      </c>
      <c r="F33" s="39" t="s">
        <v>66</v>
      </c>
      <c r="N33" s="54"/>
      <c r="O33" s="54"/>
      <c r="P33" s="54"/>
    </row>
    <row r="34" spans="1:16" ht="15" customHeight="1" x14ac:dyDescent="0.35">
      <c r="A34" s="5" t="s">
        <v>102</v>
      </c>
      <c r="B34" s="5" t="s">
        <v>103</v>
      </c>
      <c r="C34" s="5" t="s">
        <v>104</v>
      </c>
      <c r="D34" s="38">
        <v>3260516328</v>
      </c>
      <c r="E34" s="38">
        <v>19516364678</v>
      </c>
      <c r="F34" s="39"/>
      <c r="N34" s="54"/>
      <c r="O34" s="54"/>
      <c r="P34" s="54"/>
    </row>
    <row r="35" spans="1:16" ht="15" customHeight="1" x14ac:dyDescent="0.35">
      <c r="A35" s="5" t="s">
        <v>66</v>
      </c>
      <c r="B35" s="5" t="s">
        <v>66</v>
      </c>
      <c r="C35" s="5" t="s">
        <v>66</v>
      </c>
      <c r="D35" s="38" t="s">
        <v>66</v>
      </c>
      <c r="E35" s="38" t="s">
        <v>66</v>
      </c>
      <c r="F35" s="39" t="s">
        <v>66</v>
      </c>
      <c r="N35" s="54"/>
      <c r="O35" s="54"/>
      <c r="P35" s="54"/>
    </row>
    <row r="36" spans="1:16" ht="15" customHeight="1" x14ac:dyDescent="0.35">
      <c r="A36" s="5"/>
      <c r="B36" s="5"/>
      <c r="C36" s="5"/>
      <c r="D36" s="40"/>
      <c r="E36" s="40"/>
      <c r="F36" s="41"/>
      <c r="N36" s="54"/>
      <c r="O36" s="54"/>
      <c r="P36" s="54"/>
    </row>
    <row r="37" spans="1:16" ht="15" customHeight="1" x14ac:dyDescent="0.35">
      <c r="A37" s="5" t="s">
        <v>105</v>
      </c>
      <c r="B37" s="5" t="s">
        <v>106</v>
      </c>
      <c r="C37" s="5" t="s">
        <v>107</v>
      </c>
      <c r="D37" s="38">
        <v>1945704209</v>
      </c>
      <c r="E37" s="38">
        <v>1452675266</v>
      </c>
      <c r="F37" s="39">
        <v>0.56177300666608698</v>
      </c>
      <c r="N37" s="54"/>
      <c r="O37" s="54"/>
      <c r="P37" s="54"/>
    </row>
    <row r="38" spans="1:16" ht="15" customHeight="1" x14ac:dyDescent="0.35">
      <c r="A38" s="5" t="s">
        <v>66</v>
      </c>
      <c r="B38" s="5" t="s">
        <v>66</v>
      </c>
      <c r="C38" s="5" t="s">
        <v>66</v>
      </c>
      <c r="D38" s="38" t="s">
        <v>66</v>
      </c>
      <c r="E38" s="38" t="s">
        <v>66</v>
      </c>
      <c r="F38" s="39" t="s">
        <v>66</v>
      </c>
      <c r="N38" s="54"/>
      <c r="O38" s="54"/>
      <c r="P38" s="54"/>
    </row>
    <row r="39" spans="1:16" ht="15" customHeight="1" x14ac:dyDescent="0.35">
      <c r="A39" s="5"/>
      <c r="B39" s="5"/>
      <c r="C39" s="5"/>
      <c r="D39" s="40"/>
      <c r="E39" s="40"/>
      <c r="F39" s="41"/>
      <c r="N39" s="54"/>
      <c r="O39" s="54"/>
      <c r="P39" s="54"/>
    </row>
    <row r="40" spans="1:16" ht="15" customHeight="1" x14ac:dyDescent="0.35">
      <c r="A40" s="5" t="s">
        <v>108</v>
      </c>
      <c r="B40" s="5" t="s">
        <v>109</v>
      </c>
      <c r="C40" s="5" t="s">
        <v>110</v>
      </c>
      <c r="D40" s="40">
        <v>5206220537</v>
      </c>
      <c r="E40" s="40">
        <v>20969039944</v>
      </c>
      <c r="F40" s="41">
        <v>1.5031648443318</v>
      </c>
      <c r="N40" s="54"/>
      <c r="O40" s="54"/>
      <c r="P40" s="54"/>
    </row>
    <row r="41" spans="1:16" ht="15" customHeight="1" x14ac:dyDescent="0.35">
      <c r="A41" s="5" t="s">
        <v>1</v>
      </c>
      <c r="B41" s="5" t="s">
        <v>111</v>
      </c>
      <c r="C41" s="5" t="s">
        <v>112</v>
      </c>
      <c r="D41" s="38">
        <v>327425677201</v>
      </c>
      <c r="E41" s="38">
        <v>322418346766</v>
      </c>
      <c r="F41" s="39">
        <v>0.62322173518489299</v>
      </c>
      <c r="N41" s="54"/>
      <c r="O41" s="54"/>
      <c r="P41" s="54"/>
    </row>
    <row r="42" spans="1:16" ht="15" customHeight="1" x14ac:dyDescent="0.35">
      <c r="A42" s="5" t="s">
        <v>1</v>
      </c>
      <c r="B42" s="5" t="s">
        <v>113</v>
      </c>
      <c r="C42" s="5" t="s">
        <v>114</v>
      </c>
      <c r="D42" s="42">
        <v>20268879.75</v>
      </c>
      <c r="E42" s="42">
        <v>20766995.300000001</v>
      </c>
      <c r="F42" s="39">
        <v>0.64448411027240904</v>
      </c>
      <c r="N42" s="54"/>
      <c r="O42" s="54"/>
      <c r="P42" s="54"/>
    </row>
    <row r="43" spans="1:16" ht="15" customHeight="1" x14ac:dyDescent="0.35">
      <c r="A43" s="5" t="s">
        <v>1</v>
      </c>
      <c r="B43" s="5" t="s">
        <v>115</v>
      </c>
      <c r="C43" s="5" t="s">
        <v>116</v>
      </c>
      <c r="D43" s="42">
        <v>16154.1</v>
      </c>
      <c r="E43" s="42">
        <v>15525.51</v>
      </c>
      <c r="F43" s="39">
        <v>0.96700853565021305</v>
      </c>
      <c r="N43" s="54"/>
      <c r="O43" s="54"/>
      <c r="P43" s="54"/>
    </row>
    <row r="44" spans="1:16" ht="15" customHeight="1" x14ac:dyDescent="0.35">
      <c r="A44" s="9" t="s">
        <v>1</v>
      </c>
      <c r="B44" s="9" t="s">
        <v>1</v>
      </c>
      <c r="C44" s="9" t="s">
        <v>1</v>
      </c>
      <c r="D44" s="14" t="s">
        <v>1</v>
      </c>
      <c r="E44" s="14" t="s">
        <v>1</v>
      </c>
      <c r="F44" s="14" t="s">
        <v>1</v>
      </c>
    </row>
  </sheetData>
  <autoFilter ref="A1:F44" xr:uid="{00000000-0001-0000-0100-000000000000}"/>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P51"/>
  <sheetViews>
    <sheetView workbookViewId="0">
      <selection activeCell="L9" sqref="L9"/>
    </sheetView>
  </sheetViews>
  <sheetFormatPr defaultRowHeight="12.5" x14ac:dyDescent="0.25"/>
  <cols>
    <col min="1" max="1" width="6.54296875" customWidth="1"/>
    <col min="2" max="2" width="60.453125" customWidth="1"/>
    <col min="3" max="3" width="13" customWidth="1"/>
    <col min="4" max="6" width="21" style="16" bestFit="1" customWidth="1"/>
    <col min="10" max="10" width="10.81640625" bestFit="1" customWidth="1"/>
    <col min="11" max="11" width="9.81640625" bestFit="1" customWidth="1"/>
    <col min="12" max="12" width="10.81640625" bestFit="1" customWidth="1"/>
  </cols>
  <sheetData>
    <row r="1" spans="1:16" ht="15" customHeight="1" x14ac:dyDescent="0.3">
      <c r="A1" s="7" t="s">
        <v>6</v>
      </c>
      <c r="B1" s="7" t="s">
        <v>117</v>
      </c>
      <c r="C1" s="7" t="s">
        <v>54</v>
      </c>
      <c r="D1" s="15" t="s">
        <v>55</v>
      </c>
      <c r="E1" s="15" t="s">
        <v>56</v>
      </c>
      <c r="F1" s="15" t="s">
        <v>118</v>
      </c>
    </row>
    <row r="2" spans="1:16" ht="15" customHeight="1" x14ac:dyDescent="0.3">
      <c r="A2" s="8" t="s">
        <v>58</v>
      </c>
      <c r="B2" s="8" t="s">
        <v>119</v>
      </c>
      <c r="C2" s="8" t="s">
        <v>74</v>
      </c>
      <c r="D2" s="43">
        <v>2057073584</v>
      </c>
      <c r="E2" s="43">
        <v>133143970</v>
      </c>
      <c r="F2" s="43">
        <v>5110187552</v>
      </c>
      <c r="N2" s="55"/>
      <c r="O2" s="55"/>
      <c r="P2" s="55"/>
    </row>
    <row r="3" spans="1:16" ht="15" customHeight="1" x14ac:dyDescent="0.35">
      <c r="A3" s="5" t="s">
        <v>9</v>
      </c>
      <c r="B3" s="5" t="s">
        <v>120</v>
      </c>
      <c r="C3" s="5" t="s">
        <v>121</v>
      </c>
      <c r="D3" s="44">
        <v>0</v>
      </c>
      <c r="E3" s="44">
        <v>0</v>
      </c>
      <c r="F3" s="44">
        <v>0</v>
      </c>
      <c r="N3" s="55"/>
      <c r="O3" s="55"/>
      <c r="P3" s="55"/>
    </row>
    <row r="4" spans="1:16" ht="15" customHeight="1" x14ac:dyDescent="0.35">
      <c r="A4" s="5" t="s">
        <v>66</v>
      </c>
      <c r="B4" s="5" t="s">
        <v>66</v>
      </c>
      <c r="C4" s="5" t="s">
        <v>66</v>
      </c>
      <c r="D4" s="45" t="s">
        <v>66</v>
      </c>
      <c r="E4" s="45" t="s">
        <v>397</v>
      </c>
      <c r="F4" s="45" t="s">
        <v>397</v>
      </c>
      <c r="N4" s="55"/>
      <c r="O4" s="55"/>
      <c r="P4" s="55"/>
    </row>
    <row r="5" spans="1:16" ht="15" customHeight="1" x14ac:dyDescent="0.35">
      <c r="A5" s="5" t="s">
        <v>12</v>
      </c>
      <c r="B5" s="5" t="s">
        <v>76</v>
      </c>
      <c r="C5" s="5" t="s">
        <v>83</v>
      </c>
      <c r="D5" s="44">
        <v>2057073584</v>
      </c>
      <c r="E5" s="44">
        <v>120815203</v>
      </c>
      <c r="F5" s="44">
        <v>4086532759</v>
      </c>
      <c r="N5" s="55"/>
      <c r="O5" s="55"/>
      <c r="P5" s="55"/>
    </row>
    <row r="6" spans="1:16" ht="15" customHeight="1" x14ac:dyDescent="0.35">
      <c r="A6" s="5" t="s">
        <v>66</v>
      </c>
      <c r="B6" s="5" t="s">
        <v>66</v>
      </c>
      <c r="C6" s="5" t="s">
        <v>66</v>
      </c>
      <c r="D6" s="45" t="s">
        <v>66</v>
      </c>
      <c r="E6" s="45" t="s">
        <v>397</v>
      </c>
      <c r="F6" s="45" t="s">
        <v>397</v>
      </c>
      <c r="N6" s="55"/>
      <c r="O6" s="55"/>
      <c r="P6" s="55"/>
    </row>
    <row r="7" spans="1:16" ht="15" customHeight="1" x14ac:dyDescent="0.35">
      <c r="A7" s="5" t="s">
        <v>15</v>
      </c>
      <c r="B7" s="5" t="s">
        <v>122</v>
      </c>
      <c r="C7" s="5" t="s">
        <v>101</v>
      </c>
      <c r="D7" s="44">
        <v>0</v>
      </c>
      <c r="E7" s="44">
        <v>12328767</v>
      </c>
      <c r="F7" s="44">
        <v>1023654793</v>
      </c>
      <c r="N7" s="55"/>
      <c r="O7" s="55"/>
      <c r="P7" s="55"/>
    </row>
    <row r="8" spans="1:16" ht="15" customHeight="1" x14ac:dyDescent="0.35">
      <c r="A8" s="5" t="s">
        <v>66</v>
      </c>
      <c r="B8" s="5" t="s">
        <v>66</v>
      </c>
      <c r="C8" s="5" t="s">
        <v>66</v>
      </c>
      <c r="D8" s="45" t="s">
        <v>66</v>
      </c>
      <c r="E8" s="45" t="s">
        <v>66</v>
      </c>
      <c r="F8" s="45" t="s">
        <v>66</v>
      </c>
      <c r="N8" s="55"/>
      <c r="O8" s="55"/>
      <c r="P8" s="55"/>
    </row>
    <row r="9" spans="1:16" ht="15" customHeight="1" x14ac:dyDescent="0.35">
      <c r="A9" s="5" t="s">
        <v>18</v>
      </c>
      <c r="B9" s="5" t="s">
        <v>123</v>
      </c>
      <c r="C9" s="5" t="s">
        <v>121</v>
      </c>
      <c r="D9" s="44">
        <v>0</v>
      </c>
      <c r="E9" s="44">
        <v>0</v>
      </c>
      <c r="F9" s="44">
        <v>0</v>
      </c>
      <c r="N9" s="55"/>
      <c r="O9" s="55"/>
      <c r="P9" s="55"/>
    </row>
    <row r="10" spans="1:16" ht="15" customHeight="1" x14ac:dyDescent="0.35">
      <c r="A10" s="5" t="s">
        <v>66</v>
      </c>
      <c r="B10" s="5" t="s">
        <v>66</v>
      </c>
      <c r="C10" s="5" t="s">
        <v>66</v>
      </c>
      <c r="D10" s="45" t="s">
        <v>66</v>
      </c>
      <c r="E10" s="45" t="s">
        <v>66</v>
      </c>
      <c r="F10" s="45" t="s">
        <v>66</v>
      </c>
      <c r="N10" s="55"/>
      <c r="O10" s="55"/>
      <c r="P10" s="55"/>
    </row>
    <row r="11" spans="1:16" ht="15" customHeight="1" x14ac:dyDescent="0.3">
      <c r="A11" s="8" t="s">
        <v>96</v>
      </c>
      <c r="B11" s="8" t="s">
        <v>124</v>
      </c>
      <c r="C11" s="8" t="s">
        <v>125</v>
      </c>
      <c r="D11" s="46">
        <v>769481111</v>
      </c>
      <c r="E11" s="46">
        <v>783944011</v>
      </c>
      <c r="F11" s="46">
        <v>4342667339</v>
      </c>
      <c r="N11" s="55"/>
      <c r="O11" s="55"/>
      <c r="P11" s="55"/>
    </row>
    <row r="12" spans="1:16" ht="15" customHeight="1" x14ac:dyDescent="0.35">
      <c r="A12" s="5" t="s">
        <v>9</v>
      </c>
      <c r="B12" s="5" t="s">
        <v>126</v>
      </c>
      <c r="C12" s="5" t="s">
        <v>127</v>
      </c>
      <c r="D12" s="44">
        <v>323176420</v>
      </c>
      <c r="E12" s="44">
        <v>335074134</v>
      </c>
      <c r="F12" s="44">
        <v>2089653468</v>
      </c>
      <c r="N12" s="55"/>
      <c r="O12" s="55"/>
      <c r="P12" s="55"/>
    </row>
    <row r="13" spans="1:16" ht="15" customHeight="1" x14ac:dyDescent="0.35">
      <c r="A13" s="5" t="s">
        <v>66</v>
      </c>
      <c r="B13" s="5" t="s">
        <v>66</v>
      </c>
      <c r="C13" s="5" t="s">
        <v>66</v>
      </c>
      <c r="D13" s="45" t="s">
        <v>66</v>
      </c>
      <c r="E13" s="45" t="s">
        <v>66</v>
      </c>
      <c r="F13" s="45" t="s">
        <v>66</v>
      </c>
      <c r="N13" s="55"/>
      <c r="O13" s="55"/>
      <c r="P13" s="55"/>
    </row>
    <row r="14" spans="1:16" ht="15" customHeight="1" x14ac:dyDescent="0.35">
      <c r="A14" s="5" t="s">
        <v>12</v>
      </c>
      <c r="B14" s="5" t="s">
        <v>128</v>
      </c>
      <c r="C14" s="5" t="s">
        <v>129</v>
      </c>
      <c r="D14" s="44">
        <v>45786011</v>
      </c>
      <c r="E14" s="44">
        <v>47212739</v>
      </c>
      <c r="F14" s="44">
        <v>258456775</v>
      </c>
      <c r="N14" s="55"/>
      <c r="O14" s="55"/>
      <c r="P14" s="55"/>
    </row>
    <row r="15" spans="1:16" ht="15" customHeight="1" x14ac:dyDescent="0.35">
      <c r="A15" s="5" t="s">
        <v>66</v>
      </c>
      <c r="B15" s="5" t="s">
        <v>66</v>
      </c>
      <c r="C15" s="5" t="s">
        <v>66</v>
      </c>
      <c r="D15" s="45" t="s">
        <v>66</v>
      </c>
      <c r="E15" s="45" t="s">
        <v>66</v>
      </c>
      <c r="F15" s="45" t="s">
        <v>66</v>
      </c>
      <c r="N15" s="55"/>
      <c r="O15" s="55"/>
      <c r="P15" s="55"/>
    </row>
    <row r="16" spans="1:16" ht="15" customHeight="1" x14ac:dyDescent="0.35">
      <c r="A16" s="5"/>
      <c r="B16" s="5"/>
      <c r="C16" s="5"/>
      <c r="D16" s="44"/>
      <c r="E16" s="44"/>
      <c r="F16" s="44"/>
      <c r="N16" s="55"/>
      <c r="O16" s="55"/>
      <c r="P16" s="55"/>
    </row>
    <row r="17" spans="1:16" ht="15" customHeight="1" x14ac:dyDescent="0.35">
      <c r="A17" s="5" t="s">
        <v>15</v>
      </c>
      <c r="B17" s="5" t="s">
        <v>130</v>
      </c>
      <c r="C17" s="5" t="s">
        <v>131</v>
      </c>
      <c r="D17" s="44">
        <v>79062500</v>
      </c>
      <c r="E17" s="44">
        <v>79062500</v>
      </c>
      <c r="F17" s="44">
        <v>474375000</v>
      </c>
      <c r="N17" s="55"/>
      <c r="O17" s="55"/>
      <c r="P17" s="55"/>
    </row>
    <row r="18" spans="1:16" ht="15" customHeight="1" x14ac:dyDescent="0.35">
      <c r="A18" s="5" t="s">
        <v>66</v>
      </c>
      <c r="B18" s="5" t="s">
        <v>66</v>
      </c>
      <c r="C18" s="5" t="s">
        <v>66</v>
      </c>
      <c r="D18" s="45" t="s">
        <v>66</v>
      </c>
      <c r="E18" s="45" t="s">
        <v>66</v>
      </c>
      <c r="F18" s="45" t="s">
        <v>66</v>
      </c>
      <c r="N18" s="55"/>
      <c r="O18" s="55"/>
      <c r="P18" s="55"/>
    </row>
    <row r="19" spans="1:16" ht="15" customHeight="1" x14ac:dyDescent="0.35">
      <c r="A19" s="5"/>
      <c r="B19" s="5"/>
      <c r="C19" s="5"/>
      <c r="D19" s="44"/>
      <c r="E19" s="44"/>
      <c r="F19" s="44"/>
      <c r="N19" s="55"/>
      <c r="O19" s="55"/>
      <c r="P19" s="55"/>
    </row>
    <row r="20" spans="1:16" s="23" customFormat="1" ht="15" customHeight="1" x14ac:dyDescent="0.35">
      <c r="A20" s="22" t="s">
        <v>18</v>
      </c>
      <c r="B20" s="22" t="s">
        <v>132</v>
      </c>
      <c r="C20" s="22" t="s">
        <v>133</v>
      </c>
      <c r="D20" s="44">
        <v>0</v>
      </c>
      <c r="E20" s="44">
        <v>0</v>
      </c>
      <c r="F20" s="44">
        <v>0</v>
      </c>
      <c r="J20"/>
      <c r="K20"/>
      <c r="L20"/>
      <c r="N20" s="55"/>
      <c r="O20" s="55"/>
      <c r="P20" s="55"/>
    </row>
    <row r="21" spans="1:16" ht="15" customHeight="1" x14ac:dyDescent="0.35">
      <c r="A21" s="5" t="s">
        <v>66</v>
      </c>
      <c r="B21" s="5" t="s">
        <v>66</v>
      </c>
      <c r="C21" s="5" t="s">
        <v>66</v>
      </c>
      <c r="D21" s="45" t="s">
        <v>66</v>
      </c>
      <c r="E21" s="45" t="s">
        <v>66</v>
      </c>
      <c r="F21" s="45" t="s">
        <v>66</v>
      </c>
      <c r="N21" s="55"/>
      <c r="O21" s="55"/>
      <c r="P21" s="55"/>
    </row>
    <row r="22" spans="1:16" s="23" customFormat="1" ht="15" customHeight="1" x14ac:dyDescent="0.35">
      <c r="A22" s="22" t="s">
        <v>21</v>
      </c>
      <c r="B22" s="22" t="s">
        <v>134</v>
      </c>
      <c r="C22" s="22" t="s">
        <v>135</v>
      </c>
      <c r="D22" s="44">
        <v>0</v>
      </c>
      <c r="E22" s="44">
        <v>0</v>
      </c>
      <c r="F22" s="44">
        <v>0</v>
      </c>
      <c r="J22"/>
      <c r="K22"/>
      <c r="L22"/>
      <c r="N22" s="55"/>
      <c r="O22" s="55"/>
      <c r="P22" s="55"/>
    </row>
    <row r="23" spans="1:16" ht="15" customHeight="1" x14ac:dyDescent="0.35">
      <c r="A23" s="5" t="s">
        <v>66</v>
      </c>
      <c r="B23" s="5" t="s">
        <v>66</v>
      </c>
      <c r="C23" s="5" t="s">
        <v>66</v>
      </c>
      <c r="D23" s="45" t="s">
        <v>66</v>
      </c>
      <c r="E23" s="45" t="s">
        <v>66</v>
      </c>
      <c r="F23" s="45" t="s">
        <v>66</v>
      </c>
      <c r="N23" s="55"/>
      <c r="O23" s="55"/>
      <c r="P23" s="55"/>
    </row>
    <row r="24" spans="1:16" ht="15" customHeight="1" x14ac:dyDescent="0.35">
      <c r="A24" s="5" t="s">
        <v>24</v>
      </c>
      <c r="B24" s="5" t="s">
        <v>136</v>
      </c>
      <c r="C24" s="5" t="s">
        <v>137</v>
      </c>
      <c r="D24" s="44">
        <v>37821363</v>
      </c>
      <c r="E24" s="44">
        <v>-642000</v>
      </c>
      <c r="F24" s="44">
        <v>37179363</v>
      </c>
      <c r="N24" s="55"/>
      <c r="O24" s="55"/>
      <c r="P24" s="55"/>
    </row>
    <row r="25" spans="1:16" ht="15" customHeight="1" x14ac:dyDescent="0.35">
      <c r="A25" s="5" t="s">
        <v>66</v>
      </c>
      <c r="B25" s="5" t="s">
        <v>66</v>
      </c>
      <c r="C25" s="5" t="s">
        <v>66</v>
      </c>
      <c r="D25" s="45" t="s">
        <v>66</v>
      </c>
      <c r="E25" s="45" t="s">
        <v>66</v>
      </c>
      <c r="F25" s="45" t="s">
        <v>66</v>
      </c>
      <c r="N25" s="55"/>
      <c r="O25" s="55"/>
      <c r="P25" s="55"/>
    </row>
    <row r="26" spans="1:16" ht="15" customHeight="1" x14ac:dyDescent="0.35">
      <c r="A26" s="5" t="s">
        <v>27</v>
      </c>
      <c r="B26" s="5" t="s">
        <v>138</v>
      </c>
      <c r="C26" s="5" t="s">
        <v>139</v>
      </c>
      <c r="D26" s="44">
        <v>30000000</v>
      </c>
      <c r="E26" s="44">
        <v>30000000</v>
      </c>
      <c r="F26" s="44">
        <v>180000000</v>
      </c>
      <c r="N26" s="55"/>
      <c r="O26" s="55"/>
      <c r="P26" s="55"/>
    </row>
    <row r="27" spans="1:16" ht="15" customHeight="1" x14ac:dyDescent="0.35">
      <c r="A27" s="5" t="s">
        <v>66</v>
      </c>
      <c r="B27" s="5" t="s">
        <v>66</v>
      </c>
      <c r="C27" s="5" t="s">
        <v>66</v>
      </c>
      <c r="D27" s="45" t="s">
        <v>66</v>
      </c>
      <c r="E27" s="45" t="s">
        <v>66</v>
      </c>
      <c r="F27" s="45" t="s">
        <v>66</v>
      </c>
      <c r="N27" s="55"/>
      <c r="O27" s="55"/>
      <c r="P27" s="55"/>
    </row>
    <row r="28" spans="1:16" ht="15" customHeight="1" x14ac:dyDescent="0.35">
      <c r="A28" s="5"/>
      <c r="B28" s="5"/>
      <c r="C28" s="5"/>
      <c r="D28" s="44"/>
      <c r="E28" s="44"/>
      <c r="F28" s="44"/>
      <c r="N28" s="55"/>
      <c r="O28" s="55"/>
      <c r="P28" s="55"/>
    </row>
    <row r="29" spans="1:16" ht="15" customHeight="1" x14ac:dyDescent="0.35">
      <c r="A29" s="5" t="s">
        <v>30</v>
      </c>
      <c r="B29" s="5" t="s">
        <v>140</v>
      </c>
      <c r="C29" s="5" t="s">
        <v>141</v>
      </c>
      <c r="D29" s="44">
        <v>0</v>
      </c>
      <c r="E29" s="44">
        <v>0</v>
      </c>
      <c r="F29" s="44">
        <v>0</v>
      </c>
      <c r="N29" s="55"/>
      <c r="O29" s="55"/>
      <c r="P29" s="55"/>
    </row>
    <row r="30" spans="1:16" ht="15" customHeight="1" x14ac:dyDescent="0.35">
      <c r="A30" s="5" t="s">
        <v>66</v>
      </c>
      <c r="B30" s="5" t="s">
        <v>66</v>
      </c>
      <c r="C30" s="5" t="s">
        <v>66</v>
      </c>
      <c r="D30" s="45" t="s">
        <v>66</v>
      </c>
      <c r="E30" s="45" t="s">
        <v>66</v>
      </c>
      <c r="F30" s="45" t="s">
        <v>66</v>
      </c>
      <c r="N30" s="55"/>
      <c r="O30" s="55"/>
      <c r="P30" s="55"/>
    </row>
    <row r="31" spans="1:16" ht="15" customHeight="1" x14ac:dyDescent="0.35">
      <c r="A31" s="5"/>
      <c r="B31" s="5"/>
      <c r="C31" s="5"/>
      <c r="D31" s="44"/>
      <c r="E31" s="44"/>
      <c r="F31" s="44"/>
      <c r="N31" s="55"/>
      <c r="O31" s="55"/>
      <c r="P31" s="55"/>
    </row>
    <row r="32" spans="1:16" s="23" customFormat="1" ht="15" customHeight="1" x14ac:dyDescent="0.35">
      <c r="A32" s="22" t="s">
        <v>33</v>
      </c>
      <c r="B32" s="22" t="s">
        <v>142</v>
      </c>
      <c r="C32" s="22" t="s">
        <v>133</v>
      </c>
      <c r="D32" s="44">
        <v>253579817</v>
      </c>
      <c r="E32" s="44">
        <v>293154138</v>
      </c>
      <c r="F32" s="44">
        <v>1290433816</v>
      </c>
      <c r="J32" s="44"/>
      <c r="K32" s="44"/>
      <c r="L32" s="44"/>
      <c r="N32" s="55"/>
      <c r="O32" s="55"/>
      <c r="P32" s="55"/>
    </row>
    <row r="33" spans="1:16" ht="15" customHeight="1" x14ac:dyDescent="0.35">
      <c r="A33" s="5" t="s">
        <v>66</v>
      </c>
      <c r="B33" s="5" t="s">
        <v>66</v>
      </c>
      <c r="C33" s="5" t="s">
        <v>66</v>
      </c>
      <c r="D33" s="45" t="s">
        <v>66</v>
      </c>
      <c r="E33" s="45" t="s">
        <v>66</v>
      </c>
      <c r="F33" s="45" t="s">
        <v>66</v>
      </c>
      <c r="N33" s="55"/>
      <c r="O33" s="55"/>
      <c r="P33" s="55"/>
    </row>
    <row r="34" spans="1:16" ht="15" customHeight="1" x14ac:dyDescent="0.35">
      <c r="A34" s="5"/>
      <c r="B34" s="5"/>
      <c r="C34" s="5"/>
      <c r="D34" s="44"/>
      <c r="E34" s="44"/>
      <c r="F34" s="44"/>
      <c r="N34" s="55"/>
      <c r="O34" s="55"/>
      <c r="P34" s="55"/>
    </row>
    <row r="35" spans="1:16" s="23" customFormat="1" ht="15" customHeight="1" x14ac:dyDescent="0.35">
      <c r="A35" s="22" t="s">
        <v>36</v>
      </c>
      <c r="B35" s="22" t="s">
        <v>143</v>
      </c>
      <c r="C35" s="22" t="s">
        <v>135</v>
      </c>
      <c r="D35" s="44">
        <v>55000</v>
      </c>
      <c r="E35" s="44">
        <v>82500</v>
      </c>
      <c r="F35" s="44">
        <v>12568917</v>
      </c>
      <c r="J35" s="44"/>
      <c r="K35" s="44"/>
      <c r="L35" s="44"/>
      <c r="N35" s="55"/>
      <c r="O35" s="55"/>
      <c r="P35" s="55"/>
    </row>
    <row r="36" spans="1:16" ht="15" customHeight="1" x14ac:dyDescent="0.35">
      <c r="A36" s="5" t="s">
        <v>66</v>
      </c>
      <c r="B36" s="5" t="s">
        <v>66</v>
      </c>
      <c r="C36" s="5" t="s">
        <v>66</v>
      </c>
      <c r="D36" s="45" t="s">
        <v>66</v>
      </c>
      <c r="E36" s="45" t="s">
        <v>66</v>
      </c>
      <c r="F36" s="45" t="s">
        <v>66</v>
      </c>
      <c r="N36" s="55"/>
      <c r="O36" s="55"/>
      <c r="P36" s="55"/>
    </row>
    <row r="37" spans="1:16" ht="15" customHeight="1" x14ac:dyDescent="0.35">
      <c r="A37" s="5"/>
      <c r="B37" s="5"/>
      <c r="C37" s="5"/>
      <c r="D37" s="44"/>
      <c r="E37" s="44"/>
      <c r="F37" s="44"/>
      <c r="N37" s="55"/>
      <c r="O37" s="55"/>
      <c r="P37" s="55"/>
    </row>
    <row r="38" spans="1:16" ht="15" customHeight="1" x14ac:dyDescent="0.3">
      <c r="A38" s="8" t="s">
        <v>144</v>
      </c>
      <c r="B38" s="8" t="s">
        <v>145</v>
      </c>
      <c r="C38" s="8" t="s">
        <v>146</v>
      </c>
      <c r="D38" s="46">
        <v>1287592473</v>
      </c>
      <c r="E38" s="46">
        <v>-650800041</v>
      </c>
      <c r="F38" s="46">
        <v>767520213</v>
      </c>
      <c r="N38" s="55"/>
      <c r="O38" s="55"/>
      <c r="P38" s="55"/>
    </row>
    <row r="39" spans="1:16" ht="15" customHeight="1" x14ac:dyDescent="0.3">
      <c r="A39" s="8" t="s">
        <v>147</v>
      </c>
      <c r="B39" s="8" t="s">
        <v>148</v>
      </c>
      <c r="C39" s="8" t="s">
        <v>149</v>
      </c>
      <c r="D39" s="46">
        <v>11678632501</v>
      </c>
      <c r="E39" s="46">
        <v>6570677203</v>
      </c>
      <c r="F39" s="46">
        <v>22119387099</v>
      </c>
      <c r="N39" s="55"/>
      <c r="O39" s="55"/>
      <c r="P39" s="55"/>
    </row>
    <row r="40" spans="1:16" ht="15" customHeight="1" x14ac:dyDescent="0.35">
      <c r="A40" s="5" t="s">
        <v>9</v>
      </c>
      <c r="B40" s="5" t="s">
        <v>150</v>
      </c>
      <c r="C40" s="5" t="s">
        <v>151</v>
      </c>
      <c r="D40" s="44">
        <v>4946899762</v>
      </c>
      <c r="E40" s="44">
        <v>-1210216314</v>
      </c>
      <c r="F40" s="44">
        <v>8313035659</v>
      </c>
      <c r="N40" s="55"/>
      <c r="O40" s="55"/>
      <c r="P40" s="55"/>
    </row>
    <row r="41" spans="1:16" ht="15" customHeight="1" x14ac:dyDescent="0.35">
      <c r="A41" s="5" t="s">
        <v>12</v>
      </c>
      <c r="B41" s="5" t="s">
        <v>152</v>
      </c>
      <c r="C41" s="5" t="s">
        <v>153</v>
      </c>
      <c r="D41" s="44">
        <v>6731732739</v>
      </c>
      <c r="E41" s="44">
        <v>7780893517</v>
      </c>
      <c r="F41" s="44">
        <v>13806351440</v>
      </c>
      <c r="N41" s="55"/>
      <c r="O41" s="55"/>
      <c r="P41" s="55"/>
    </row>
    <row r="42" spans="1:16" ht="15" customHeight="1" x14ac:dyDescent="0.3">
      <c r="A42" s="8" t="s">
        <v>154</v>
      </c>
      <c r="B42" s="8" t="s">
        <v>155</v>
      </c>
      <c r="C42" s="8" t="s">
        <v>156</v>
      </c>
      <c r="D42" s="46">
        <v>12966224974</v>
      </c>
      <c r="E42" s="46">
        <v>5919877162</v>
      </c>
      <c r="F42" s="46">
        <v>22886907312</v>
      </c>
      <c r="N42" s="55"/>
      <c r="O42" s="55"/>
      <c r="P42" s="55"/>
    </row>
    <row r="43" spans="1:16" ht="15" customHeight="1" x14ac:dyDescent="0.3">
      <c r="A43" s="8" t="s">
        <v>157</v>
      </c>
      <c r="B43" s="8" t="s">
        <v>158</v>
      </c>
      <c r="C43" s="8" t="s">
        <v>159</v>
      </c>
      <c r="D43" s="46">
        <v>322418346766</v>
      </c>
      <c r="E43" s="46">
        <v>333409141203</v>
      </c>
      <c r="F43" s="46">
        <v>375905982413</v>
      </c>
      <c r="N43" s="55"/>
      <c r="O43" s="55"/>
      <c r="P43" s="55"/>
    </row>
    <row r="44" spans="1:16" ht="15" customHeight="1" x14ac:dyDescent="0.3">
      <c r="A44" s="8" t="s">
        <v>160</v>
      </c>
      <c r="B44" s="8" t="s">
        <v>161</v>
      </c>
      <c r="C44" s="8" t="s">
        <v>162</v>
      </c>
      <c r="D44" s="46">
        <v>5007330435</v>
      </c>
      <c r="E44" s="46">
        <v>-10990794437</v>
      </c>
      <c r="F44" s="46">
        <v>-48480305212</v>
      </c>
      <c r="N44" s="55"/>
      <c r="O44" s="55"/>
      <c r="P44" s="55"/>
    </row>
    <row r="45" spans="1:16" ht="15" customHeight="1" x14ac:dyDescent="0.35">
      <c r="A45" s="5" t="s">
        <v>9</v>
      </c>
      <c r="B45" s="5" t="s">
        <v>163</v>
      </c>
      <c r="C45" s="5" t="s">
        <v>164</v>
      </c>
      <c r="D45" s="44">
        <v>12966224974</v>
      </c>
      <c r="E45" s="44">
        <v>5919877162</v>
      </c>
      <c r="F45" s="44">
        <v>22886907312</v>
      </c>
      <c r="N45" s="55"/>
      <c r="O45" s="55"/>
      <c r="P45" s="55"/>
    </row>
    <row r="46" spans="1:16" ht="15" customHeight="1" x14ac:dyDescent="0.35">
      <c r="A46" s="5" t="s">
        <v>12</v>
      </c>
      <c r="B46" s="5" t="s">
        <v>165</v>
      </c>
      <c r="C46" s="5" t="s">
        <v>166</v>
      </c>
      <c r="D46" s="44">
        <v>0</v>
      </c>
      <c r="E46" s="44">
        <v>0</v>
      </c>
      <c r="F46" s="44">
        <v>0</v>
      </c>
      <c r="N46" s="55"/>
      <c r="O46" s="55"/>
      <c r="P46" s="55"/>
    </row>
    <row r="47" spans="1:16" ht="15" customHeight="1" x14ac:dyDescent="0.35">
      <c r="A47" s="5" t="s">
        <v>15</v>
      </c>
      <c r="B47" s="5" t="s">
        <v>167</v>
      </c>
      <c r="C47" s="5" t="s">
        <v>168</v>
      </c>
      <c r="D47" s="44">
        <v>-7958894539</v>
      </c>
      <c r="E47" s="44">
        <v>-16910671599</v>
      </c>
      <c r="F47" s="44">
        <v>-71367212524</v>
      </c>
      <c r="N47" s="55"/>
      <c r="O47" s="55"/>
      <c r="P47" s="55"/>
    </row>
    <row r="48" spans="1:16" ht="15" customHeight="1" x14ac:dyDescent="0.3">
      <c r="A48" s="8" t="s">
        <v>169</v>
      </c>
      <c r="B48" s="8" t="s">
        <v>170</v>
      </c>
      <c r="C48" s="8" t="s">
        <v>171</v>
      </c>
      <c r="D48" s="46">
        <v>327425677201</v>
      </c>
      <c r="E48" s="46">
        <v>322418346766</v>
      </c>
      <c r="F48" s="46">
        <v>327425677201</v>
      </c>
      <c r="N48" s="55"/>
      <c r="O48" s="55"/>
      <c r="P48" s="55"/>
    </row>
    <row r="49" spans="1:16" ht="15" customHeight="1" x14ac:dyDescent="0.3">
      <c r="A49" s="8" t="s">
        <v>172</v>
      </c>
      <c r="B49" s="8" t="s">
        <v>173</v>
      </c>
      <c r="C49" s="8" t="s">
        <v>174</v>
      </c>
      <c r="D49" s="46">
        <v>0</v>
      </c>
      <c r="E49" s="46">
        <v>0</v>
      </c>
      <c r="F49" s="46">
        <v>0</v>
      </c>
      <c r="N49" s="55"/>
      <c r="O49" s="55"/>
      <c r="P49" s="55"/>
    </row>
    <row r="50" spans="1:16" ht="15" customHeight="1" x14ac:dyDescent="0.35">
      <c r="A50" s="5" t="s">
        <v>1</v>
      </c>
      <c r="B50" s="5" t="s">
        <v>175</v>
      </c>
      <c r="C50" s="5" t="s">
        <v>176</v>
      </c>
      <c r="D50" s="39">
        <v>0</v>
      </c>
      <c r="E50" s="39">
        <v>0</v>
      </c>
      <c r="F50" s="39">
        <v>0</v>
      </c>
      <c r="N50" s="55"/>
      <c r="O50" s="55"/>
      <c r="P50" s="55"/>
    </row>
    <row r="51" spans="1:16" ht="15" customHeight="1" x14ac:dyDescent="0.35">
      <c r="A51" s="9" t="s">
        <v>1</v>
      </c>
      <c r="B51" s="9" t="s">
        <v>1</v>
      </c>
      <c r="C51" s="9" t="s">
        <v>1</v>
      </c>
      <c r="D51" s="14" t="s">
        <v>1</v>
      </c>
      <c r="E51" s="14" t="s">
        <v>1</v>
      </c>
      <c r="F51" s="14" t="s">
        <v>1</v>
      </c>
    </row>
  </sheetData>
  <autoFilter ref="A1:F51" xr:uid="{00000000-0001-0000-0200-000000000000}"/>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H60"/>
  <sheetViews>
    <sheetView topLeftCell="D1" workbookViewId="0">
      <selection activeCell="H38" sqref="H38"/>
    </sheetView>
  </sheetViews>
  <sheetFormatPr defaultRowHeight="12.5" x14ac:dyDescent="0.25"/>
  <cols>
    <col min="1" max="1" width="6.54296875" customWidth="1"/>
    <col min="2" max="2" width="31.54296875" customWidth="1"/>
    <col min="3" max="3" width="10.453125" customWidth="1"/>
    <col min="4" max="4" width="14.54296875" bestFit="1" customWidth="1"/>
    <col min="5" max="5" width="41.453125" customWidth="1"/>
    <col min="6" max="6" width="21.453125" bestFit="1" customWidth="1"/>
    <col min="7" max="7" width="29.54296875" customWidth="1"/>
  </cols>
  <sheetData>
    <row r="1" spans="1:7" ht="15" customHeight="1" x14ac:dyDescent="0.25">
      <c r="A1" s="7" t="s">
        <v>6</v>
      </c>
      <c r="B1" s="7" t="s">
        <v>177</v>
      </c>
      <c r="C1" s="7" t="s">
        <v>54</v>
      </c>
      <c r="D1" s="7" t="s">
        <v>178</v>
      </c>
      <c r="E1" s="7" t="s">
        <v>179</v>
      </c>
      <c r="F1" s="7" t="s">
        <v>180</v>
      </c>
      <c r="G1" s="7" t="s">
        <v>181</v>
      </c>
    </row>
    <row r="2" spans="1:7" ht="15" customHeight="1" x14ac:dyDescent="0.3">
      <c r="A2" s="8" t="s">
        <v>58</v>
      </c>
      <c r="B2" s="62" t="s">
        <v>182</v>
      </c>
      <c r="C2" s="62"/>
      <c r="D2" s="62"/>
      <c r="E2" s="62"/>
      <c r="F2" s="62"/>
      <c r="G2" s="62"/>
    </row>
    <row r="3" spans="1:7" ht="15" customHeight="1" x14ac:dyDescent="0.35">
      <c r="A3" s="5" t="s">
        <v>66</v>
      </c>
      <c r="B3" s="5" t="s">
        <v>66</v>
      </c>
      <c r="C3" s="5" t="s">
        <v>66</v>
      </c>
      <c r="D3" s="5" t="s">
        <v>66</v>
      </c>
      <c r="E3" s="5" t="s">
        <v>66</v>
      </c>
      <c r="F3" s="5" t="s">
        <v>66</v>
      </c>
      <c r="G3" s="5" t="s">
        <v>66</v>
      </c>
    </row>
    <row r="4" spans="1:7" ht="15" customHeight="1" x14ac:dyDescent="0.35">
      <c r="A4" s="5"/>
      <c r="B4" s="5" t="s">
        <v>183</v>
      </c>
      <c r="C4" s="5" t="s">
        <v>184</v>
      </c>
      <c r="D4" s="5"/>
      <c r="E4" s="5"/>
      <c r="F4" s="5"/>
      <c r="G4" s="5"/>
    </row>
    <row r="5" spans="1:7" ht="15" customHeight="1" x14ac:dyDescent="0.3">
      <c r="A5" s="8" t="s">
        <v>96</v>
      </c>
      <c r="B5" s="8" t="s">
        <v>185</v>
      </c>
      <c r="C5" s="8" t="s">
        <v>186</v>
      </c>
      <c r="D5" s="8" t="s">
        <v>1</v>
      </c>
      <c r="E5" s="8" t="s">
        <v>1</v>
      </c>
      <c r="F5" s="8" t="s">
        <v>1</v>
      </c>
      <c r="G5" s="8" t="s">
        <v>1</v>
      </c>
    </row>
    <row r="6" spans="1:7" ht="15" customHeight="1" x14ac:dyDescent="0.25">
      <c r="A6" s="30" t="s">
        <v>66</v>
      </c>
      <c r="B6" s="31" t="s">
        <v>66</v>
      </c>
      <c r="C6" s="32" t="s">
        <v>66</v>
      </c>
      <c r="D6" s="25" t="s">
        <v>66</v>
      </c>
      <c r="E6" s="33" t="s">
        <v>66</v>
      </c>
      <c r="F6" s="25" t="s">
        <v>66</v>
      </c>
      <c r="G6" s="26" t="s">
        <v>66</v>
      </c>
    </row>
    <row r="7" spans="1:7" ht="15" customHeight="1" x14ac:dyDescent="0.25">
      <c r="A7" s="47" t="s">
        <v>9</v>
      </c>
      <c r="B7" s="48" t="s">
        <v>363</v>
      </c>
      <c r="C7" s="49" t="s">
        <v>364</v>
      </c>
      <c r="D7" s="38">
        <v>1143085</v>
      </c>
      <c r="E7" s="50">
        <v>22050</v>
      </c>
      <c r="F7" s="38">
        <v>25205024250</v>
      </c>
      <c r="G7" s="39">
        <v>7.5774525598422696E-2</v>
      </c>
    </row>
    <row r="8" spans="1:7" ht="15" customHeight="1" x14ac:dyDescent="0.25">
      <c r="A8" s="47" t="s">
        <v>12</v>
      </c>
      <c r="B8" s="48" t="s">
        <v>366</v>
      </c>
      <c r="C8" s="49" t="s">
        <v>365</v>
      </c>
      <c r="D8" s="38">
        <v>241500</v>
      </c>
      <c r="E8" s="50">
        <v>29500</v>
      </c>
      <c r="F8" s="38">
        <v>7124250000</v>
      </c>
      <c r="G8" s="39">
        <v>2.1417819663258699E-2</v>
      </c>
    </row>
    <row r="9" spans="1:7" ht="15" customHeight="1" x14ac:dyDescent="0.25">
      <c r="A9" s="47" t="s">
        <v>15</v>
      </c>
      <c r="B9" s="48" t="s">
        <v>404</v>
      </c>
      <c r="C9" s="49" t="s">
        <v>367</v>
      </c>
      <c r="D9" s="38">
        <v>141800</v>
      </c>
      <c r="E9" s="50">
        <v>63800</v>
      </c>
      <c r="F9" s="38">
        <v>9046840000</v>
      </c>
      <c r="G9" s="39">
        <v>2.7197752414970799E-2</v>
      </c>
    </row>
    <row r="10" spans="1:7" ht="15" customHeight="1" x14ac:dyDescent="0.25">
      <c r="A10" s="47" t="s">
        <v>18</v>
      </c>
      <c r="B10" s="48" t="s">
        <v>405</v>
      </c>
      <c r="C10" s="49" t="s">
        <v>368</v>
      </c>
      <c r="D10" s="38">
        <v>117200</v>
      </c>
      <c r="E10" s="50">
        <v>86000</v>
      </c>
      <c r="F10" s="38">
        <v>10079200000</v>
      </c>
      <c r="G10" s="39">
        <v>3.0301363364553101E-2</v>
      </c>
    </row>
    <row r="11" spans="1:7" ht="15" customHeight="1" x14ac:dyDescent="0.25">
      <c r="A11" s="47" t="s">
        <v>21</v>
      </c>
      <c r="B11" s="48" t="s">
        <v>369</v>
      </c>
      <c r="C11" s="49" t="s">
        <v>370</v>
      </c>
      <c r="D11" s="38">
        <v>69000</v>
      </c>
      <c r="E11" s="50">
        <v>93000</v>
      </c>
      <c r="F11" s="38">
        <v>6417000000</v>
      </c>
      <c r="G11" s="39">
        <v>1.9291595435186999E-2</v>
      </c>
    </row>
    <row r="12" spans="1:7" ht="15" customHeight="1" x14ac:dyDescent="0.25">
      <c r="A12" s="47" t="s">
        <v>24</v>
      </c>
      <c r="B12" s="48" t="s">
        <v>371</v>
      </c>
      <c r="C12" s="49" t="s">
        <v>372</v>
      </c>
      <c r="D12" s="38">
        <v>239000</v>
      </c>
      <c r="E12" s="50">
        <v>19400</v>
      </c>
      <c r="F12" s="38">
        <v>4636600000</v>
      </c>
      <c r="G12" s="39">
        <v>1.39391322105015E-2</v>
      </c>
    </row>
    <row r="13" spans="1:7" ht="15" customHeight="1" x14ac:dyDescent="0.25">
      <c r="A13" s="47" t="s">
        <v>27</v>
      </c>
      <c r="B13" s="48" t="s">
        <v>373</v>
      </c>
      <c r="C13" s="49" t="s">
        <v>374</v>
      </c>
      <c r="D13" s="38">
        <v>1003400</v>
      </c>
      <c r="E13" s="50">
        <v>26150</v>
      </c>
      <c r="F13" s="38">
        <v>26238910000</v>
      </c>
      <c r="G13" s="39">
        <v>7.8882723450254502E-2</v>
      </c>
    </row>
    <row r="14" spans="1:7" ht="15" customHeight="1" x14ac:dyDescent="0.25">
      <c r="A14" s="47" t="s">
        <v>30</v>
      </c>
      <c r="B14" s="48" t="s">
        <v>406</v>
      </c>
      <c r="C14" s="49" t="s">
        <v>376</v>
      </c>
      <c r="D14" s="38">
        <v>387500</v>
      </c>
      <c r="E14" s="50">
        <v>29350</v>
      </c>
      <c r="F14" s="38">
        <v>11373125000</v>
      </c>
      <c r="G14" s="39">
        <v>3.4191324035189603E-2</v>
      </c>
    </row>
    <row r="15" spans="1:7" ht="15" customHeight="1" x14ac:dyDescent="0.25">
      <c r="A15" s="47" t="s">
        <v>33</v>
      </c>
      <c r="B15" s="48" t="s">
        <v>407</v>
      </c>
      <c r="C15" s="49" t="s">
        <v>377</v>
      </c>
      <c r="D15" s="38">
        <v>103800</v>
      </c>
      <c r="E15" s="50">
        <v>30800</v>
      </c>
      <c r="F15" s="38">
        <v>3197040000</v>
      </c>
      <c r="G15" s="39">
        <v>9.6113452189668606E-3</v>
      </c>
    </row>
    <row r="16" spans="1:7" ht="15" customHeight="1" x14ac:dyDescent="0.25">
      <c r="A16" s="47" t="s">
        <v>36</v>
      </c>
      <c r="B16" s="48" t="s">
        <v>375</v>
      </c>
      <c r="C16" s="49" t="s">
        <v>378</v>
      </c>
      <c r="D16" s="38">
        <v>1441300</v>
      </c>
      <c r="E16" s="50">
        <v>20200</v>
      </c>
      <c r="F16" s="38">
        <v>29114260000</v>
      </c>
      <c r="G16" s="39">
        <v>8.7526963583426598E-2</v>
      </c>
    </row>
    <row r="17" spans="1:7" ht="15" customHeight="1" x14ac:dyDescent="0.25">
      <c r="A17" s="47" t="s">
        <v>39</v>
      </c>
      <c r="B17" s="48" t="s">
        <v>408</v>
      </c>
      <c r="C17" s="49" t="s">
        <v>379</v>
      </c>
      <c r="D17" s="38">
        <v>165300</v>
      </c>
      <c r="E17" s="50">
        <v>75200</v>
      </c>
      <c r="F17" s="38">
        <v>12430560000</v>
      </c>
      <c r="G17" s="39">
        <v>3.7370318615056602E-2</v>
      </c>
    </row>
    <row r="18" spans="1:7" ht="15" customHeight="1" x14ac:dyDescent="0.25">
      <c r="A18" s="47" t="s">
        <v>42</v>
      </c>
      <c r="B18" s="48" t="s">
        <v>409</v>
      </c>
      <c r="C18" s="49" t="s">
        <v>381</v>
      </c>
      <c r="D18" s="38">
        <v>258000</v>
      </c>
      <c r="E18" s="50">
        <v>43300</v>
      </c>
      <c r="F18" s="38">
        <v>11171400000</v>
      </c>
      <c r="G18" s="39">
        <v>3.3584872875899702E-2</v>
      </c>
    </row>
    <row r="19" spans="1:7" ht="15" customHeight="1" x14ac:dyDescent="0.25">
      <c r="A19" s="47" t="s">
        <v>45</v>
      </c>
      <c r="B19" s="48" t="s">
        <v>410</v>
      </c>
      <c r="C19" s="49" t="s">
        <v>383</v>
      </c>
      <c r="D19" s="38">
        <v>595200</v>
      </c>
      <c r="E19" s="50">
        <v>16800</v>
      </c>
      <c r="F19" s="38">
        <v>9999360000</v>
      </c>
      <c r="G19" s="39">
        <v>3.00613382781349E-2</v>
      </c>
    </row>
    <row r="20" spans="1:7" ht="15" customHeight="1" x14ac:dyDescent="0.25">
      <c r="A20" s="47" t="s">
        <v>384</v>
      </c>
      <c r="B20" s="48" t="s">
        <v>398</v>
      </c>
      <c r="C20" s="49" t="s">
        <v>385</v>
      </c>
      <c r="D20" s="38">
        <v>303200</v>
      </c>
      <c r="E20" s="50">
        <v>37350</v>
      </c>
      <c r="F20" s="38">
        <v>11324520000</v>
      </c>
      <c r="G20" s="39">
        <v>3.4045201548649602E-2</v>
      </c>
    </row>
    <row r="21" spans="1:7" ht="15" customHeight="1" x14ac:dyDescent="0.25">
      <c r="A21" s="47" t="s">
        <v>386</v>
      </c>
      <c r="B21" s="48" t="s">
        <v>380</v>
      </c>
      <c r="C21" s="49" t="s">
        <v>387</v>
      </c>
      <c r="D21" s="38">
        <v>1068700</v>
      </c>
      <c r="E21" s="50">
        <v>13400</v>
      </c>
      <c r="F21" s="38">
        <v>14320580000</v>
      </c>
      <c r="G21" s="39">
        <v>4.30523353213699E-2</v>
      </c>
    </row>
    <row r="22" spans="1:7" ht="15" customHeight="1" x14ac:dyDescent="0.25">
      <c r="A22" s="47" t="s">
        <v>388</v>
      </c>
      <c r="B22" s="48" t="s">
        <v>411</v>
      </c>
      <c r="C22" s="49" t="s">
        <v>389</v>
      </c>
      <c r="D22" s="38">
        <v>205700</v>
      </c>
      <c r="E22" s="50">
        <v>65200</v>
      </c>
      <c r="F22" s="38">
        <v>13411640000</v>
      </c>
      <c r="G22" s="39">
        <v>4.0319765155426499E-2</v>
      </c>
    </row>
    <row r="23" spans="1:7" ht="15" customHeight="1" x14ac:dyDescent="0.25">
      <c r="A23" s="47" t="s">
        <v>390</v>
      </c>
      <c r="B23" s="48" t="s">
        <v>396</v>
      </c>
      <c r="C23" s="49" t="s">
        <v>392</v>
      </c>
      <c r="D23" s="38">
        <v>510200</v>
      </c>
      <c r="E23" s="50">
        <v>25800</v>
      </c>
      <c r="F23" s="38">
        <v>13163160000</v>
      </c>
      <c r="G23" s="39">
        <v>3.9572753213127101E-2</v>
      </c>
    </row>
    <row r="24" spans="1:7" ht="15" customHeight="1" x14ac:dyDescent="0.25">
      <c r="A24" s="47" t="s">
        <v>393</v>
      </c>
      <c r="B24" s="48" t="s">
        <v>382</v>
      </c>
      <c r="C24" s="49" t="s">
        <v>394</v>
      </c>
      <c r="D24" s="38">
        <v>525500</v>
      </c>
      <c r="E24" s="50">
        <v>29800</v>
      </c>
      <c r="F24" s="38">
        <v>15659900000</v>
      </c>
      <c r="G24" s="39">
        <v>4.7078768171339498E-2</v>
      </c>
    </row>
    <row r="25" spans="1:7" ht="15" customHeight="1" x14ac:dyDescent="0.25">
      <c r="A25" s="47" t="s">
        <v>412</v>
      </c>
      <c r="B25" s="48" t="s">
        <v>399</v>
      </c>
      <c r="C25" s="49" t="s">
        <v>413</v>
      </c>
      <c r="D25" s="38">
        <v>290300</v>
      </c>
      <c r="E25" s="50">
        <v>100000</v>
      </c>
      <c r="F25" s="38">
        <v>29030000000</v>
      </c>
      <c r="G25" s="39">
        <v>8.7273650535059893E-2</v>
      </c>
    </row>
    <row r="26" spans="1:7" ht="15" customHeight="1" x14ac:dyDescent="0.25">
      <c r="A26" s="47" t="s">
        <v>414</v>
      </c>
      <c r="B26" s="48" t="s">
        <v>400</v>
      </c>
      <c r="C26" s="49" t="s">
        <v>415</v>
      </c>
      <c r="D26" s="38">
        <v>351900</v>
      </c>
      <c r="E26" s="50">
        <v>55000</v>
      </c>
      <c r="F26" s="38">
        <v>19354500000</v>
      </c>
      <c r="G26" s="39">
        <v>5.81859410706448E-2</v>
      </c>
    </row>
    <row r="27" spans="1:7" ht="15" customHeight="1" x14ac:dyDescent="0.25">
      <c r="A27" s="47" t="s">
        <v>416</v>
      </c>
      <c r="B27" s="48" t="s">
        <v>391</v>
      </c>
      <c r="C27" s="49" t="s">
        <v>417</v>
      </c>
      <c r="D27" s="38">
        <v>787560</v>
      </c>
      <c r="E27" s="50">
        <v>19650</v>
      </c>
      <c r="F27" s="38">
        <v>15475554000</v>
      </c>
      <c r="G27" s="39">
        <v>4.6524563955647601E-2</v>
      </c>
    </row>
    <row r="28" spans="1:7" ht="15" customHeight="1" x14ac:dyDescent="0.25">
      <c r="A28" s="47" t="s">
        <v>418</v>
      </c>
      <c r="B28" s="48" t="s">
        <v>313</v>
      </c>
      <c r="C28" s="49" t="s">
        <v>419</v>
      </c>
      <c r="D28" s="38">
        <v>129000</v>
      </c>
      <c r="E28" s="50">
        <v>18900</v>
      </c>
      <c r="F28" s="38">
        <v>2438100000</v>
      </c>
      <c r="G28" s="39">
        <v>7.3297239879272997E-3</v>
      </c>
    </row>
    <row r="29" spans="1:7" ht="15" customHeight="1" x14ac:dyDescent="0.25">
      <c r="A29" s="47" t="s">
        <v>420</v>
      </c>
      <c r="B29" s="48" t="s">
        <v>421</v>
      </c>
      <c r="C29" s="49" t="s">
        <v>422</v>
      </c>
      <c r="D29" s="38">
        <v>120200</v>
      </c>
      <c r="E29" s="50">
        <v>71000</v>
      </c>
      <c r="F29" s="38">
        <v>8534200000</v>
      </c>
      <c r="G29" s="39">
        <v>2.5656589335043299E-2</v>
      </c>
    </row>
    <row r="30" spans="1:7" ht="15" customHeight="1" x14ac:dyDescent="0.35">
      <c r="A30" s="5" t="s">
        <v>1</v>
      </c>
      <c r="B30" s="5" t="s">
        <v>183</v>
      </c>
      <c r="C30" s="5" t="s">
        <v>187</v>
      </c>
      <c r="D30" s="17">
        <v>0</v>
      </c>
      <c r="E30" s="19"/>
      <c r="F30" s="40">
        <v>308745723250</v>
      </c>
      <c r="G30" s="41">
        <v>0.92819036703805802</v>
      </c>
    </row>
    <row r="31" spans="1:7" ht="15" customHeight="1" x14ac:dyDescent="0.3">
      <c r="A31" s="8" t="s">
        <v>188</v>
      </c>
      <c r="B31" s="8" t="s">
        <v>189</v>
      </c>
      <c r="C31" s="8" t="s">
        <v>190</v>
      </c>
      <c r="D31" s="8" t="s">
        <v>1</v>
      </c>
      <c r="E31" s="8" t="s">
        <v>1</v>
      </c>
      <c r="F31" s="8" t="s">
        <v>1</v>
      </c>
      <c r="G31" s="8" t="s">
        <v>1</v>
      </c>
    </row>
    <row r="32" spans="1:7" ht="15" customHeight="1" x14ac:dyDescent="0.35">
      <c r="A32" s="5" t="s">
        <v>66</v>
      </c>
      <c r="B32" s="5" t="s">
        <v>66</v>
      </c>
      <c r="C32" s="5" t="s">
        <v>66</v>
      </c>
      <c r="D32" s="5" t="s">
        <v>66</v>
      </c>
      <c r="E32" s="5" t="s">
        <v>66</v>
      </c>
      <c r="F32" s="5" t="s">
        <v>66</v>
      </c>
      <c r="G32" s="5" t="s">
        <v>66</v>
      </c>
    </row>
    <row r="33" spans="1:7" ht="15" customHeight="1" x14ac:dyDescent="0.35">
      <c r="A33" s="5" t="s">
        <v>1</v>
      </c>
      <c r="B33" s="5" t="s">
        <v>183</v>
      </c>
      <c r="C33" s="5" t="s">
        <v>191</v>
      </c>
      <c r="D33" s="5" t="s">
        <v>1</v>
      </c>
      <c r="E33" s="5" t="s">
        <v>1</v>
      </c>
      <c r="F33" s="5" t="s">
        <v>1</v>
      </c>
      <c r="G33" s="5" t="s">
        <v>1</v>
      </c>
    </row>
    <row r="34" spans="1:7" ht="15" customHeight="1" x14ac:dyDescent="0.3">
      <c r="A34" s="8" t="s">
        <v>144</v>
      </c>
      <c r="B34" s="8" t="s">
        <v>192</v>
      </c>
      <c r="C34" s="8" t="s">
        <v>193</v>
      </c>
      <c r="D34" s="8" t="s">
        <v>1</v>
      </c>
      <c r="E34" s="8" t="s">
        <v>1</v>
      </c>
      <c r="F34" s="8" t="s">
        <v>1</v>
      </c>
      <c r="G34" s="8" t="s">
        <v>1</v>
      </c>
    </row>
    <row r="35" spans="1:7" ht="15" customHeight="1" x14ac:dyDescent="0.35">
      <c r="A35" s="5" t="s">
        <v>66</v>
      </c>
      <c r="B35" s="5" t="s">
        <v>66</v>
      </c>
      <c r="C35" s="5" t="s">
        <v>66</v>
      </c>
      <c r="D35" s="5" t="s">
        <v>66</v>
      </c>
      <c r="E35" s="5" t="s">
        <v>66</v>
      </c>
      <c r="F35" s="5" t="s">
        <v>66</v>
      </c>
      <c r="G35" s="5" t="s">
        <v>66</v>
      </c>
    </row>
    <row r="36" spans="1:7" ht="15" customHeight="1" x14ac:dyDescent="0.35">
      <c r="A36" s="5" t="s">
        <v>12</v>
      </c>
      <c r="B36" s="34" t="s">
        <v>395</v>
      </c>
      <c r="C36" s="5" t="s">
        <v>360</v>
      </c>
      <c r="D36" s="17"/>
      <c r="E36" s="19"/>
      <c r="F36" s="27">
        <v>0</v>
      </c>
      <c r="G36" s="10">
        <v>0</v>
      </c>
    </row>
    <row r="37" spans="1:7" ht="15" customHeight="1" x14ac:dyDescent="0.35">
      <c r="A37" s="5" t="s">
        <v>1</v>
      </c>
      <c r="B37" s="5" t="s">
        <v>183</v>
      </c>
      <c r="C37" s="5" t="s">
        <v>194</v>
      </c>
      <c r="D37" s="17"/>
      <c r="E37" s="17"/>
      <c r="F37" s="27">
        <v>0</v>
      </c>
      <c r="G37" s="28">
        <v>0</v>
      </c>
    </row>
    <row r="38" spans="1:7" ht="15" customHeight="1" x14ac:dyDescent="0.3">
      <c r="A38" s="8" t="s">
        <v>195</v>
      </c>
      <c r="B38" s="8" t="s">
        <v>196</v>
      </c>
      <c r="C38" s="8" t="s">
        <v>197</v>
      </c>
      <c r="D38" s="12" t="s">
        <v>1</v>
      </c>
      <c r="E38" s="12" t="s">
        <v>1</v>
      </c>
      <c r="F38" s="27">
        <v>0</v>
      </c>
      <c r="G38" s="28">
        <v>0</v>
      </c>
    </row>
    <row r="39" spans="1:7" ht="15" customHeight="1" x14ac:dyDescent="0.35">
      <c r="A39" s="5" t="s">
        <v>66</v>
      </c>
      <c r="B39" s="5" t="s">
        <v>66</v>
      </c>
      <c r="C39" s="5" t="s">
        <v>66</v>
      </c>
      <c r="D39" s="11" t="s">
        <v>66</v>
      </c>
      <c r="E39" s="11" t="s">
        <v>66</v>
      </c>
      <c r="F39" s="11" t="s">
        <v>66</v>
      </c>
      <c r="G39" s="11" t="s">
        <v>66</v>
      </c>
    </row>
    <row r="40" spans="1:7" ht="15" customHeight="1" x14ac:dyDescent="0.35">
      <c r="A40" s="5" t="s">
        <v>1</v>
      </c>
      <c r="B40" s="5" t="s">
        <v>183</v>
      </c>
      <c r="C40" s="5" t="s">
        <v>198</v>
      </c>
      <c r="D40" s="11" t="s">
        <v>1</v>
      </c>
      <c r="E40" s="11" t="s">
        <v>1</v>
      </c>
      <c r="F40" s="13"/>
      <c r="G40" s="10"/>
    </row>
    <row r="41" spans="1:7" ht="15" customHeight="1" x14ac:dyDescent="0.35">
      <c r="A41" s="5" t="s">
        <v>1</v>
      </c>
      <c r="B41" s="5" t="s">
        <v>199</v>
      </c>
      <c r="C41" s="5" t="s">
        <v>200</v>
      </c>
      <c r="D41" s="17"/>
      <c r="E41" s="17"/>
      <c r="F41" s="40">
        <v>308745723250</v>
      </c>
      <c r="G41" s="41">
        <v>0.92819036703805802</v>
      </c>
    </row>
    <row r="42" spans="1:7" ht="15" customHeight="1" x14ac:dyDescent="0.3">
      <c r="A42" s="8" t="s">
        <v>201</v>
      </c>
      <c r="B42" s="8" t="s">
        <v>202</v>
      </c>
      <c r="C42" s="8" t="s">
        <v>203</v>
      </c>
      <c r="D42" s="12" t="s">
        <v>1</v>
      </c>
      <c r="E42" s="12" t="s">
        <v>1</v>
      </c>
      <c r="F42" s="12" t="s">
        <v>1</v>
      </c>
      <c r="G42" s="12" t="s">
        <v>1</v>
      </c>
    </row>
    <row r="43" spans="1:7" ht="15" customHeight="1" x14ac:dyDescent="0.35">
      <c r="A43" s="5" t="s">
        <v>66</v>
      </c>
      <c r="B43" s="5" t="s">
        <v>66</v>
      </c>
      <c r="C43" s="5" t="s">
        <v>66</v>
      </c>
      <c r="D43" s="11" t="s">
        <v>66</v>
      </c>
      <c r="E43" s="11" t="s">
        <v>66</v>
      </c>
      <c r="F43" s="11" t="s">
        <v>66</v>
      </c>
      <c r="G43" s="11" t="s">
        <v>66</v>
      </c>
    </row>
    <row r="44" spans="1:7" ht="15" customHeight="1" x14ac:dyDescent="0.35">
      <c r="A44" s="5" t="s">
        <v>9</v>
      </c>
      <c r="B44" s="5" t="s">
        <v>336</v>
      </c>
      <c r="C44" s="5" t="s">
        <v>337</v>
      </c>
      <c r="D44" s="11"/>
      <c r="E44" s="11"/>
      <c r="F44" s="25">
        <v>1149850000</v>
      </c>
      <c r="G44" s="26">
        <v>3.4568242186613402E-3</v>
      </c>
    </row>
    <row r="45" spans="1:7" ht="15" customHeight="1" x14ac:dyDescent="0.35">
      <c r="A45" s="5" t="s">
        <v>12</v>
      </c>
      <c r="B45" s="5" t="s">
        <v>338</v>
      </c>
      <c r="C45" s="5" t="s">
        <v>339</v>
      </c>
      <c r="D45" s="17"/>
      <c r="E45" s="19"/>
      <c r="F45" s="25">
        <v>0</v>
      </c>
      <c r="G45" s="26">
        <v>0</v>
      </c>
    </row>
    <row r="46" spans="1:7" ht="15" customHeight="1" x14ac:dyDescent="0.35">
      <c r="A46" s="5" t="s">
        <v>15</v>
      </c>
      <c r="B46" s="5" t="s">
        <v>340</v>
      </c>
      <c r="C46" s="5" t="s">
        <v>341</v>
      </c>
      <c r="D46" s="17"/>
      <c r="E46" s="19"/>
      <c r="F46" s="25">
        <v>0</v>
      </c>
      <c r="G46" s="26">
        <v>0</v>
      </c>
    </row>
    <row r="47" spans="1:7" ht="15" customHeight="1" x14ac:dyDescent="0.35">
      <c r="A47" s="5" t="s">
        <v>18</v>
      </c>
      <c r="B47" s="5" t="s">
        <v>342</v>
      </c>
      <c r="C47" s="5" t="s">
        <v>343</v>
      </c>
      <c r="D47" s="11"/>
      <c r="E47" s="11"/>
      <c r="F47" s="25">
        <v>12405344786</v>
      </c>
      <c r="G47" s="26">
        <v>3.7294513455745498E-2</v>
      </c>
    </row>
    <row r="48" spans="1:7" ht="15" customHeight="1" x14ac:dyDescent="0.35">
      <c r="A48" s="5" t="s">
        <v>21</v>
      </c>
      <c r="B48" s="5" t="s">
        <v>344</v>
      </c>
      <c r="C48" s="5" t="s">
        <v>345</v>
      </c>
      <c r="D48" s="11"/>
      <c r="E48" s="11"/>
      <c r="F48" s="38">
        <v>0</v>
      </c>
      <c r="G48" s="39">
        <v>0</v>
      </c>
    </row>
    <row r="49" spans="1:8" ht="15" customHeight="1" x14ac:dyDescent="0.35">
      <c r="A49" s="5" t="s">
        <v>24</v>
      </c>
      <c r="B49" s="5" t="s">
        <v>346</v>
      </c>
      <c r="C49" s="5" t="s">
        <v>347</v>
      </c>
      <c r="D49" s="11"/>
      <c r="E49" s="11"/>
      <c r="F49" s="38">
        <v>0</v>
      </c>
      <c r="G49" s="39">
        <v>0</v>
      </c>
    </row>
    <row r="50" spans="1:8" ht="15" customHeight="1" x14ac:dyDescent="0.35">
      <c r="A50" s="5" t="s">
        <v>27</v>
      </c>
      <c r="B50" s="5" t="s">
        <v>348</v>
      </c>
      <c r="C50" s="5" t="s">
        <v>349</v>
      </c>
      <c r="D50" s="17"/>
      <c r="E50" s="19"/>
      <c r="F50" s="38">
        <v>0</v>
      </c>
      <c r="G50" s="39">
        <v>0</v>
      </c>
    </row>
    <row r="51" spans="1:8" ht="15" customHeight="1" x14ac:dyDescent="0.35">
      <c r="A51" s="5" t="s">
        <v>1</v>
      </c>
      <c r="B51" s="5" t="s">
        <v>183</v>
      </c>
      <c r="C51" s="5" t="s">
        <v>204</v>
      </c>
      <c r="D51" s="17"/>
      <c r="E51" s="17"/>
      <c r="F51" s="27">
        <v>13555194786</v>
      </c>
      <c r="G51" s="28">
        <v>4.07513376744068E-2</v>
      </c>
    </row>
    <row r="52" spans="1:8" ht="15" customHeight="1" x14ac:dyDescent="0.3">
      <c r="A52" s="8" t="s">
        <v>205</v>
      </c>
      <c r="B52" s="8" t="s">
        <v>64</v>
      </c>
      <c r="C52" s="8" t="s">
        <v>206</v>
      </c>
      <c r="D52" s="12" t="s">
        <v>1</v>
      </c>
      <c r="E52" s="12" t="s">
        <v>1</v>
      </c>
      <c r="F52" s="12" t="s">
        <v>1</v>
      </c>
      <c r="G52" s="12" t="s">
        <v>1</v>
      </c>
    </row>
    <row r="53" spans="1:8" ht="15" customHeight="1" x14ac:dyDescent="0.35">
      <c r="A53" s="5" t="s">
        <v>1</v>
      </c>
      <c r="B53" s="5" t="s">
        <v>207</v>
      </c>
      <c r="C53" s="5" t="s">
        <v>208</v>
      </c>
      <c r="D53" s="17"/>
      <c r="E53" s="19"/>
      <c r="F53" s="38">
        <v>10330979702</v>
      </c>
      <c r="G53" s="39">
        <v>3.10582952875352E-2</v>
      </c>
      <c r="H53" s="29"/>
    </row>
    <row r="54" spans="1:8" ht="15" customHeight="1" x14ac:dyDescent="0.35">
      <c r="A54" s="5" t="s">
        <v>66</v>
      </c>
      <c r="B54" s="5" t="s">
        <v>66</v>
      </c>
      <c r="C54" s="5" t="s">
        <v>66</v>
      </c>
      <c r="D54" s="11" t="s">
        <v>66</v>
      </c>
      <c r="E54" s="11" t="s">
        <v>66</v>
      </c>
      <c r="F54" s="11" t="s">
        <v>66</v>
      </c>
      <c r="G54" s="11" t="s">
        <v>66</v>
      </c>
    </row>
    <row r="55" spans="1:8" ht="15" customHeight="1" x14ac:dyDescent="0.35">
      <c r="A55" s="5" t="s">
        <v>1</v>
      </c>
      <c r="B55" s="5" t="s">
        <v>67</v>
      </c>
      <c r="C55" s="5" t="s">
        <v>209</v>
      </c>
      <c r="D55" s="17"/>
      <c r="E55" s="19"/>
      <c r="F55" s="17">
        <v>0</v>
      </c>
      <c r="G55" s="10">
        <v>0</v>
      </c>
    </row>
    <row r="56" spans="1:8" ht="15" customHeight="1" x14ac:dyDescent="0.35">
      <c r="A56" s="5" t="s">
        <v>66</v>
      </c>
      <c r="B56" s="5" t="s">
        <v>66</v>
      </c>
      <c r="C56" s="5" t="s">
        <v>66</v>
      </c>
      <c r="D56" s="11" t="s">
        <v>66</v>
      </c>
      <c r="E56" s="11" t="s">
        <v>66</v>
      </c>
      <c r="F56" s="11" t="s">
        <v>66</v>
      </c>
      <c r="G56" s="11" t="s">
        <v>66</v>
      </c>
    </row>
    <row r="57" spans="1:8" ht="15" customHeight="1" x14ac:dyDescent="0.35">
      <c r="A57" s="5" t="s">
        <v>1</v>
      </c>
      <c r="B57" s="5" t="s">
        <v>350</v>
      </c>
      <c r="C57" s="5">
        <v>2261.1</v>
      </c>
      <c r="D57" s="17"/>
      <c r="E57" s="19"/>
      <c r="F57" s="17">
        <v>0</v>
      </c>
      <c r="G57" s="10">
        <v>0</v>
      </c>
    </row>
    <row r="58" spans="1:8" ht="15" customHeight="1" x14ac:dyDescent="0.35">
      <c r="A58" s="5" t="s">
        <v>1</v>
      </c>
      <c r="B58" s="5" t="s">
        <v>183</v>
      </c>
      <c r="C58" s="5" t="s">
        <v>210</v>
      </c>
      <c r="D58" s="17"/>
      <c r="E58" s="17"/>
      <c r="F58" s="27">
        <v>10330979702</v>
      </c>
      <c r="G58" s="28">
        <v>3.10582952875352E-2</v>
      </c>
    </row>
    <row r="59" spans="1:8" ht="15" customHeight="1" x14ac:dyDescent="0.3">
      <c r="A59" s="8" t="s">
        <v>160</v>
      </c>
      <c r="B59" s="8" t="s">
        <v>211</v>
      </c>
      <c r="C59" s="8" t="s">
        <v>212</v>
      </c>
      <c r="D59" s="18"/>
      <c r="E59" s="18"/>
      <c r="F59" s="27">
        <v>332631897738</v>
      </c>
      <c r="G59" s="28">
        <v>1</v>
      </c>
    </row>
    <row r="60" spans="1:8" ht="15" customHeight="1" x14ac:dyDescent="0.35">
      <c r="A60" s="9" t="s">
        <v>1</v>
      </c>
      <c r="B60" s="9" t="s">
        <v>1</v>
      </c>
      <c r="C60" s="9" t="s">
        <v>1</v>
      </c>
      <c r="D60" s="9" t="s">
        <v>1</v>
      </c>
      <c r="E60" s="9" t="s">
        <v>1</v>
      </c>
      <c r="F60" s="9" t="s">
        <v>1</v>
      </c>
      <c r="G60"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workbookViewId="0">
      <selection activeCell="E21" sqref="E21"/>
    </sheetView>
  </sheetViews>
  <sheetFormatPr defaultRowHeight="12.5" x14ac:dyDescent="0.25"/>
  <cols>
    <col min="1" max="1" width="6.54296875" customWidth="1"/>
    <col min="2" max="2" width="47.54296875" customWidth="1"/>
    <col min="3" max="3" width="6.54296875" customWidth="1"/>
    <col min="4" max="6" width="19.54296875" customWidth="1"/>
    <col min="7" max="7" width="14.453125" customWidth="1"/>
    <col min="8" max="8" width="22.54296875" customWidth="1"/>
    <col min="9" max="9" width="14.453125" customWidth="1"/>
    <col min="10" max="10" width="23.453125" customWidth="1"/>
  </cols>
  <sheetData>
    <row r="1" spans="1:10" ht="15" customHeight="1" x14ac:dyDescent="0.25">
      <c r="A1" s="63" t="s">
        <v>6</v>
      </c>
      <c r="B1" s="63" t="s">
        <v>213</v>
      </c>
      <c r="C1" s="63" t="s">
        <v>214</v>
      </c>
      <c r="D1" s="63" t="s">
        <v>215</v>
      </c>
      <c r="E1" s="63" t="s">
        <v>216</v>
      </c>
      <c r="F1" s="63" t="s">
        <v>217</v>
      </c>
      <c r="G1" s="63" t="s">
        <v>218</v>
      </c>
      <c r="H1" s="63"/>
      <c r="I1" s="63" t="s">
        <v>219</v>
      </c>
      <c r="J1" s="63"/>
    </row>
    <row r="2" spans="1:10" ht="15" customHeight="1" x14ac:dyDescent="0.25">
      <c r="A2" s="63"/>
      <c r="B2" s="63"/>
      <c r="C2" s="63"/>
      <c r="D2" s="63"/>
      <c r="E2" s="63"/>
      <c r="F2" s="63"/>
      <c r="G2" s="7" t="s">
        <v>220</v>
      </c>
      <c r="H2" s="7" t="s">
        <v>221</v>
      </c>
      <c r="I2" s="7" t="s">
        <v>220</v>
      </c>
      <c r="J2" s="7" t="s">
        <v>222</v>
      </c>
    </row>
    <row r="3" spans="1:10" ht="15" customHeight="1" x14ac:dyDescent="0.35">
      <c r="A3" s="5" t="s">
        <v>9</v>
      </c>
      <c r="B3" s="5" t="s">
        <v>223</v>
      </c>
      <c r="C3" s="5" t="s">
        <v>1</v>
      </c>
      <c r="D3" s="5" t="s">
        <v>1</v>
      </c>
      <c r="E3" s="5" t="s">
        <v>1</v>
      </c>
      <c r="F3" s="5" t="s">
        <v>1</v>
      </c>
      <c r="G3" s="5" t="s">
        <v>1</v>
      </c>
      <c r="H3" s="5" t="s">
        <v>1</v>
      </c>
      <c r="I3" s="5" t="s">
        <v>1</v>
      </c>
      <c r="J3" s="5" t="s">
        <v>1</v>
      </c>
    </row>
    <row r="4" spans="1:10" ht="15" customHeight="1" x14ac:dyDescent="0.35">
      <c r="A4" s="5" t="s">
        <v>66</v>
      </c>
      <c r="B4" s="5" t="s">
        <v>66</v>
      </c>
      <c r="C4" s="5" t="s">
        <v>66</v>
      </c>
      <c r="D4" s="5" t="s">
        <v>66</v>
      </c>
      <c r="E4" s="5" t="s">
        <v>66</v>
      </c>
      <c r="F4" s="5" t="s">
        <v>66</v>
      </c>
      <c r="G4" s="5" t="s">
        <v>66</v>
      </c>
      <c r="H4" s="5" t="s">
        <v>66</v>
      </c>
      <c r="I4" s="5" t="s">
        <v>66</v>
      </c>
      <c r="J4" s="5" t="s">
        <v>66</v>
      </c>
    </row>
    <row r="5" spans="1:10" ht="15" customHeight="1" x14ac:dyDescent="0.35">
      <c r="A5" s="5"/>
      <c r="B5" s="5"/>
      <c r="C5" s="5" t="s">
        <v>1</v>
      </c>
      <c r="D5" s="5" t="s">
        <v>1</v>
      </c>
      <c r="E5" s="5" t="s">
        <v>1</v>
      </c>
      <c r="F5" s="5" t="s">
        <v>1</v>
      </c>
      <c r="G5" s="5" t="s">
        <v>1</v>
      </c>
      <c r="H5" s="5" t="s">
        <v>1</v>
      </c>
      <c r="I5" s="5" t="s">
        <v>1</v>
      </c>
      <c r="J5" s="5" t="s">
        <v>1</v>
      </c>
    </row>
    <row r="6" spans="1:10" ht="15" customHeight="1" x14ac:dyDescent="0.3">
      <c r="A6" s="8" t="s">
        <v>58</v>
      </c>
      <c r="B6" s="8" t="s">
        <v>224</v>
      </c>
      <c r="C6" s="8" t="s">
        <v>1</v>
      </c>
      <c r="D6" s="8" t="s">
        <v>1</v>
      </c>
      <c r="E6" s="8" t="s">
        <v>1</v>
      </c>
      <c r="F6" s="8" t="s">
        <v>1</v>
      </c>
      <c r="G6" s="8" t="s">
        <v>1</v>
      </c>
      <c r="H6" s="8" t="s">
        <v>1</v>
      </c>
      <c r="I6" s="8" t="s">
        <v>1</v>
      </c>
      <c r="J6" s="8" t="s">
        <v>1</v>
      </c>
    </row>
    <row r="7" spans="1:10" ht="15" customHeight="1" x14ac:dyDescent="0.35">
      <c r="A7" s="5" t="s">
        <v>12</v>
      </c>
      <c r="B7" s="5" t="s">
        <v>225</v>
      </c>
      <c r="C7" s="5" t="s">
        <v>1</v>
      </c>
      <c r="D7" s="5" t="s">
        <v>1</v>
      </c>
      <c r="E7" s="5" t="s">
        <v>1</v>
      </c>
      <c r="F7" s="5" t="s">
        <v>1</v>
      </c>
      <c r="G7" s="5" t="s">
        <v>1</v>
      </c>
      <c r="H7" s="5" t="s">
        <v>1</v>
      </c>
      <c r="I7" s="5" t="s">
        <v>1</v>
      </c>
      <c r="J7" s="5" t="s">
        <v>1</v>
      </c>
    </row>
    <row r="8" spans="1:10" ht="15" customHeight="1" x14ac:dyDescent="0.35">
      <c r="A8" s="5" t="s">
        <v>66</v>
      </c>
      <c r="B8" s="5" t="s">
        <v>66</v>
      </c>
      <c r="C8" s="5" t="s">
        <v>66</v>
      </c>
      <c r="D8" s="5" t="s">
        <v>66</v>
      </c>
      <c r="E8" s="5" t="s">
        <v>66</v>
      </c>
      <c r="F8" s="5" t="s">
        <v>66</v>
      </c>
      <c r="G8" s="5" t="s">
        <v>66</v>
      </c>
      <c r="H8" s="5" t="s">
        <v>66</v>
      </c>
      <c r="I8" s="5" t="s">
        <v>66</v>
      </c>
      <c r="J8" s="5" t="s">
        <v>66</v>
      </c>
    </row>
    <row r="9" spans="1:10" ht="15" customHeight="1" x14ac:dyDescent="0.35">
      <c r="A9" s="5"/>
      <c r="B9" s="5"/>
      <c r="C9" s="5" t="s">
        <v>1</v>
      </c>
      <c r="D9" s="5" t="s">
        <v>1</v>
      </c>
      <c r="E9" s="5" t="s">
        <v>1</v>
      </c>
      <c r="F9" s="5" t="s">
        <v>1</v>
      </c>
      <c r="G9" s="5" t="s">
        <v>1</v>
      </c>
      <c r="H9" s="5" t="s">
        <v>1</v>
      </c>
      <c r="I9" s="5" t="s">
        <v>1</v>
      </c>
      <c r="J9" s="5" t="s">
        <v>1</v>
      </c>
    </row>
    <row r="10" spans="1:10" ht="15" customHeight="1" x14ac:dyDescent="0.3">
      <c r="A10" s="8" t="s">
        <v>96</v>
      </c>
      <c r="B10" s="8" t="s">
        <v>226</v>
      </c>
      <c r="C10" s="8" t="s">
        <v>1</v>
      </c>
      <c r="D10" s="8" t="s">
        <v>1</v>
      </c>
      <c r="E10" s="8" t="s">
        <v>1</v>
      </c>
      <c r="F10" s="8" t="s">
        <v>1</v>
      </c>
      <c r="G10" s="8" t="s">
        <v>1</v>
      </c>
      <c r="H10" s="8" t="s">
        <v>1</v>
      </c>
      <c r="I10" s="8" t="s">
        <v>1</v>
      </c>
      <c r="J10" s="8" t="s">
        <v>1</v>
      </c>
    </row>
    <row r="11" spans="1:10" ht="15" customHeight="1" x14ac:dyDescent="0.3">
      <c r="A11" s="8" t="s">
        <v>227</v>
      </c>
      <c r="B11" s="8" t="s">
        <v>228</v>
      </c>
      <c r="C11" s="8" t="s">
        <v>1</v>
      </c>
      <c r="D11" s="8" t="s">
        <v>1</v>
      </c>
      <c r="E11" s="8" t="s">
        <v>1</v>
      </c>
      <c r="F11" s="8" t="s">
        <v>1</v>
      </c>
      <c r="G11" s="8" t="s">
        <v>1</v>
      </c>
      <c r="H11" s="8" t="s">
        <v>1</v>
      </c>
      <c r="I11" s="8" t="s">
        <v>1</v>
      </c>
      <c r="J11" s="8" t="s">
        <v>1</v>
      </c>
    </row>
    <row r="12" spans="1:10" ht="15" customHeight="1" x14ac:dyDescent="0.35">
      <c r="A12" s="5" t="s">
        <v>15</v>
      </c>
      <c r="B12" s="5" t="s">
        <v>229</v>
      </c>
      <c r="C12" s="5" t="s">
        <v>1</v>
      </c>
      <c r="D12" s="5" t="s">
        <v>1</v>
      </c>
      <c r="E12" s="5" t="s">
        <v>1</v>
      </c>
      <c r="F12" s="5" t="s">
        <v>1</v>
      </c>
      <c r="G12" s="5" t="s">
        <v>1</v>
      </c>
      <c r="H12" s="5" t="s">
        <v>1</v>
      </c>
      <c r="I12" s="5" t="s">
        <v>1</v>
      </c>
      <c r="J12" s="5" t="s">
        <v>1</v>
      </c>
    </row>
    <row r="13" spans="1:10" ht="15" customHeight="1" x14ac:dyDescent="0.35">
      <c r="A13" s="5" t="s">
        <v>66</v>
      </c>
      <c r="B13" s="5" t="s">
        <v>66</v>
      </c>
      <c r="C13" s="5" t="s">
        <v>66</v>
      </c>
      <c r="D13" s="5" t="s">
        <v>66</v>
      </c>
      <c r="E13" s="5" t="s">
        <v>66</v>
      </c>
      <c r="F13" s="5" t="s">
        <v>66</v>
      </c>
      <c r="G13" s="5" t="s">
        <v>66</v>
      </c>
      <c r="H13" s="5" t="s">
        <v>66</v>
      </c>
      <c r="I13" s="5" t="s">
        <v>66</v>
      </c>
      <c r="J13" s="5" t="s">
        <v>66</v>
      </c>
    </row>
    <row r="14" spans="1:10" ht="15" customHeight="1" x14ac:dyDescent="0.35">
      <c r="A14" s="5"/>
      <c r="B14" s="5"/>
      <c r="C14" s="5" t="s">
        <v>1</v>
      </c>
      <c r="D14" s="5" t="s">
        <v>1</v>
      </c>
      <c r="E14" s="5" t="s">
        <v>1</v>
      </c>
      <c r="F14" s="5" t="s">
        <v>1</v>
      </c>
      <c r="G14" s="5" t="s">
        <v>1</v>
      </c>
      <c r="H14" s="5" t="s">
        <v>1</v>
      </c>
      <c r="I14" s="5" t="s">
        <v>1</v>
      </c>
      <c r="J14" s="5" t="s">
        <v>1</v>
      </c>
    </row>
    <row r="15" spans="1:10" ht="15" customHeight="1" x14ac:dyDescent="0.3">
      <c r="A15" s="8" t="s">
        <v>144</v>
      </c>
      <c r="B15" s="8" t="s">
        <v>230</v>
      </c>
      <c r="C15" s="8" t="s">
        <v>1</v>
      </c>
      <c r="D15" s="8" t="s">
        <v>1</v>
      </c>
      <c r="E15" s="8" t="s">
        <v>1</v>
      </c>
      <c r="F15" s="8" t="s">
        <v>1</v>
      </c>
      <c r="G15" s="8" t="s">
        <v>1</v>
      </c>
      <c r="H15" s="8" t="s">
        <v>1</v>
      </c>
      <c r="I15" s="8" t="s">
        <v>1</v>
      </c>
      <c r="J15" s="8" t="s">
        <v>1</v>
      </c>
    </row>
    <row r="16" spans="1:10" ht="15" customHeight="1" x14ac:dyDescent="0.35">
      <c r="A16" s="5" t="s">
        <v>18</v>
      </c>
      <c r="B16" s="5" t="s">
        <v>231</v>
      </c>
      <c r="C16" s="5" t="s">
        <v>1</v>
      </c>
      <c r="D16" s="5" t="s">
        <v>1</v>
      </c>
      <c r="E16" s="5" t="s">
        <v>1</v>
      </c>
      <c r="F16" s="5" t="s">
        <v>1</v>
      </c>
      <c r="G16" s="5" t="s">
        <v>1</v>
      </c>
      <c r="H16" s="5" t="s">
        <v>1</v>
      </c>
      <c r="I16" s="5" t="s">
        <v>1</v>
      </c>
      <c r="J16" s="5" t="s">
        <v>1</v>
      </c>
    </row>
    <row r="17" spans="1:10" ht="15" customHeight="1" x14ac:dyDescent="0.35">
      <c r="A17" s="5" t="s">
        <v>66</v>
      </c>
      <c r="B17" s="5" t="s">
        <v>66</v>
      </c>
      <c r="C17" s="5" t="s">
        <v>66</v>
      </c>
      <c r="D17" s="5" t="s">
        <v>66</v>
      </c>
      <c r="E17" s="5" t="s">
        <v>66</v>
      </c>
      <c r="F17" s="5" t="s">
        <v>66</v>
      </c>
      <c r="G17" s="5" t="s">
        <v>66</v>
      </c>
      <c r="H17" s="5" t="s">
        <v>66</v>
      </c>
      <c r="I17" s="5" t="s">
        <v>66</v>
      </c>
      <c r="J17" s="5" t="s">
        <v>66</v>
      </c>
    </row>
    <row r="18" spans="1:10" ht="15" customHeight="1" x14ac:dyDescent="0.35">
      <c r="A18" s="5"/>
      <c r="B18" s="5"/>
      <c r="C18" s="5" t="s">
        <v>1</v>
      </c>
      <c r="D18" s="5" t="s">
        <v>1</v>
      </c>
      <c r="E18" s="5" t="s">
        <v>1</v>
      </c>
      <c r="F18" s="5" t="s">
        <v>1</v>
      </c>
      <c r="G18" s="5" t="s">
        <v>1</v>
      </c>
      <c r="H18" s="5" t="s">
        <v>1</v>
      </c>
      <c r="I18" s="5" t="s">
        <v>1</v>
      </c>
      <c r="J18" s="5" t="s">
        <v>1</v>
      </c>
    </row>
    <row r="19" spans="1:10" ht="15" customHeight="1" x14ac:dyDescent="0.3">
      <c r="A19" s="8" t="s">
        <v>147</v>
      </c>
      <c r="B19" s="8" t="s">
        <v>232</v>
      </c>
      <c r="C19" s="8" t="s">
        <v>1</v>
      </c>
      <c r="D19" s="8" t="s">
        <v>1</v>
      </c>
      <c r="E19" s="8" t="s">
        <v>1</v>
      </c>
      <c r="F19" s="8" t="s">
        <v>1</v>
      </c>
      <c r="G19" s="8" t="s">
        <v>1</v>
      </c>
      <c r="H19" s="8" t="s">
        <v>1</v>
      </c>
      <c r="I19" s="8" t="s">
        <v>1</v>
      </c>
      <c r="J19" s="8" t="s">
        <v>1</v>
      </c>
    </row>
    <row r="20" spans="1:10" ht="15" customHeight="1" x14ac:dyDescent="0.3">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L31"/>
  <sheetViews>
    <sheetView topLeftCell="C25" workbookViewId="0">
      <selection activeCell="H1" sqref="H1:L1048576"/>
    </sheetView>
  </sheetViews>
  <sheetFormatPr defaultRowHeight="12.5" x14ac:dyDescent="0.25"/>
  <cols>
    <col min="1" max="1" width="6.54296875" customWidth="1"/>
    <col min="2" max="2" width="55" customWidth="1"/>
    <col min="3" max="3" width="10.453125" customWidth="1"/>
    <col min="4" max="5" width="21.453125" bestFit="1" customWidth="1"/>
  </cols>
  <sheetData>
    <row r="1" spans="1:12" ht="15" customHeight="1" x14ac:dyDescent="0.25">
      <c r="A1" s="7" t="s">
        <v>6</v>
      </c>
      <c r="B1" s="7" t="s">
        <v>117</v>
      </c>
      <c r="C1" s="7" t="s">
        <v>54</v>
      </c>
      <c r="D1" s="21" t="s">
        <v>235</v>
      </c>
      <c r="E1" s="7" t="s">
        <v>236</v>
      </c>
    </row>
    <row r="2" spans="1:12" ht="15" customHeight="1" x14ac:dyDescent="0.3">
      <c r="A2" s="8" t="s">
        <v>58</v>
      </c>
      <c r="B2" s="8" t="s">
        <v>237</v>
      </c>
      <c r="C2" s="8" t="s">
        <v>184</v>
      </c>
      <c r="D2" s="20" t="s">
        <v>1</v>
      </c>
      <c r="E2" s="8" t="s">
        <v>1</v>
      </c>
    </row>
    <row r="3" spans="1:12" ht="15" customHeight="1" x14ac:dyDescent="0.35">
      <c r="A3" s="5" t="s">
        <v>9</v>
      </c>
      <c r="B3" s="5" t="s">
        <v>238</v>
      </c>
      <c r="C3" s="5" t="s">
        <v>239</v>
      </c>
      <c r="D3" s="39">
        <v>1.1836514259461899E-2</v>
      </c>
      <c r="E3" s="39">
        <v>1.2231144810038201E-2</v>
      </c>
      <c r="K3" s="56"/>
      <c r="L3" s="56"/>
    </row>
    <row r="4" spans="1:12" ht="15" customHeight="1" x14ac:dyDescent="0.35">
      <c r="A4" s="5" t="s">
        <v>12</v>
      </c>
      <c r="B4" s="5" t="s">
        <v>240</v>
      </c>
      <c r="C4" s="5" t="s">
        <v>241</v>
      </c>
      <c r="D4" s="39">
        <v>1.5743743359083E-3</v>
      </c>
      <c r="E4" s="39">
        <v>1.63537751511407E-3</v>
      </c>
      <c r="K4" s="56"/>
      <c r="L4" s="56"/>
    </row>
    <row r="5" spans="1:12" ht="15" customHeight="1" x14ac:dyDescent="0.35">
      <c r="A5" s="5" t="s">
        <v>15</v>
      </c>
      <c r="B5" s="5" t="s">
        <v>242</v>
      </c>
      <c r="C5" s="5" t="s">
        <v>243</v>
      </c>
      <c r="D5" s="39">
        <v>2.99827109634224E-3</v>
      </c>
      <c r="E5" s="39">
        <v>2.9740225471753599E-3</v>
      </c>
      <c r="K5" s="56"/>
      <c r="L5" s="56"/>
    </row>
    <row r="6" spans="1:12" ht="15" customHeight="1" x14ac:dyDescent="0.35">
      <c r="A6" s="5" t="s">
        <v>18</v>
      </c>
      <c r="B6" s="5" t="s">
        <v>244</v>
      </c>
      <c r="C6" s="5" t="s">
        <v>245</v>
      </c>
      <c r="D6" s="39">
        <v>1.38522823683047E-3</v>
      </c>
      <c r="E6" s="39">
        <v>-2.34347989631587E-5</v>
      </c>
      <c r="K6" s="56"/>
      <c r="L6" s="56"/>
    </row>
    <row r="7" spans="1:12" ht="15" customHeight="1" x14ac:dyDescent="0.35">
      <c r="A7" s="5" t="s">
        <v>21</v>
      </c>
      <c r="B7" s="5" t="s">
        <v>246</v>
      </c>
      <c r="C7" s="5" t="s">
        <v>247</v>
      </c>
      <c r="D7" s="51"/>
      <c r="E7" s="51"/>
      <c r="K7" s="56"/>
      <c r="L7" s="56"/>
    </row>
    <row r="8" spans="1:12" ht="15" customHeight="1" x14ac:dyDescent="0.35">
      <c r="A8" s="5" t="s">
        <v>24</v>
      </c>
      <c r="B8" s="5" t="s">
        <v>248</v>
      </c>
      <c r="C8" s="5" t="s">
        <v>249</v>
      </c>
      <c r="D8" s="51"/>
      <c r="E8" s="51"/>
      <c r="K8" s="56"/>
      <c r="L8" s="56"/>
    </row>
    <row r="9" spans="1:12" ht="15" customHeight="1" x14ac:dyDescent="0.35">
      <c r="A9" s="5" t="s">
        <v>27</v>
      </c>
      <c r="B9" s="5" t="s">
        <v>250</v>
      </c>
      <c r="C9" s="5" t="s">
        <v>251</v>
      </c>
      <c r="D9" s="39">
        <v>1.09876651206129E-3</v>
      </c>
      <c r="E9" s="39">
        <v>1.0950840636989999E-3</v>
      </c>
      <c r="K9" s="56"/>
      <c r="L9" s="56"/>
    </row>
    <row r="10" spans="1:12" ht="15" customHeight="1" x14ac:dyDescent="0.35">
      <c r="A10" s="5" t="s">
        <v>30</v>
      </c>
      <c r="B10" s="5" t="s">
        <v>252</v>
      </c>
      <c r="C10" s="5" t="s">
        <v>253</v>
      </c>
      <c r="D10" s="39">
        <v>2.8182669214350701E-2</v>
      </c>
      <c r="E10" s="39">
        <v>2.8616153109279199E-2</v>
      </c>
      <c r="K10" s="56"/>
      <c r="L10" s="56"/>
    </row>
    <row r="11" spans="1:12" ht="15" customHeight="1" x14ac:dyDescent="0.35">
      <c r="A11" s="5" t="s">
        <v>33</v>
      </c>
      <c r="B11" s="5" t="s">
        <v>254</v>
      </c>
      <c r="C11" s="5" t="s">
        <v>255</v>
      </c>
      <c r="D11" s="39">
        <v>5.5010750655417002</v>
      </c>
      <c r="E11" s="39">
        <v>5.7999080377846397</v>
      </c>
      <c r="K11" s="56"/>
      <c r="L11" s="56"/>
    </row>
    <row r="12" spans="1:12" ht="15" customHeight="1" x14ac:dyDescent="0.35">
      <c r="A12" s="5" t="s">
        <v>36</v>
      </c>
      <c r="B12" s="5" t="s">
        <v>256</v>
      </c>
      <c r="C12" s="5" t="s">
        <v>249</v>
      </c>
      <c r="D12" s="51"/>
      <c r="E12" s="51"/>
      <c r="K12" s="56"/>
      <c r="L12" s="56"/>
    </row>
    <row r="13" spans="1:12" ht="15" customHeight="1" x14ac:dyDescent="0.3">
      <c r="A13" s="8" t="s">
        <v>96</v>
      </c>
      <c r="B13" s="8" t="s">
        <v>257</v>
      </c>
      <c r="C13" s="8" t="s">
        <v>258</v>
      </c>
      <c r="D13" s="52"/>
      <c r="E13" s="52"/>
      <c r="K13" s="56"/>
      <c r="L13" s="56"/>
    </row>
    <row r="14" spans="1:12" ht="15" customHeight="1" x14ac:dyDescent="0.35">
      <c r="A14" s="5" t="s">
        <v>9</v>
      </c>
      <c r="B14" s="5" t="s">
        <v>259</v>
      </c>
      <c r="C14" s="5" t="s">
        <v>260</v>
      </c>
      <c r="D14" s="53">
        <v>207669953000</v>
      </c>
      <c r="E14" s="53">
        <v>218635864300</v>
      </c>
      <c r="K14" s="56"/>
      <c r="L14" s="56"/>
    </row>
    <row r="15" spans="1:12" ht="15" customHeight="1" x14ac:dyDescent="0.35">
      <c r="A15" s="5"/>
      <c r="B15" s="5" t="s">
        <v>261</v>
      </c>
      <c r="C15" s="5" t="s">
        <v>262</v>
      </c>
      <c r="D15" s="53">
        <v>207669953000</v>
      </c>
      <c r="E15" s="53">
        <v>218635864300</v>
      </c>
      <c r="K15" s="56"/>
      <c r="L15" s="56"/>
    </row>
    <row r="16" spans="1:12" ht="15" customHeight="1" x14ac:dyDescent="0.35">
      <c r="A16" s="5"/>
      <c r="B16" s="5" t="s">
        <v>263</v>
      </c>
      <c r="C16" s="5" t="s">
        <v>264</v>
      </c>
      <c r="D16" s="51">
        <v>20766995.300000001</v>
      </c>
      <c r="E16" s="51">
        <v>21863586.43</v>
      </c>
      <c r="K16" s="56"/>
      <c r="L16" s="56"/>
    </row>
    <row r="17" spans="1:12" ht="15" customHeight="1" x14ac:dyDescent="0.35">
      <c r="A17" s="5" t="s">
        <v>12</v>
      </c>
      <c r="B17" s="5" t="s">
        <v>265</v>
      </c>
      <c r="C17" s="5" t="s">
        <v>266</v>
      </c>
      <c r="D17" s="53">
        <v>-4981155500</v>
      </c>
      <c r="E17" s="53">
        <v>-10965911300</v>
      </c>
      <c r="K17" s="56"/>
      <c r="L17" s="56"/>
    </row>
    <row r="18" spans="1:12" ht="15" customHeight="1" x14ac:dyDescent="0.35">
      <c r="A18" s="5"/>
      <c r="B18" s="5" t="s">
        <v>267</v>
      </c>
      <c r="C18" s="5" t="s">
        <v>268</v>
      </c>
      <c r="D18" s="51">
        <v>334821.40000000002</v>
      </c>
      <c r="E18" s="51">
        <v>178552.32000000001</v>
      </c>
      <c r="K18" s="56"/>
      <c r="L18" s="56"/>
    </row>
    <row r="19" spans="1:12" ht="15" customHeight="1" x14ac:dyDescent="0.35">
      <c r="A19" s="5"/>
      <c r="B19" s="5" t="s">
        <v>269</v>
      </c>
      <c r="C19" s="5" t="s">
        <v>270</v>
      </c>
      <c r="D19" s="53">
        <v>3348214000</v>
      </c>
      <c r="E19" s="53">
        <v>1785523200</v>
      </c>
      <c r="K19" s="56"/>
      <c r="L19" s="56"/>
    </row>
    <row r="20" spans="1:12" ht="15" customHeight="1" x14ac:dyDescent="0.35">
      <c r="A20" s="5"/>
      <c r="B20" s="5" t="s">
        <v>271</v>
      </c>
      <c r="C20" s="5" t="s">
        <v>272</v>
      </c>
      <c r="D20" s="51">
        <v>-832936.95</v>
      </c>
      <c r="E20" s="51">
        <v>-1275143.45</v>
      </c>
      <c r="K20" s="56"/>
      <c r="L20" s="56"/>
    </row>
    <row r="21" spans="1:12" ht="15" customHeight="1" x14ac:dyDescent="0.35">
      <c r="A21" s="5"/>
      <c r="B21" s="5" t="s">
        <v>273</v>
      </c>
      <c r="C21" s="5" t="s">
        <v>274</v>
      </c>
      <c r="D21" s="53">
        <v>-8329369500</v>
      </c>
      <c r="E21" s="53">
        <v>-12751434500</v>
      </c>
      <c r="K21" s="56"/>
      <c r="L21" s="56"/>
    </row>
    <row r="22" spans="1:12" ht="15" customHeight="1" x14ac:dyDescent="0.35">
      <c r="A22" s="5" t="s">
        <v>15</v>
      </c>
      <c r="B22" s="5" t="s">
        <v>275</v>
      </c>
      <c r="C22" s="5" t="s">
        <v>276</v>
      </c>
      <c r="D22" s="53">
        <v>202688797500</v>
      </c>
      <c r="E22" s="53">
        <v>207669953000</v>
      </c>
      <c r="K22" s="56"/>
      <c r="L22" s="56"/>
    </row>
    <row r="23" spans="1:12" ht="15" customHeight="1" x14ac:dyDescent="0.35">
      <c r="A23" s="5"/>
      <c r="B23" s="5" t="s">
        <v>277</v>
      </c>
      <c r="C23" s="5" t="s">
        <v>278</v>
      </c>
      <c r="D23" s="53">
        <v>202688797500</v>
      </c>
      <c r="E23" s="53">
        <v>207669953000</v>
      </c>
      <c r="K23" s="56"/>
      <c r="L23" s="56"/>
    </row>
    <row r="24" spans="1:12" ht="15" customHeight="1" x14ac:dyDescent="0.35">
      <c r="A24" s="5"/>
      <c r="B24" s="5" t="s">
        <v>279</v>
      </c>
      <c r="C24" s="5" t="s">
        <v>280</v>
      </c>
      <c r="D24" s="51">
        <v>20268879.75</v>
      </c>
      <c r="E24" s="51">
        <v>20766995.300000001</v>
      </c>
      <c r="K24" s="56"/>
      <c r="L24" s="56"/>
    </row>
    <row r="25" spans="1:12" ht="15" customHeight="1" x14ac:dyDescent="0.35">
      <c r="A25" s="5" t="s">
        <v>18</v>
      </c>
      <c r="B25" s="5" t="s">
        <v>281</v>
      </c>
      <c r="C25" s="5" t="s">
        <v>282</v>
      </c>
      <c r="D25" s="39">
        <v>3.0751378847170902E-4</v>
      </c>
      <c r="E25" s="39">
        <v>7.2229996604275304E-5</v>
      </c>
      <c r="K25" s="56"/>
      <c r="L25" s="56"/>
    </row>
    <row r="26" spans="1:12" ht="15" customHeight="1" x14ac:dyDescent="0.35">
      <c r="A26" s="5" t="s">
        <v>21</v>
      </c>
      <c r="B26" s="5" t="s">
        <v>283</v>
      </c>
      <c r="C26" s="5" t="s">
        <v>284</v>
      </c>
      <c r="D26" s="39">
        <v>0.15640000000000001</v>
      </c>
      <c r="E26" s="39">
        <v>0.1663</v>
      </c>
      <c r="K26" s="56"/>
      <c r="L26" s="56"/>
    </row>
    <row r="27" spans="1:12" ht="15" customHeight="1" x14ac:dyDescent="0.35">
      <c r="A27" s="5" t="s">
        <v>24</v>
      </c>
      <c r="B27" s="5" t="s">
        <v>285</v>
      </c>
      <c r="C27" s="5" t="s">
        <v>286</v>
      </c>
      <c r="D27" s="39">
        <v>4.2999999999999997E-2</v>
      </c>
      <c r="E27" s="39">
        <v>4.2000000000000003E-2</v>
      </c>
      <c r="K27" s="56"/>
      <c r="L27" s="56"/>
    </row>
    <row r="28" spans="1:12" ht="15" customHeight="1" x14ac:dyDescent="0.35">
      <c r="A28" s="5" t="s">
        <v>27</v>
      </c>
      <c r="B28" s="5" t="s">
        <v>287</v>
      </c>
      <c r="C28" s="5" t="s">
        <v>288</v>
      </c>
      <c r="D28" s="53">
        <v>11107</v>
      </c>
      <c r="E28" s="53">
        <v>11154</v>
      </c>
      <c r="K28" s="56"/>
      <c r="L28" s="56"/>
    </row>
    <row r="29" spans="1:12" ht="15" customHeight="1" x14ac:dyDescent="0.35">
      <c r="A29" s="5" t="s">
        <v>30</v>
      </c>
      <c r="B29" s="5" t="s">
        <v>289</v>
      </c>
      <c r="C29" s="5" t="s">
        <v>290</v>
      </c>
      <c r="D29" s="51">
        <v>16154.1</v>
      </c>
      <c r="E29" s="51">
        <v>15525.51</v>
      </c>
      <c r="K29" s="56"/>
      <c r="L29" s="56"/>
    </row>
    <row r="30" spans="1:12" ht="15" customHeight="1" x14ac:dyDescent="0.35">
      <c r="A30" s="5" t="s">
        <v>33</v>
      </c>
      <c r="B30" s="5" t="s">
        <v>291</v>
      </c>
      <c r="C30" s="5" t="s">
        <v>292</v>
      </c>
      <c r="D30" s="11"/>
      <c r="E30" s="11"/>
    </row>
    <row r="31" spans="1:12" ht="15" customHeight="1" x14ac:dyDescent="0.35">
      <c r="A31" s="9" t="s">
        <v>293</v>
      </c>
      <c r="B31" s="9" t="s">
        <v>293</v>
      </c>
      <c r="C31" s="9" t="s">
        <v>293</v>
      </c>
      <c r="D31" s="14"/>
      <c r="E31" s="14"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0"/>
  <sheetViews>
    <sheetView workbookViewId="0">
      <selection activeCell="D13" sqref="D13"/>
    </sheetView>
  </sheetViews>
  <sheetFormatPr defaultRowHeight="12.5" x14ac:dyDescent="0.25"/>
  <cols>
    <col min="1" max="1" width="6.54296875" customWidth="1"/>
    <col min="2" max="2" width="38.453125" customWidth="1"/>
    <col min="3" max="3" width="24.54296875" customWidth="1"/>
    <col min="4" max="4" width="18.453125" customWidth="1"/>
    <col min="5" max="5" width="16.453125" customWidth="1"/>
    <col min="6" max="6" width="21.1796875" customWidth="1"/>
  </cols>
  <sheetData>
    <row r="1" spans="1:6" ht="15" customHeight="1" x14ac:dyDescent="0.25">
      <c r="A1" s="63" t="s">
        <v>6</v>
      </c>
      <c r="B1" s="63" t="s">
        <v>294</v>
      </c>
      <c r="C1" s="63" t="s">
        <v>295</v>
      </c>
      <c r="D1" s="63" t="s">
        <v>296</v>
      </c>
      <c r="E1" s="63"/>
      <c r="F1" s="63"/>
    </row>
    <row r="2" spans="1:6" ht="15" customHeight="1" x14ac:dyDescent="0.25">
      <c r="A2" s="63"/>
      <c r="B2" s="63"/>
      <c r="C2" s="63"/>
      <c r="D2" s="7" t="s">
        <v>297</v>
      </c>
      <c r="E2" s="7" t="s">
        <v>298</v>
      </c>
      <c r="F2" s="7" t="s">
        <v>299</v>
      </c>
    </row>
    <row r="3" spans="1:6" ht="15" customHeight="1" x14ac:dyDescent="0.3">
      <c r="A3" s="8" t="s">
        <v>58</v>
      </c>
      <c r="B3" s="8" t="s">
        <v>300</v>
      </c>
      <c r="C3" s="8"/>
      <c r="D3" s="8"/>
      <c r="E3" s="8"/>
      <c r="F3" s="8"/>
    </row>
    <row r="4" spans="1:6" ht="15" customHeight="1" x14ac:dyDescent="0.35">
      <c r="A4" s="5" t="s">
        <v>66</v>
      </c>
      <c r="B4" s="5" t="s">
        <v>66</v>
      </c>
      <c r="C4" s="5" t="s">
        <v>66</v>
      </c>
      <c r="D4" s="5" t="s">
        <v>66</v>
      </c>
      <c r="E4" s="5" t="s">
        <v>66</v>
      </c>
      <c r="F4" s="5" t="s">
        <v>66</v>
      </c>
    </row>
    <row r="5" spans="1:6" ht="15" customHeight="1" x14ac:dyDescent="0.35">
      <c r="A5" s="5"/>
      <c r="B5" s="5"/>
      <c r="C5" s="5" t="s">
        <v>1</v>
      </c>
      <c r="D5" s="5" t="s">
        <v>1</v>
      </c>
      <c r="E5" s="5" t="s">
        <v>1</v>
      </c>
      <c r="F5" s="5" t="s">
        <v>1</v>
      </c>
    </row>
    <row r="6" spans="1:6" ht="15" customHeight="1" x14ac:dyDescent="0.3">
      <c r="A6" s="8" t="s">
        <v>96</v>
      </c>
      <c r="B6" s="8" t="s">
        <v>301</v>
      </c>
      <c r="C6" s="8"/>
      <c r="D6" s="8"/>
      <c r="E6" s="8"/>
      <c r="F6" s="8"/>
    </row>
    <row r="7" spans="1:6" ht="15" customHeight="1" x14ac:dyDescent="0.35">
      <c r="A7" s="5" t="s">
        <v>66</v>
      </c>
      <c r="B7" s="5" t="s">
        <v>66</v>
      </c>
      <c r="C7" s="5" t="s">
        <v>66</v>
      </c>
      <c r="D7" s="5" t="s">
        <v>66</v>
      </c>
      <c r="E7" s="5" t="s">
        <v>66</v>
      </c>
      <c r="F7" s="5" t="s">
        <v>66</v>
      </c>
    </row>
    <row r="8" spans="1:6" ht="15" customHeight="1" x14ac:dyDescent="0.35">
      <c r="A8" s="5"/>
      <c r="B8" s="5"/>
      <c r="C8" s="5" t="s">
        <v>1</v>
      </c>
      <c r="D8" s="5" t="s">
        <v>1</v>
      </c>
      <c r="E8" s="5" t="s">
        <v>1</v>
      </c>
      <c r="F8" s="5" t="s">
        <v>1</v>
      </c>
    </row>
    <row r="9" spans="1:6" ht="15" customHeight="1" x14ac:dyDescent="0.3">
      <c r="A9" s="8" t="s">
        <v>144</v>
      </c>
      <c r="B9" s="8" t="s">
        <v>302</v>
      </c>
      <c r="C9" s="8"/>
      <c r="D9" s="8"/>
      <c r="E9" s="8"/>
      <c r="F9" s="8"/>
    </row>
    <row r="10" spans="1:6" ht="15" customHeight="1" x14ac:dyDescent="0.35">
      <c r="A10" s="5" t="s">
        <v>66</v>
      </c>
      <c r="B10" s="5" t="s">
        <v>66</v>
      </c>
      <c r="C10" s="5" t="s">
        <v>66</v>
      </c>
      <c r="D10" s="5" t="s">
        <v>66</v>
      </c>
      <c r="E10" s="5" t="s">
        <v>66</v>
      </c>
      <c r="F10" s="5" t="s">
        <v>66</v>
      </c>
    </row>
    <row r="11" spans="1:6" ht="15" customHeight="1" x14ac:dyDescent="0.35">
      <c r="A11" s="5"/>
      <c r="B11" s="5"/>
      <c r="C11" s="5" t="s">
        <v>1</v>
      </c>
      <c r="D11" s="5" t="s">
        <v>1</v>
      </c>
      <c r="E11" s="5" t="s">
        <v>1</v>
      </c>
      <c r="F11" s="5" t="s">
        <v>1</v>
      </c>
    </row>
    <row r="12" spans="1:6" ht="15" customHeight="1" x14ac:dyDescent="0.3">
      <c r="A12" s="8" t="s">
        <v>147</v>
      </c>
      <c r="B12" s="8" t="s">
        <v>303</v>
      </c>
      <c r="C12" s="8"/>
      <c r="D12" s="8"/>
      <c r="E12" s="8"/>
      <c r="F12" s="8"/>
    </row>
    <row r="13" spans="1:6" ht="15" customHeight="1" x14ac:dyDescent="0.35">
      <c r="A13" s="5" t="s">
        <v>66</v>
      </c>
      <c r="B13" s="5" t="s">
        <v>66</v>
      </c>
      <c r="C13" s="5" t="s">
        <v>66</v>
      </c>
      <c r="D13" s="5" t="s">
        <v>66</v>
      </c>
      <c r="E13" s="5" t="s">
        <v>66</v>
      </c>
      <c r="F13" s="5" t="s">
        <v>66</v>
      </c>
    </row>
    <row r="14" spans="1:6" ht="15" customHeight="1" x14ac:dyDescent="0.35">
      <c r="A14" s="5" t="s">
        <v>1</v>
      </c>
      <c r="B14" s="5" t="s">
        <v>1</v>
      </c>
      <c r="C14" s="5" t="s">
        <v>1</v>
      </c>
      <c r="D14" s="5" t="s">
        <v>1</v>
      </c>
      <c r="E14" s="5" t="s">
        <v>1</v>
      </c>
      <c r="F14" s="5" t="s">
        <v>1</v>
      </c>
    </row>
    <row r="15" spans="1:6" ht="15" customHeight="1" x14ac:dyDescent="0.3">
      <c r="A15" s="8" t="s">
        <v>154</v>
      </c>
      <c r="B15" s="8" t="s">
        <v>304</v>
      </c>
      <c r="C15" s="8"/>
      <c r="D15" s="8"/>
      <c r="E15" s="8"/>
      <c r="F15" s="8"/>
    </row>
    <row r="16" spans="1:6" ht="15" customHeight="1" x14ac:dyDescent="0.35">
      <c r="A16" s="5" t="s">
        <v>66</v>
      </c>
      <c r="B16" s="5" t="s">
        <v>66</v>
      </c>
      <c r="C16" s="5" t="s">
        <v>66</v>
      </c>
      <c r="D16" s="5" t="s">
        <v>66</v>
      </c>
      <c r="E16" s="5" t="s">
        <v>66</v>
      </c>
      <c r="F16" s="5" t="s">
        <v>66</v>
      </c>
    </row>
    <row r="17" spans="1:6" ht="15" customHeight="1" x14ac:dyDescent="0.35">
      <c r="A17" s="5" t="s">
        <v>1</v>
      </c>
      <c r="B17" s="5" t="s">
        <v>1</v>
      </c>
      <c r="C17" s="5" t="s">
        <v>1</v>
      </c>
      <c r="D17" s="5" t="s">
        <v>1</v>
      </c>
      <c r="E17" s="5" t="s">
        <v>1</v>
      </c>
      <c r="F17" s="5" t="s">
        <v>1</v>
      </c>
    </row>
    <row r="18" spans="1:6" ht="15" customHeight="1" x14ac:dyDescent="0.3">
      <c r="A18" s="8" t="s">
        <v>147</v>
      </c>
      <c r="B18" s="8" t="s">
        <v>305</v>
      </c>
      <c r="C18" s="8"/>
      <c r="D18" s="8"/>
      <c r="E18" s="8"/>
      <c r="F18" s="8"/>
    </row>
    <row r="19" spans="1:6" ht="15" customHeight="1" x14ac:dyDescent="0.35">
      <c r="A19" s="5" t="s">
        <v>66</v>
      </c>
      <c r="B19" s="5" t="s">
        <v>66</v>
      </c>
      <c r="C19" s="5" t="s">
        <v>66</v>
      </c>
      <c r="D19" s="5" t="s">
        <v>66</v>
      </c>
      <c r="E19" s="5" t="s">
        <v>66</v>
      </c>
      <c r="F19" s="5" t="s">
        <v>66</v>
      </c>
    </row>
    <row r="20" spans="1:6" ht="15" customHeight="1" x14ac:dyDescent="0.3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D14"/>
  <sheetViews>
    <sheetView workbookViewId="0">
      <selection sqref="A1:A2"/>
    </sheetView>
  </sheetViews>
  <sheetFormatPr defaultRowHeight="12.5" x14ac:dyDescent="0.25"/>
  <cols>
    <col min="1" max="1" width="6.54296875" customWidth="1"/>
    <col min="2" max="2" width="53.453125" customWidth="1"/>
    <col min="3" max="3" width="24.1796875" customWidth="1"/>
    <col min="4" max="4" width="20.54296875" customWidth="1"/>
  </cols>
  <sheetData>
    <row r="1" spans="1:4" ht="15" customHeight="1" x14ac:dyDescent="0.25">
      <c r="A1" s="63" t="s">
        <v>6</v>
      </c>
      <c r="B1" s="63" t="s">
        <v>117</v>
      </c>
      <c r="C1" s="63" t="s">
        <v>306</v>
      </c>
      <c r="D1" s="63"/>
    </row>
    <row r="2" spans="1:4" ht="15" customHeight="1" x14ac:dyDescent="0.25">
      <c r="A2" s="63"/>
      <c r="B2" s="63"/>
      <c r="C2" s="7" t="s">
        <v>307</v>
      </c>
      <c r="D2" s="7" t="s">
        <v>308</v>
      </c>
    </row>
    <row r="3" spans="1:4" ht="15" customHeight="1" x14ac:dyDescent="0.35">
      <c r="A3" s="5" t="s">
        <v>9</v>
      </c>
      <c r="B3" s="5" t="s">
        <v>309</v>
      </c>
      <c r="C3" s="5" t="s">
        <v>1</v>
      </c>
      <c r="D3" s="5" t="s">
        <v>1</v>
      </c>
    </row>
    <row r="4" spans="1:4" ht="15" customHeight="1" x14ac:dyDescent="0.35">
      <c r="A4" s="5" t="s">
        <v>66</v>
      </c>
      <c r="B4" s="5" t="s">
        <v>66</v>
      </c>
      <c r="C4" s="5" t="s">
        <v>66</v>
      </c>
      <c r="D4" s="5" t="s">
        <v>66</v>
      </c>
    </row>
    <row r="5" spans="1:4" ht="15" customHeight="1" x14ac:dyDescent="0.35">
      <c r="A5" s="5"/>
      <c r="B5" s="5"/>
      <c r="C5" s="5" t="s">
        <v>1</v>
      </c>
      <c r="D5" s="5" t="s">
        <v>1</v>
      </c>
    </row>
    <row r="6" spans="1:4" ht="15" customHeight="1" x14ac:dyDescent="0.35">
      <c r="A6" s="5" t="s">
        <v>96</v>
      </c>
      <c r="B6" s="5" t="s">
        <v>310</v>
      </c>
      <c r="C6" s="5" t="s">
        <v>1</v>
      </c>
      <c r="D6" s="5" t="s">
        <v>1</v>
      </c>
    </row>
    <row r="7" spans="1:4" ht="15" customHeight="1" x14ac:dyDescent="0.35">
      <c r="A7" s="5" t="s">
        <v>66</v>
      </c>
      <c r="B7" s="5" t="s">
        <v>66</v>
      </c>
      <c r="C7" s="5" t="s">
        <v>66</v>
      </c>
      <c r="D7" s="5" t="s">
        <v>66</v>
      </c>
    </row>
    <row r="8" spans="1:4" ht="15" customHeight="1" x14ac:dyDescent="0.35">
      <c r="A8" s="5"/>
      <c r="B8" s="5"/>
      <c r="C8" s="5" t="s">
        <v>1</v>
      </c>
      <c r="D8" s="5" t="s">
        <v>1</v>
      </c>
    </row>
    <row r="9" spans="1:4" ht="15" customHeight="1" x14ac:dyDescent="0.35">
      <c r="A9" s="5" t="s">
        <v>144</v>
      </c>
      <c r="B9" s="5" t="s">
        <v>311</v>
      </c>
      <c r="C9" s="5" t="s">
        <v>1</v>
      </c>
      <c r="D9" s="5" t="s">
        <v>1</v>
      </c>
    </row>
    <row r="10" spans="1:4" ht="15" customHeight="1" x14ac:dyDescent="0.35">
      <c r="A10" s="5" t="s">
        <v>66</v>
      </c>
      <c r="B10" s="5" t="s">
        <v>66</v>
      </c>
      <c r="C10" s="5" t="s">
        <v>66</v>
      </c>
      <c r="D10" s="5" t="s">
        <v>66</v>
      </c>
    </row>
    <row r="11" spans="1:4" ht="15" customHeight="1" x14ac:dyDescent="0.35">
      <c r="A11" s="5"/>
      <c r="B11" s="5"/>
      <c r="C11" s="5" t="s">
        <v>1</v>
      </c>
      <c r="D11" s="5" t="s">
        <v>1</v>
      </c>
    </row>
    <row r="12" spans="1:4" ht="15" customHeight="1" x14ac:dyDescent="0.35">
      <c r="A12" s="5" t="s">
        <v>147</v>
      </c>
      <c r="B12" s="5" t="s">
        <v>312</v>
      </c>
      <c r="C12" s="5" t="s">
        <v>1</v>
      </c>
      <c r="D12" s="5" t="s">
        <v>1</v>
      </c>
    </row>
    <row r="13" spans="1:4" ht="15" customHeight="1" x14ac:dyDescent="0.35">
      <c r="A13" s="5" t="s">
        <v>66</v>
      </c>
      <c r="B13" s="5" t="s">
        <v>66</v>
      </c>
      <c r="C13" s="5" t="s">
        <v>66</v>
      </c>
      <c r="D13" s="5" t="s">
        <v>66</v>
      </c>
    </row>
    <row r="14" spans="1:4" ht="15" customHeight="1" x14ac:dyDescent="0.35">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G24"/>
  <sheetViews>
    <sheetView workbookViewId="0">
      <selection sqref="A1:A2"/>
    </sheetView>
  </sheetViews>
  <sheetFormatPr defaultRowHeight="12.5" x14ac:dyDescent="0.25"/>
  <cols>
    <col min="1" max="1" width="6.54296875" customWidth="1"/>
    <col min="2" max="2" width="29.54296875" customWidth="1"/>
    <col min="3" max="7" width="14.1796875" customWidth="1"/>
  </cols>
  <sheetData>
    <row r="1" spans="1:7" ht="15" customHeight="1" x14ac:dyDescent="0.25">
      <c r="A1" s="63" t="s">
        <v>6</v>
      </c>
      <c r="B1" s="63" t="s">
        <v>59</v>
      </c>
      <c r="C1" s="63" t="s">
        <v>235</v>
      </c>
      <c r="D1" s="63"/>
      <c r="E1" s="63" t="s">
        <v>236</v>
      </c>
      <c r="F1" s="63"/>
      <c r="G1" s="63" t="s">
        <v>57</v>
      </c>
    </row>
    <row r="2" spans="1:7" ht="15" customHeight="1" x14ac:dyDescent="0.25">
      <c r="A2" s="63"/>
      <c r="B2" s="63"/>
      <c r="C2" s="7" t="s">
        <v>307</v>
      </c>
      <c r="D2" s="7" t="s">
        <v>313</v>
      </c>
      <c r="E2" s="7" t="s">
        <v>307</v>
      </c>
      <c r="F2" s="7" t="s">
        <v>313</v>
      </c>
      <c r="G2" s="63"/>
    </row>
    <row r="3" spans="1:7" ht="15" customHeight="1" x14ac:dyDescent="0.3">
      <c r="A3" s="8" t="s">
        <v>61</v>
      </c>
      <c r="B3" s="8" t="s">
        <v>62</v>
      </c>
      <c r="C3" s="8" t="s">
        <v>1</v>
      </c>
      <c r="D3" s="8" t="s">
        <v>1</v>
      </c>
      <c r="E3" s="8" t="s">
        <v>1</v>
      </c>
      <c r="F3" s="8" t="s">
        <v>1</v>
      </c>
      <c r="G3" s="8" t="s">
        <v>1</v>
      </c>
    </row>
    <row r="4" spans="1:7" ht="15" customHeight="1" x14ac:dyDescent="0.35">
      <c r="A4" s="5" t="s">
        <v>1</v>
      </c>
      <c r="B4" s="5" t="s">
        <v>314</v>
      </c>
      <c r="C4" s="5" t="s">
        <v>1</v>
      </c>
      <c r="D4" s="5" t="s">
        <v>1</v>
      </c>
      <c r="E4" s="5" t="s">
        <v>1</v>
      </c>
      <c r="F4" s="5" t="s">
        <v>1</v>
      </c>
      <c r="G4" s="5" t="s">
        <v>1</v>
      </c>
    </row>
    <row r="5" spans="1:7" ht="15" customHeight="1" x14ac:dyDescent="0.35">
      <c r="A5" s="5" t="s">
        <v>1</v>
      </c>
      <c r="B5" s="5" t="s">
        <v>67</v>
      </c>
      <c r="C5" s="5" t="s">
        <v>1</v>
      </c>
      <c r="D5" s="5" t="s">
        <v>1</v>
      </c>
      <c r="E5" s="5" t="s">
        <v>1</v>
      </c>
      <c r="F5" s="5" t="s">
        <v>1</v>
      </c>
      <c r="G5" s="5" t="s">
        <v>1</v>
      </c>
    </row>
    <row r="6" spans="1:7" ht="15" customHeight="1" x14ac:dyDescent="0.35">
      <c r="A6" s="5" t="s">
        <v>1</v>
      </c>
      <c r="B6" s="5" t="s">
        <v>315</v>
      </c>
      <c r="C6" s="5" t="s">
        <v>1</v>
      </c>
      <c r="D6" s="5" t="s">
        <v>1</v>
      </c>
      <c r="E6" s="5" t="s">
        <v>1</v>
      </c>
      <c r="F6" s="5" t="s">
        <v>1</v>
      </c>
      <c r="G6" s="5" t="s">
        <v>1</v>
      </c>
    </row>
    <row r="7" spans="1:7" ht="15" customHeight="1" x14ac:dyDescent="0.3">
      <c r="A7" s="8" t="s">
        <v>69</v>
      </c>
      <c r="B7" s="8" t="s">
        <v>70</v>
      </c>
      <c r="C7" s="8" t="s">
        <v>1</v>
      </c>
      <c r="D7" s="8" t="s">
        <v>1</v>
      </c>
      <c r="E7" s="8" t="s">
        <v>1</v>
      </c>
      <c r="F7" s="8" t="s">
        <v>1</v>
      </c>
      <c r="G7" s="8" t="s">
        <v>1</v>
      </c>
    </row>
    <row r="8" spans="1:7" ht="15" customHeight="1" x14ac:dyDescent="0.35">
      <c r="A8" s="5" t="s">
        <v>66</v>
      </c>
      <c r="B8" s="5" t="s">
        <v>66</v>
      </c>
      <c r="C8" s="5" t="s">
        <v>66</v>
      </c>
      <c r="D8" s="5" t="s">
        <v>66</v>
      </c>
      <c r="E8" s="5" t="s">
        <v>66</v>
      </c>
      <c r="F8" s="5" t="s">
        <v>66</v>
      </c>
      <c r="G8" s="5" t="s">
        <v>66</v>
      </c>
    </row>
    <row r="9" spans="1:7" ht="15" customHeight="1" x14ac:dyDescent="0.3">
      <c r="A9" s="8" t="s">
        <v>72</v>
      </c>
      <c r="B9" s="8" t="s">
        <v>76</v>
      </c>
      <c r="C9" s="8" t="s">
        <v>1</v>
      </c>
      <c r="D9" s="8" t="s">
        <v>1</v>
      </c>
      <c r="E9" s="8" t="s">
        <v>1</v>
      </c>
      <c r="F9" s="8" t="s">
        <v>1</v>
      </c>
      <c r="G9" s="8" t="s">
        <v>1</v>
      </c>
    </row>
    <row r="10" spans="1:7" ht="15" customHeight="1" x14ac:dyDescent="0.35">
      <c r="A10" s="5" t="s">
        <v>66</v>
      </c>
      <c r="B10" s="5" t="s">
        <v>66</v>
      </c>
      <c r="C10" s="5" t="s">
        <v>66</v>
      </c>
      <c r="D10" s="5" t="s">
        <v>66</v>
      </c>
      <c r="E10" s="5" t="s">
        <v>66</v>
      </c>
      <c r="F10" s="5" t="s">
        <v>66</v>
      </c>
      <c r="G10" s="5" t="s">
        <v>66</v>
      </c>
    </row>
    <row r="11" spans="1:7" ht="15" customHeight="1" x14ac:dyDescent="0.3">
      <c r="A11" s="8" t="s">
        <v>75</v>
      </c>
      <c r="B11" s="8" t="s">
        <v>79</v>
      </c>
      <c r="C11" s="8" t="s">
        <v>1</v>
      </c>
      <c r="D11" s="8" t="s">
        <v>1</v>
      </c>
      <c r="E11" s="8" t="s">
        <v>1</v>
      </c>
      <c r="F11" s="8" t="s">
        <v>1</v>
      </c>
      <c r="G11" s="8" t="s">
        <v>1</v>
      </c>
    </row>
    <row r="12" spans="1:7" ht="15" customHeight="1" x14ac:dyDescent="0.35">
      <c r="A12" s="5" t="s">
        <v>66</v>
      </c>
      <c r="B12" s="5" t="s">
        <v>66</v>
      </c>
      <c r="C12" s="5" t="s">
        <v>66</v>
      </c>
      <c r="D12" s="5" t="s">
        <v>66</v>
      </c>
      <c r="E12" s="5" t="s">
        <v>66</v>
      </c>
      <c r="F12" s="5" t="s">
        <v>66</v>
      </c>
      <c r="G12" s="5" t="s">
        <v>66</v>
      </c>
    </row>
    <row r="13" spans="1:7" ht="15" customHeight="1" x14ac:dyDescent="0.3">
      <c r="A13" s="8" t="s">
        <v>78</v>
      </c>
      <c r="B13" s="8" t="s">
        <v>85</v>
      </c>
      <c r="C13" s="8" t="s">
        <v>1</v>
      </c>
      <c r="D13" s="8" t="s">
        <v>1</v>
      </c>
      <c r="E13" s="8" t="s">
        <v>1</v>
      </c>
      <c r="F13" s="8" t="s">
        <v>1</v>
      </c>
      <c r="G13" s="8" t="s">
        <v>1</v>
      </c>
    </row>
    <row r="14" spans="1:7" ht="15" customHeight="1" x14ac:dyDescent="0.35">
      <c r="A14" s="5" t="s">
        <v>66</v>
      </c>
      <c r="B14" s="5" t="s">
        <v>66</v>
      </c>
      <c r="C14" s="5" t="s">
        <v>66</v>
      </c>
      <c r="D14" s="5" t="s">
        <v>66</v>
      </c>
      <c r="E14" s="5" t="s">
        <v>66</v>
      </c>
      <c r="F14" s="5" t="s">
        <v>66</v>
      </c>
      <c r="G14" s="5" t="s">
        <v>66</v>
      </c>
    </row>
    <row r="15" spans="1:7" ht="15" customHeight="1" x14ac:dyDescent="0.3">
      <c r="A15" s="8" t="s">
        <v>81</v>
      </c>
      <c r="B15" s="8" t="s">
        <v>88</v>
      </c>
      <c r="C15" s="8" t="s">
        <v>1</v>
      </c>
      <c r="D15" s="8" t="s">
        <v>1</v>
      </c>
      <c r="E15" s="8" t="s">
        <v>1</v>
      </c>
      <c r="F15" s="8" t="s">
        <v>1</v>
      </c>
      <c r="G15" s="8" t="s">
        <v>1</v>
      </c>
    </row>
    <row r="16" spans="1:7" ht="15" customHeight="1" x14ac:dyDescent="0.35">
      <c r="A16" s="5" t="s">
        <v>66</v>
      </c>
      <c r="B16" s="5" t="s">
        <v>66</v>
      </c>
      <c r="C16" s="5" t="s">
        <v>66</v>
      </c>
      <c r="D16" s="5" t="s">
        <v>66</v>
      </c>
      <c r="E16" s="5" t="s">
        <v>66</v>
      </c>
      <c r="F16" s="5" t="s">
        <v>66</v>
      </c>
      <c r="G16" s="5" t="s">
        <v>66</v>
      </c>
    </row>
    <row r="17" spans="1:7" ht="15" customHeight="1" x14ac:dyDescent="0.3">
      <c r="A17" s="8" t="s">
        <v>84</v>
      </c>
      <c r="B17" s="8" t="s">
        <v>91</v>
      </c>
      <c r="C17" s="8" t="s">
        <v>1</v>
      </c>
      <c r="D17" s="8" t="s">
        <v>1</v>
      </c>
      <c r="E17" s="8" t="s">
        <v>1</v>
      </c>
      <c r="F17" s="8" t="s">
        <v>1</v>
      </c>
      <c r="G17" s="8" t="s">
        <v>1</v>
      </c>
    </row>
    <row r="18" spans="1:7" ht="15" customHeight="1" x14ac:dyDescent="0.35">
      <c r="A18" s="5" t="s">
        <v>66</v>
      </c>
      <c r="B18" s="5" t="s">
        <v>66</v>
      </c>
      <c r="C18" s="5" t="s">
        <v>66</v>
      </c>
      <c r="D18" s="5" t="s">
        <v>66</v>
      </c>
      <c r="E18" s="5" t="s">
        <v>66</v>
      </c>
      <c r="F18" s="5" t="s">
        <v>66</v>
      </c>
      <c r="G18" s="5" t="s">
        <v>66</v>
      </c>
    </row>
    <row r="19" spans="1:7" ht="15" customHeight="1" x14ac:dyDescent="0.3">
      <c r="A19" s="8" t="s">
        <v>87</v>
      </c>
      <c r="B19" s="8" t="s">
        <v>94</v>
      </c>
      <c r="C19" s="8" t="s">
        <v>1</v>
      </c>
      <c r="D19" s="8" t="s">
        <v>1</v>
      </c>
      <c r="E19" s="8" t="s">
        <v>1</v>
      </c>
      <c r="F19" s="8" t="s">
        <v>1</v>
      </c>
      <c r="G19" s="8" t="s">
        <v>1</v>
      </c>
    </row>
    <row r="20" spans="1:7" ht="15" customHeight="1" x14ac:dyDescent="0.35">
      <c r="A20" s="5" t="s">
        <v>1</v>
      </c>
      <c r="B20" s="5" t="s">
        <v>97</v>
      </c>
      <c r="C20" s="5" t="s">
        <v>1</v>
      </c>
      <c r="D20" s="5" t="s">
        <v>1</v>
      </c>
      <c r="E20" s="5" t="s">
        <v>1</v>
      </c>
      <c r="F20" s="5" t="s">
        <v>1</v>
      </c>
      <c r="G20" s="5" t="s">
        <v>1</v>
      </c>
    </row>
    <row r="21" spans="1:7" ht="15" customHeight="1" x14ac:dyDescent="0.3">
      <c r="A21" s="8" t="s">
        <v>99</v>
      </c>
      <c r="B21" s="8" t="s">
        <v>103</v>
      </c>
      <c r="C21" s="8" t="s">
        <v>1</v>
      </c>
      <c r="D21" s="8" t="s">
        <v>1</v>
      </c>
      <c r="E21" s="8" t="s">
        <v>1</v>
      </c>
      <c r="F21" s="8" t="s">
        <v>1</v>
      </c>
      <c r="G21" s="8" t="s">
        <v>1</v>
      </c>
    </row>
    <row r="22" spans="1:7" ht="15" customHeight="1" x14ac:dyDescent="0.35">
      <c r="A22" s="5" t="s">
        <v>66</v>
      </c>
      <c r="B22" s="5" t="s">
        <v>66</v>
      </c>
      <c r="C22" s="5" t="s">
        <v>66</v>
      </c>
      <c r="D22" s="5" t="s">
        <v>66</v>
      </c>
      <c r="E22" s="5" t="s">
        <v>66</v>
      </c>
      <c r="F22" s="5" t="s">
        <v>66</v>
      </c>
      <c r="G22" s="5" t="s">
        <v>66</v>
      </c>
    </row>
    <row r="23" spans="1:7" ht="15" customHeight="1" x14ac:dyDescent="0.3">
      <c r="A23" s="8" t="s">
        <v>102</v>
      </c>
      <c r="B23" s="8" t="s">
        <v>106</v>
      </c>
      <c r="C23" s="8" t="s">
        <v>1</v>
      </c>
      <c r="D23" s="8" t="s">
        <v>1</v>
      </c>
      <c r="E23" s="8" t="s">
        <v>1</v>
      </c>
      <c r="F23" s="8" t="s">
        <v>1</v>
      </c>
      <c r="G23" s="8" t="s">
        <v>1</v>
      </c>
    </row>
    <row r="24" spans="1:7" ht="15" customHeight="1" x14ac:dyDescent="0.3">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G16"/>
  <sheetViews>
    <sheetView workbookViewId="0">
      <selection sqref="A1:A2"/>
    </sheetView>
  </sheetViews>
  <sheetFormatPr defaultRowHeight="12.5" x14ac:dyDescent="0.25"/>
  <cols>
    <col min="1" max="1" width="6.54296875" customWidth="1"/>
    <col min="2" max="2" width="40.54296875" customWidth="1"/>
    <col min="3" max="6" width="13.54296875" customWidth="1"/>
    <col min="7" max="7" width="14.54296875" customWidth="1"/>
  </cols>
  <sheetData>
    <row r="1" spans="1:7" ht="15" customHeight="1" x14ac:dyDescent="0.25">
      <c r="A1" s="63" t="s">
        <v>6</v>
      </c>
      <c r="B1" s="63" t="s">
        <v>117</v>
      </c>
      <c r="C1" s="63" t="s">
        <v>235</v>
      </c>
      <c r="D1" s="63"/>
      <c r="E1" s="63" t="s">
        <v>236</v>
      </c>
      <c r="F1" s="63"/>
      <c r="G1" s="63" t="s">
        <v>316</v>
      </c>
    </row>
    <row r="2" spans="1:7" ht="15" customHeight="1" x14ac:dyDescent="0.25">
      <c r="A2" s="63"/>
      <c r="B2" s="63"/>
      <c r="C2" s="7" t="s">
        <v>307</v>
      </c>
      <c r="D2" s="7" t="s">
        <v>313</v>
      </c>
      <c r="E2" s="7" t="s">
        <v>307</v>
      </c>
      <c r="F2" s="7" t="s">
        <v>313</v>
      </c>
      <c r="G2" s="63"/>
    </row>
    <row r="3" spans="1:7" ht="15" customHeight="1" x14ac:dyDescent="0.3">
      <c r="A3" s="8" t="s">
        <v>58</v>
      </c>
      <c r="B3" s="8" t="s">
        <v>317</v>
      </c>
      <c r="C3" s="8" t="s">
        <v>1</v>
      </c>
      <c r="D3" s="8" t="s">
        <v>1</v>
      </c>
      <c r="E3" s="8" t="s">
        <v>1</v>
      </c>
      <c r="F3" s="8" t="s">
        <v>1</v>
      </c>
      <c r="G3" s="8" t="s">
        <v>1</v>
      </c>
    </row>
    <row r="4" spans="1:7" ht="15" customHeight="1" x14ac:dyDescent="0.35">
      <c r="A4" s="5" t="s">
        <v>1</v>
      </c>
      <c r="B4" s="5" t="s">
        <v>76</v>
      </c>
      <c r="C4" s="5" t="s">
        <v>1</v>
      </c>
      <c r="D4" s="5" t="s">
        <v>1</v>
      </c>
      <c r="E4" s="5" t="s">
        <v>1</v>
      </c>
      <c r="F4" s="5" t="s">
        <v>1</v>
      </c>
      <c r="G4" s="5" t="s">
        <v>1</v>
      </c>
    </row>
    <row r="5" spans="1:7" ht="15" customHeight="1" x14ac:dyDescent="0.35">
      <c r="A5" s="5" t="s">
        <v>1</v>
      </c>
      <c r="B5" s="5" t="s">
        <v>79</v>
      </c>
      <c r="C5" s="5" t="s">
        <v>1</v>
      </c>
      <c r="D5" s="5" t="s">
        <v>1</v>
      </c>
      <c r="E5" s="5" t="s">
        <v>1</v>
      </c>
      <c r="F5" s="5" t="s">
        <v>1</v>
      </c>
      <c r="G5" s="5" t="s">
        <v>1</v>
      </c>
    </row>
    <row r="6" spans="1:7" ht="15" customHeight="1" x14ac:dyDescent="0.35">
      <c r="A6" s="5" t="s">
        <v>1</v>
      </c>
      <c r="B6" s="5" t="s">
        <v>318</v>
      </c>
      <c r="C6" s="5" t="s">
        <v>1</v>
      </c>
      <c r="D6" s="5" t="s">
        <v>1</v>
      </c>
      <c r="E6" s="5" t="s">
        <v>1</v>
      </c>
      <c r="F6" s="5" t="s">
        <v>1</v>
      </c>
      <c r="G6" s="5" t="s">
        <v>1</v>
      </c>
    </row>
    <row r="7" spans="1:7" ht="15" customHeight="1" x14ac:dyDescent="0.35">
      <c r="A7" s="5" t="s">
        <v>66</v>
      </c>
      <c r="B7" s="5" t="s">
        <v>66</v>
      </c>
      <c r="C7" s="5" t="s">
        <v>66</v>
      </c>
      <c r="D7" s="5" t="s">
        <v>66</v>
      </c>
      <c r="E7" s="5" t="s">
        <v>66</v>
      </c>
      <c r="F7" s="5" t="s">
        <v>66</v>
      </c>
      <c r="G7" s="5" t="s">
        <v>66</v>
      </c>
    </row>
    <row r="8" spans="1:7" ht="15" customHeight="1" x14ac:dyDescent="0.3">
      <c r="A8" s="8" t="s">
        <v>96</v>
      </c>
      <c r="B8" s="8" t="s">
        <v>319</v>
      </c>
      <c r="C8" s="8" t="s">
        <v>1</v>
      </c>
      <c r="D8" s="8" t="s">
        <v>1</v>
      </c>
      <c r="E8" s="8" t="s">
        <v>1</v>
      </c>
      <c r="F8" s="8" t="s">
        <v>1</v>
      </c>
      <c r="G8" s="8" t="s">
        <v>1</v>
      </c>
    </row>
    <row r="9" spans="1:7" ht="15" customHeight="1" x14ac:dyDescent="0.35">
      <c r="A9" s="5" t="s">
        <v>1</v>
      </c>
      <c r="B9" s="5" t="s">
        <v>320</v>
      </c>
      <c r="C9" s="5" t="s">
        <v>1</v>
      </c>
      <c r="D9" s="5" t="s">
        <v>1</v>
      </c>
      <c r="E9" s="5" t="s">
        <v>1</v>
      </c>
      <c r="F9" s="5" t="s">
        <v>1</v>
      </c>
      <c r="G9" s="5" t="s">
        <v>1</v>
      </c>
    </row>
    <row r="10" spans="1:7" ht="15" customHeight="1" x14ac:dyDescent="0.35">
      <c r="A10" s="5" t="s">
        <v>66</v>
      </c>
      <c r="B10" s="5" t="s">
        <v>66</v>
      </c>
      <c r="C10" s="5" t="s">
        <v>66</v>
      </c>
      <c r="D10" s="5" t="s">
        <v>66</v>
      </c>
      <c r="E10" s="5" t="s">
        <v>66</v>
      </c>
      <c r="F10" s="5" t="s">
        <v>66</v>
      </c>
      <c r="G10" s="5" t="s">
        <v>66</v>
      </c>
    </row>
    <row r="11" spans="1:7" ht="15" customHeight="1" x14ac:dyDescent="0.35">
      <c r="A11" s="5" t="s">
        <v>1</v>
      </c>
      <c r="B11" s="5" t="s">
        <v>321</v>
      </c>
      <c r="C11" s="5" t="s">
        <v>1</v>
      </c>
      <c r="D11" s="5" t="s">
        <v>1</v>
      </c>
      <c r="E11" s="5" t="s">
        <v>1</v>
      </c>
      <c r="F11" s="5" t="s">
        <v>1</v>
      </c>
      <c r="G11" s="5" t="s">
        <v>1</v>
      </c>
    </row>
    <row r="12" spans="1:7" ht="15" customHeight="1" x14ac:dyDescent="0.35">
      <c r="A12" s="5" t="s">
        <v>66</v>
      </c>
      <c r="B12" s="5" t="s">
        <v>66</v>
      </c>
      <c r="C12" s="5" t="s">
        <v>66</v>
      </c>
      <c r="D12" s="5" t="s">
        <v>66</v>
      </c>
      <c r="E12" s="5" t="s">
        <v>66</v>
      </c>
      <c r="F12" s="5" t="s">
        <v>66</v>
      </c>
      <c r="G12" s="5" t="s">
        <v>66</v>
      </c>
    </row>
    <row r="13" spans="1:7" ht="15" customHeight="1" x14ac:dyDescent="0.3">
      <c r="A13" s="8" t="s">
        <v>144</v>
      </c>
      <c r="B13" s="8" t="s">
        <v>322</v>
      </c>
      <c r="C13" s="8" t="s">
        <v>1</v>
      </c>
      <c r="D13" s="8" t="s">
        <v>1</v>
      </c>
      <c r="E13" s="8" t="s">
        <v>1</v>
      </c>
      <c r="F13" s="8" t="s">
        <v>1</v>
      </c>
      <c r="G13" s="8" t="s">
        <v>1</v>
      </c>
    </row>
    <row r="14" spans="1:7" ht="15" customHeight="1" x14ac:dyDescent="0.3">
      <c r="A14" s="8" t="s">
        <v>147</v>
      </c>
      <c r="B14" s="8" t="s">
        <v>323</v>
      </c>
      <c r="C14" s="8" t="s">
        <v>1</v>
      </c>
      <c r="D14" s="8" t="s">
        <v>1</v>
      </c>
      <c r="E14" s="8" t="s">
        <v>1</v>
      </c>
      <c r="F14" s="8" t="s">
        <v>1</v>
      </c>
      <c r="G14" s="8" t="s">
        <v>1</v>
      </c>
    </row>
    <row r="15" spans="1:7" ht="15" customHeight="1" x14ac:dyDescent="0.35">
      <c r="A15" s="5" t="s">
        <v>1</v>
      </c>
      <c r="B15" s="5" t="s">
        <v>324</v>
      </c>
      <c r="C15" s="5" t="s">
        <v>1</v>
      </c>
      <c r="D15" s="5" t="s">
        <v>1</v>
      </c>
      <c r="E15" s="5" t="s">
        <v>1</v>
      </c>
      <c r="F15" s="5" t="s">
        <v>1</v>
      </c>
      <c r="G15" s="5" t="s">
        <v>1</v>
      </c>
    </row>
    <row r="16" spans="1:7" ht="15" customHeight="1" x14ac:dyDescent="0.3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H21"/>
  <sheetViews>
    <sheetView workbookViewId="0">
      <selection sqref="A1:A2"/>
    </sheetView>
  </sheetViews>
  <sheetFormatPr defaultRowHeight="12.5" x14ac:dyDescent="0.25"/>
  <cols>
    <col min="1" max="1" width="6.54296875" customWidth="1"/>
    <col min="2" max="2" width="25.453125" customWidth="1"/>
    <col min="3" max="3" width="12.54296875" customWidth="1"/>
    <col min="4" max="4" width="13" customWidth="1"/>
    <col min="5" max="5" width="13.81640625" customWidth="1"/>
    <col min="6" max="7" width="12.54296875" customWidth="1"/>
    <col min="8" max="8" width="15" customWidth="1"/>
  </cols>
  <sheetData>
    <row r="1" spans="1:8" ht="15" customHeight="1" x14ac:dyDescent="0.25">
      <c r="A1" s="63" t="s">
        <v>6</v>
      </c>
      <c r="B1" s="63" t="s">
        <v>325</v>
      </c>
      <c r="C1" s="63" t="s">
        <v>178</v>
      </c>
      <c r="D1" s="63" t="s">
        <v>179</v>
      </c>
      <c r="E1" s="63"/>
      <c r="F1" s="63" t="s">
        <v>180</v>
      </c>
      <c r="G1" s="63"/>
      <c r="H1" s="63" t="s">
        <v>326</v>
      </c>
    </row>
    <row r="2" spans="1:8" ht="15" customHeight="1" x14ac:dyDescent="0.25">
      <c r="A2" s="63"/>
      <c r="B2" s="63"/>
      <c r="C2" s="63"/>
      <c r="D2" s="7" t="s">
        <v>307</v>
      </c>
      <c r="E2" s="7" t="s">
        <v>313</v>
      </c>
      <c r="F2" s="7" t="s">
        <v>307</v>
      </c>
      <c r="G2" s="7" t="s">
        <v>313</v>
      </c>
      <c r="H2" s="63"/>
    </row>
    <row r="3" spans="1:8" ht="15" customHeight="1" x14ac:dyDescent="0.3">
      <c r="A3" s="8" t="s">
        <v>58</v>
      </c>
      <c r="B3" s="8" t="s">
        <v>327</v>
      </c>
      <c r="C3" s="8" t="s">
        <v>1</v>
      </c>
      <c r="D3" s="8" t="s">
        <v>1</v>
      </c>
      <c r="E3" s="8" t="s">
        <v>1</v>
      </c>
      <c r="F3" s="8" t="s">
        <v>1</v>
      </c>
      <c r="G3" s="8" t="s">
        <v>1</v>
      </c>
      <c r="H3" s="8" t="s">
        <v>1</v>
      </c>
    </row>
    <row r="4" spans="1:8" ht="15" customHeight="1" x14ac:dyDescent="0.35">
      <c r="A4" s="5" t="s">
        <v>66</v>
      </c>
      <c r="B4" s="5" t="s">
        <v>66</v>
      </c>
      <c r="C4" s="5" t="s">
        <v>66</v>
      </c>
      <c r="D4" s="5" t="s">
        <v>66</v>
      </c>
      <c r="E4" s="5" t="s">
        <v>66</v>
      </c>
      <c r="F4" s="5" t="s">
        <v>66</v>
      </c>
      <c r="G4" s="5" t="s">
        <v>66</v>
      </c>
      <c r="H4" s="5" t="s">
        <v>66</v>
      </c>
    </row>
    <row r="5" spans="1:8" ht="15" customHeight="1" x14ac:dyDescent="0.35">
      <c r="A5" s="5" t="s">
        <v>1</v>
      </c>
      <c r="B5" s="5" t="s">
        <v>183</v>
      </c>
      <c r="C5" s="5" t="s">
        <v>1</v>
      </c>
      <c r="D5" s="5" t="s">
        <v>1</v>
      </c>
      <c r="E5" s="5" t="s">
        <v>1</v>
      </c>
      <c r="F5" s="5" t="s">
        <v>1</v>
      </c>
      <c r="G5" s="5" t="s">
        <v>1</v>
      </c>
      <c r="H5" s="5" t="s">
        <v>1</v>
      </c>
    </row>
    <row r="6" spans="1:8" ht="15" customHeight="1" x14ac:dyDescent="0.3">
      <c r="A6" s="8" t="s">
        <v>96</v>
      </c>
      <c r="B6" s="8" t="s">
        <v>328</v>
      </c>
      <c r="C6" s="8" t="s">
        <v>1</v>
      </c>
      <c r="D6" s="8" t="s">
        <v>1</v>
      </c>
      <c r="E6" s="8" t="s">
        <v>1</v>
      </c>
      <c r="F6" s="8" t="s">
        <v>1</v>
      </c>
      <c r="G6" s="8" t="s">
        <v>1</v>
      </c>
      <c r="H6" s="8" t="s">
        <v>1</v>
      </c>
    </row>
    <row r="7" spans="1:8" ht="15" customHeight="1" x14ac:dyDescent="0.35">
      <c r="A7" s="5" t="s">
        <v>66</v>
      </c>
      <c r="B7" s="5" t="s">
        <v>66</v>
      </c>
      <c r="C7" s="5" t="s">
        <v>66</v>
      </c>
      <c r="D7" s="5" t="s">
        <v>66</v>
      </c>
      <c r="E7" s="5" t="s">
        <v>66</v>
      </c>
      <c r="F7" s="5" t="s">
        <v>66</v>
      </c>
      <c r="G7" s="5" t="s">
        <v>66</v>
      </c>
      <c r="H7" s="5" t="s">
        <v>66</v>
      </c>
    </row>
    <row r="8" spans="1:8" ht="15" customHeight="1" x14ac:dyDescent="0.35">
      <c r="A8" s="5" t="s">
        <v>1</v>
      </c>
      <c r="B8" s="5" t="s">
        <v>183</v>
      </c>
      <c r="C8" s="5" t="s">
        <v>1</v>
      </c>
      <c r="D8" s="5" t="s">
        <v>1</v>
      </c>
      <c r="E8" s="5" t="s">
        <v>1</v>
      </c>
      <c r="F8" s="5" t="s">
        <v>1</v>
      </c>
      <c r="G8" s="5" t="s">
        <v>1</v>
      </c>
      <c r="H8" s="5" t="s">
        <v>1</v>
      </c>
    </row>
    <row r="9" spans="1:8" ht="15" customHeight="1" x14ac:dyDescent="0.3">
      <c r="A9" s="8" t="s">
        <v>144</v>
      </c>
      <c r="B9" s="8" t="s">
        <v>329</v>
      </c>
      <c r="C9" s="8" t="s">
        <v>1</v>
      </c>
      <c r="D9" s="8" t="s">
        <v>1</v>
      </c>
      <c r="E9" s="8" t="s">
        <v>1</v>
      </c>
      <c r="F9" s="8" t="s">
        <v>1</v>
      </c>
      <c r="G9" s="8" t="s">
        <v>1</v>
      </c>
      <c r="H9" s="8" t="s">
        <v>1</v>
      </c>
    </row>
    <row r="10" spans="1:8" ht="15" customHeight="1" x14ac:dyDescent="0.35">
      <c r="A10" s="5" t="s">
        <v>66</v>
      </c>
      <c r="B10" s="5" t="s">
        <v>66</v>
      </c>
      <c r="C10" s="5" t="s">
        <v>66</v>
      </c>
      <c r="D10" s="5" t="s">
        <v>66</v>
      </c>
      <c r="E10" s="5" t="s">
        <v>66</v>
      </c>
      <c r="F10" s="5" t="s">
        <v>66</v>
      </c>
      <c r="G10" s="5" t="s">
        <v>66</v>
      </c>
      <c r="H10" s="5" t="s">
        <v>66</v>
      </c>
    </row>
    <row r="11" spans="1:8" ht="15" customHeight="1" x14ac:dyDescent="0.35">
      <c r="A11" s="5" t="s">
        <v>1</v>
      </c>
      <c r="B11" s="5" t="s">
        <v>183</v>
      </c>
      <c r="C11" s="5" t="s">
        <v>1</v>
      </c>
      <c r="D11" s="5" t="s">
        <v>1</v>
      </c>
      <c r="E11" s="5" t="s">
        <v>1</v>
      </c>
      <c r="F11" s="5" t="s">
        <v>1</v>
      </c>
      <c r="G11" s="5" t="s">
        <v>1</v>
      </c>
      <c r="H11" s="5" t="s">
        <v>1</v>
      </c>
    </row>
    <row r="12" spans="1:8" ht="15" customHeight="1" x14ac:dyDescent="0.3">
      <c r="A12" s="8" t="s">
        <v>147</v>
      </c>
      <c r="B12" s="8" t="s">
        <v>330</v>
      </c>
      <c r="C12" s="8" t="s">
        <v>1</v>
      </c>
      <c r="D12" s="8" t="s">
        <v>1</v>
      </c>
      <c r="E12" s="8" t="s">
        <v>1</v>
      </c>
      <c r="F12" s="8" t="s">
        <v>1</v>
      </c>
      <c r="G12" s="8" t="s">
        <v>1</v>
      </c>
      <c r="H12" s="8" t="s">
        <v>1</v>
      </c>
    </row>
    <row r="13" spans="1:8" ht="15" customHeight="1" x14ac:dyDescent="0.35">
      <c r="A13" s="5" t="s">
        <v>66</v>
      </c>
      <c r="B13" s="5" t="s">
        <v>66</v>
      </c>
      <c r="C13" s="5" t="s">
        <v>66</v>
      </c>
      <c r="D13" s="5" t="s">
        <v>66</v>
      </c>
      <c r="E13" s="5" t="s">
        <v>66</v>
      </c>
      <c r="F13" s="5" t="s">
        <v>66</v>
      </c>
      <c r="G13" s="5" t="s">
        <v>66</v>
      </c>
      <c r="H13" s="5" t="s">
        <v>66</v>
      </c>
    </row>
    <row r="14" spans="1:8" ht="15" customHeight="1" x14ac:dyDescent="0.35">
      <c r="A14" s="5" t="s">
        <v>1</v>
      </c>
      <c r="B14" s="5" t="s">
        <v>183</v>
      </c>
      <c r="C14" s="5" t="s">
        <v>1</v>
      </c>
      <c r="D14" s="5" t="s">
        <v>1</v>
      </c>
      <c r="E14" s="5" t="s">
        <v>1</v>
      </c>
      <c r="F14" s="5" t="s">
        <v>1</v>
      </c>
      <c r="G14" s="5" t="s">
        <v>1</v>
      </c>
      <c r="H14" s="5" t="s">
        <v>1</v>
      </c>
    </row>
    <row r="15" spans="1:8" ht="15" customHeight="1" x14ac:dyDescent="0.3">
      <c r="A15" s="8" t="s">
        <v>154</v>
      </c>
      <c r="B15" s="8" t="s">
        <v>331</v>
      </c>
      <c r="C15" s="8" t="s">
        <v>1</v>
      </c>
      <c r="D15" s="8" t="s">
        <v>1</v>
      </c>
      <c r="E15" s="8" t="s">
        <v>1</v>
      </c>
      <c r="F15" s="8" t="s">
        <v>1</v>
      </c>
      <c r="G15" s="8" t="s">
        <v>1</v>
      </c>
      <c r="H15" s="8" t="s">
        <v>1</v>
      </c>
    </row>
    <row r="16" spans="1:8" ht="15" customHeight="1" x14ac:dyDescent="0.35">
      <c r="A16" s="5" t="s">
        <v>66</v>
      </c>
      <c r="B16" s="5" t="s">
        <v>66</v>
      </c>
      <c r="C16" s="5" t="s">
        <v>66</v>
      </c>
      <c r="D16" s="5" t="s">
        <v>66</v>
      </c>
      <c r="E16" s="5" t="s">
        <v>66</v>
      </c>
      <c r="F16" s="5" t="s">
        <v>66</v>
      </c>
      <c r="G16" s="5" t="s">
        <v>66</v>
      </c>
      <c r="H16" s="5" t="s">
        <v>66</v>
      </c>
    </row>
    <row r="17" spans="1:8" ht="15" customHeight="1" x14ac:dyDescent="0.35">
      <c r="A17" s="5" t="s">
        <v>1</v>
      </c>
      <c r="B17" s="5" t="s">
        <v>183</v>
      </c>
      <c r="C17" s="5" t="s">
        <v>1</v>
      </c>
      <c r="D17" s="5" t="s">
        <v>1</v>
      </c>
      <c r="E17" s="5" t="s">
        <v>1</v>
      </c>
      <c r="F17" s="5" t="s">
        <v>1</v>
      </c>
      <c r="G17" s="5" t="s">
        <v>1</v>
      </c>
      <c r="H17" s="5" t="s">
        <v>1</v>
      </c>
    </row>
    <row r="18" spans="1:8" ht="15" customHeight="1" x14ac:dyDescent="0.3">
      <c r="A18" s="8" t="s">
        <v>157</v>
      </c>
      <c r="B18" s="8" t="s">
        <v>332</v>
      </c>
      <c r="C18" s="8" t="s">
        <v>1</v>
      </c>
      <c r="D18" s="8" t="s">
        <v>1</v>
      </c>
      <c r="E18" s="8" t="s">
        <v>1</v>
      </c>
      <c r="F18" s="8" t="s">
        <v>1</v>
      </c>
      <c r="G18" s="8" t="s">
        <v>1</v>
      </c>
      <c r="H18" s="8" t="s">
        <v>1</v>
      </c>
    </row>
    <row r="19" spans="1:8" ht="15" customHeight="1" x14ac:dyDescent="0.35">
      <c r="A19" s="5" t="s">
        <v>66</v>
      </c>
      <c r="B19" s="5" t="s">
        <v>66</v>
      </c>
      <c r="C19" s="5" t="s">
        <v>66</v>
      </c>
      <c r="D19" s="5" t="s">
        <v>66</v>
      </c>
      <c r="E19" s="5" t="s">
        <v>66</v>
      </c>
      <c r="F19" s="5" t="s">
        <v>66</v>
      </c>
      <c r="G19" s="5" t="s">
        <v>66</v>
      </c>
      <c r="H19" s="5" t="s">
        <v>66</v>
      </c>
    </row>
    <row r="20" spans="1:8" ht="15" customHeight="1" x14ac:dyDescent="0.35">
      <c r="A20" s="5" t="s">
        <v>1</v>
      </c>
      <c r="B20" s="5" t="s">
        <v>183</v>
      </c>
      <c r="C20" s="5" t="s">
        <v>1</v>
      </c>
      <c r="D20" s="5" t="s">
        <v>1</v>
      </c>
      <c r="E20" s="5" t="s">
        <v>1</v>
      </c>
      <c r="F20" s="5" t="s">
        <v>1</v>
      </c>
      <c r="G20" s="5" t="s">
        <v>1</v>
      </c>
      <c r="H20" s="5" t="s">
        <v>1</v>
      </c>
    </row>
    <row r="21" spans="1:8" ht="15" customHeight="1" x14ac:dyDescent="0.3">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C3"/>
  <sheetViews>
    <sheetView workbookViewId="0"/>
  </sheetViews>
  <sheetFormatPr defaultRowHeight="12.5" x14ac:dyDescent="0.25"/>
  <cols>
    <col min="1" max="1" width="6.54296875" customWidth="1"/>
    <col min="2" max="2" width="42.81640625" customWidth="1"/>
    <col min="3" max="3" width="41.453125" customWidth="1"/>
  </cols>
  <sheetData>
    <row r="1" spans="1:3" ht="15" customHeight="1" x14ac:dyDescent="0.25">
      <c r="A1" s="7" t="s">
        <v>6</v>
      </c>
      <c r="B1" s="7" t="s">
        <v>334</v>
      </c>
      <c r="C1" s="7" t="s">
        <v>7</v>
      </c>
    </row>
    <row r="2" spans="1:3" ht="15" customHeight="1" x14ac:dyDescent="0.35">
      <c r="A2" s="5" t="s">
        <v>66</v>
      </c>
      <c r="B2" s="5" t="s">
        <v>66</v>
      </c>
      <c r="C2" s="5" t="s">
        <v>66</v>
      </c>
    </row>
    <row r="3" spans="1:3" ht="15" customHeight="1" x14ac:dyDescent="0.35">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A874"/>
  <sheetViews>
    <sheetView workbookViewId="0"/>
  </sheetViews>
  <sheetFormatPr defaultRowHeight="12.5"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{'SheetId':'0e67e680-b807-4d33-99c0-7b78881f5ae3','UId':'9cbd5645-d1cc-4c66-9f84-d2f549c40baa','Col':4,'Row':3,'Format':'numberic','Value':'10330979702','TargetCode':''}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{'SheetId':'0e67e680-b807-4d33-99c0-7b78881f5ae3','UId':'99e568e1-5c2c-4711-855d-7b59f3d1cab6','Col':5,'Row':3,'Format':'numberic','Value':'69995082832','TargetCode':''}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{'SheetId':'0e67e680-b807-4d33-99c0-7b78881f5ae3','UId':'c69da7a3-02da-4c71-9ebc-1684c54f1afc','Col':6,'Row':3,'Format':'numberic','Value':'0.0474926041522338','TargetCode':''}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{'SheetId':'0e67e680-b807-4d33-99c0-7b78881f5ae3','UId':'ff256832-31a8-4b18-a932-43bc9d1665b9','Col':4,'Row':6,'ColDynamic':4,'RowDynamic':5,'Format':'numberic','Value':'10330979702','TargetCode':''}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{'SheetId':'0e67e680-b807-4d33-99c0-7b78881f5ae3','UId':'a91ef888-5216-4368-893d-4bf54555e048','Col':5,'Row':6,'ColDynamic':5,'RowDynamic':5,'Format':'numberic','Value':'69995082832','TargetCode':''}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{'SheetId':'0e67e680-b807-4d33-99c0-7b78881f5ae3','UId':'0872eb3d-591d-41ae-88b3-07cc186bb076','Col':6,'Row':6,'ColDynamic':6,'RowDynamic':5,'Format':'numberic','Value':'0.0474926041522338','TargetCode':''}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{'SheetId':'0e67e680-b807-4d33-99c0-7b78881f5ae3','UId':'c59bc369-ef6c-4ae7-8932-3d3cd7b0f999','Col':4,'Row':8,'ColDynamic':4,'RowDynamic':9,'Format':'numberic','Value':'308745723250','TargetCode':''}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{'SheetId':'0e67e680-b807-4d33-99c0-7b78881f5ae3','UId':'71da1168-8366-41b4-a97a-ac130f3a71ab','Col':5,'Row':8,'ColDynamic':5,'RowDynamic':9,'Format':'numberic','Value':'266458229972','TargetCode':''}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{'SheetId':'0e67e680-b807-4d33-99c0-7b78881f5ae3','UId':'3c022ada-eb27-4aed-bf94-d517130be29a','Col':6,'Row':8,'ColDynamic':6,'RowDynamic':9,'Format':'numberic','Value':'0.998868788478526','TargetCode':''}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{'SheetId':'0e67e680-b807-4d33-99c0-7b78881f5ae3','UId':'aaa47aee-de9e-4a72-aaac-e89970beaace','Col':4,'Row':13,'ColDynamic':4,'RowDynamic':12,'Format':'numberic','Value':'1149850000','TargetCode':''}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{'SheetId':'0e67e680-b807-4d33-99c0-7b78881f5ae3','UId':'c31cdabe-83ce-456c-8300-7b06d46f81cc','Col':5,'Row':13,'ColDynamic':5,'RowDynamic':12,'Format':'numberic','Value':'372820173','TargetCode':''}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{'SheetId':'0e67e680-b807-4d33-99c0-7b78881f5ae3','UId':'df064eb2-539c-42cd-9667-ecd8effb04f7','Col':6,'Row':13,'ColDynamic':6,'RowDynamic':12,'Format':'numberic','Value':'12.770392812996','TargetCode':''}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{'SheetId':'0e67e680-b807-4d33-99c0-7b78881f5ae3','UId':'4db3253d-9c46-4d6e-918f-a429377ea210','Col':4,'Row':16,'Format':'numberic','Value':'0','TargetCode':''}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{'SheetId':'0e67e680-b807-4d33-99c0-7b78881f5ae3','UId':'1b5619ce-07bd-4f38-b89d-ff10d4440cfc','Col':5,'Row':16,'Format':'numberic','Value':'0','TargetCode':''}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{'SheetId':'0e67e680-b807-4d33-99c0-7b78881f5ae3','UId':'fd93a4a0-c67a-4490-8678-85ab28c59627','Col':4,'Row':21,'ColDynamic':4,'RowDynamic':20,'Format':'numberic','Value':'12405344786','TargetCode':''}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{'SheetId':'0e67e680-b807-4d33-99c0-7b78881f5ae3','UId':'fcf911ca-e231-4e37-ba04-31a4d132b264','Col':5,'Row':21,'ColDynamic':5,'RowDynamic':20,'Format':'numberic','Value':'6561253733','TargetCode':''}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{'SheetId':'0e67e680-b807-4d33-99c0-7b78881f5ae3','UId':'2d289968-fbe5-4b0a-bf5f-8a6df071d197','Col':6,'Row':21,'ColDynamic':6,'RowDynamic':20,'Format':'numberic','Value':'5.94282117047223','TargetCode':''}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{'SheetId':'0e67e680-b807-4d33-99c0-7b78881f5ae3','UId':'9165401c-9eab-437b-81ae-d4feb80e4e2f','Col':4,'Row':30,'Format':'numberic','Value':'332631897738','TargetCode':''}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{'SheetId':'0e67e680-b807-4d33-99c0-7b78881f5ae3','UId':'a439d206-4c67-47d4-afcd-d4f8e627acf1','Col':5,'Row':30,'Format':'numberic','Value':'343387386710','TargetCode':''}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{'SheetId':'0e67e680-b807-4d33-99c0-7b78881f5ae3','UId':'8906c8be-ac8d-4de9-aebb-1de6b88d0a22','Col':6,'Row':30,'Format':'numberic','Value':'0.628984710250729','TargetCode':''}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{'SheetId':'0e67e680-b807-4d33-99c0-7b78881f5ae3','UId':'c0a5eee6-84a8-4294-82d8-68a2433fd220','Col':4,'Row':34,'ColDynamic':4,'RowDynamic':33,'Format':'numberic','Value':'3260516328','TargetCode':''}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{'SheetId':'0e67e680-b807-4d33-99c0-7b78881f5ae3','UId':'a4ede6ba-ec49-4991-9f32-c8e9bcfe31d0','Col':5,'Row':34,'ColDynamic':5,'RowDynamic':33,'Format':'numberic','Value':'19516364678','TargetCode':''}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{'SheetId':'0e67e680-b807-4d33-99c0-7b78881f5ae3','UId':'6823b56c-6355-4646-a028-45bac846780f','Col':4,'Row':37,'Format':'numberic','Value':'1945704209','TargetCode':''}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{'SheetId':'0e67e680-b807-4d33-99c0-7b78881f5ae3','UId':'3318279c-387a-4099-bb92-e31c1fe449fe','Col':5,'Row':37,'Format':'numberic','Value':'1452675266','TargetCode':''}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{'SheetId':'0e67e680-b807-4d33-99c0-7b78881f5ae3','UId':'4e4bdcf0-80c6-4aab-a280-ce14045479a2','Col':6,'Row':37,'Format':'numberic','Value':'0.561773006666087','TargetCode':''}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{'SheetId':'0e67e680-b807-4d33-99c0-7b78881f5ae3','UId':'3c70b8a9-b1ec-43c2-876f-82404e71a395','Col':4,'Row':40,'Format':'numberic','Value':'5206220537','TargetCode':''}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{'SheetId':'0e67e680-b807-4d33-99c0-7b78881f5ae3','UId':'12d35449-1610-445d-a82a-ca6aa3c24666','Col':5,'Row':40,'Format':'numberic','Value':'20969039944','TargetCode':''}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{'SheetId':'0e67e680-b807-4d33-99c0-7b78881f5ae3','UId':'12315a60-eed3-4b10-a10c-2f67a18ee638','Col':6,'Row':40,'Format':'numberic','Value':'1.5031648443318','TargetCode':''}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{'SheetId':'0e67e680-b807-4d33-99c0-7b78881f5ae3','UId':'47fa62ea-4432-4646-9d4f-ee5aab71af85','Col':4,'Row':41,'Format':'numberic','Value':'327425677201','TargetCode':''}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{'SheetId':'0e67e680-b807-4d33-99c0-7b78881f5ae3','UId':'3afb4556-da28-46fc-a2b2-36ba72752042','Col':5,'Row':41,'Format':'numberic','Value':'322418346766','TargetCode':''}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{'SheetId':'0e67e680-b807-4d33-99c0-7b78881f5ae3','UId':'76b3aaa6-980e-4c01-b289-c500e2a6bc24','Col':6,'Row':41,'Format':'numberic','Value':'0.623221735184893','TargetCode':''}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{'SheetId':'0e67e680-b807-4d33-99c0-7b78881f5ae3','UId':'7104513d-d6f9-4449-8a07-2e2ffcb96545','Col':4,'Row':42,'Format':'numberic','Value':'20268879.75','TargetCode':''}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{'SheetId':'0e67e680-b807-4d33-99c0-7b78881f5ae3','UId':'3e6dbc06-a87f-42e5-8f05-e55e94914d01','Col':5,'Row':42,'Format':'numberic','Value':'20766995.3','TargetCode':''}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{'SheetId':'0e67e680-b807-4d33-99c0-7b78881f5ae3','UId':'f428fa58-01e3-47d4-8c5d-1c46168be529','Col':6,'Row':42,'Format':'numberic','Value':'0.644484110272409','TargetCode':''}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{'SheetId':'0e67e680-b807-4d33-99c0-7b78881f5ae3','UId':'4e4f6161-da0f-463f-8dd1-39772b1d4eda','Col':4,'Row':43,'Format':'numberic','Value':'16154.1','TargetCode':''}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{'SheetId':'0e67e680-b807-4d33-99c0-7b78881f5ae3','UId':'4a847a8c-942e-443a-8eae-7a36b88630ea','Col':5,'Row':43,'Format':'numberic','Value':'15525.51','TargetCode':''}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{'SheetId':'0e67e680-b807-4d33-99c0-7b78881f5ae3','UId':'b1a27640-3dfd-4efe-90b1-884e8ae97752','Col':6,'Row':43,'Format':'numberic','Value':'0.967008535650213','TargetCode':''}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{'SheetId':'9e57442d-faa2-4732-bfe8-6082c7f4cc3b','UId':'1ab6082b-49bd-46b5-a368-d8740fb12834','Col':4,'Row':2,'Format':'numberic','Value':'2057073584','TargetCode':''}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{'SheetId':'9e57442d-faa2-4732-bfe8-6082c7f4cc3b','UId':'220cbdc8-4631-4f07-a522-f901ab9a56b6','Col':5,'Row':2,'Format':'numberic','Value':'133143970','TargetCode':''}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{'SheetId':'9e57442d-faa2-4732-bfe8-6082c7f4cc3b','UId':'44591e3f-5579-49aa-bc70-68808b3d1875','Col':6,'Row':2,'Format':'numberic','Value':'5110187552','TargetCode':''}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{'SheetId':'9e57442d-faa2-4732-bfe8-6082c7f4cc3b','UId':'469f6a2b-25ef-4e27-93c5-0caee9db4d81','Col':4,'Row':5,'ColDynamic':4,'RowDynamic':4,'Format':'numberic','Value':'2057073584','TargetCode':''}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{'SheetId':'9e57442d-faa2-4732-bfe8-6082c7f4cc3b','UId':'7b8d3f89-6827-40c2-b297-cf7a42237b42','Col':5,'Row':5,'ColDynamic':5,'RowDynamic':4,'Format':'numberic','Value':'120815203','TargetCode':''}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{'SheetId':'9e57442d-faa2-4732-bfe8-6082c7f4cc3b','UId':'4ae5c9f2-f277-4de6-a00c-b59eae1b7410','Col':6,'Row':5,'ColDynamic':6,'RowDynamic':4,'Format':'numberic','Value':'4086532759','TargetCode':''}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{'SheetId':'9e57442d-faa2-4732-bfe8-6082c7f4cc3b','UId':'5cf117a3-96d2-4aaf-916d-02b16ba83420','Col':4,'Row':7,'ColDynamic':4,'RowDynamic':4,'Format':'numberic','Value':'0','TargetCode':''}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{'SheetId':'9e57442d-faa2-4732-bfe8-6082c7f4cc3b','UId':'89c23fea-c054-41d5-9d1e-0958d45c7a95','Col':5,'Row':7,'ColDynamic':5,'RowDynamic':4,'Format':'numberic','Value':'12328767','TargetCode':''}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{'SheetId':'9e57442d-faa2-4732-bfe8-6082c7f4cc3b','UId':'d5829e20-95a8-4535-904c-7e09f2cdc9f2','Col':6,'Row':7,'ColDynamic':6,'RowDynamic':4,'Format':'numberic','Value':'1023654793','TargetCode':''}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{'SheetId':'9e57442d-faa2-4732-bfe8-6082c7f4cc3b','UId':'21f3c77c-886e-43f3-9ba5-fdc740bf45a7','Col':4,'Row':11,'ColDynamic':4,'RowDynamic':8,'Format':'numberic','Value':'769481111','TargetCode':''}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{'SheetId':'9e57442d-faa2-4732-bfe8-6082c7f4cc3b','UId':'fff53ed1-05e1-4ac8-8249-2f48edf9fa14','Col':5,'Row':11,'ColDynamic':5,'RowDynamic':8,'Format':'numberic','Value':'783944011','TargetCode':''}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{'SheetId':'9e57442d-faa2-4732-bfe8-6082c7f4cc3b','UId':'c1a4252e-e2cb-4233-bed1-d3afc836ccc8','Col':6,'Row':11,'ColDynamic':6,'RowDynamic':8,'Format':'numberic','Value':'4342667339','TargetCode':''}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{'SheetId':'9e57442d-faa2-4732-bfe8-6082c7f4cc3b','UId':'2b4c7218-ef2f-452d-80ea-cb1d29493e04','Col':4,'Row':12,'Format':'numberic','Value':'323176420','TargetCode':''}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{'SheetId':'9e57442d-faa2-4732-bfe8-6082c7f4cc3b','UId':'2916fb19-bceb-454d-ad42-4fc7a299a2a3','Col':5,'Row':12,'Format':'numberic','Value':'335074134','TargetCode':''}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{'SheetId':'9e57442d-faa2-4732-bfe8-6082c7f4cc3b','UId':'4e500903-fadf-4a73-8849-257ec68842d0','Col':6,'Row':12,'Format':'numberic','Value':'2089653468','TargetCode':''}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{'SheetId':'9e57442d-faa2-4732-bfe8-6082c7f4cc3b','UId':'157e5771-4dd4-4ed6-838c-69dd228515cd','Col':4,'Row':14,'ColDynamic':4,'RowDynamic':11,'Format':'numberic','Value':'45786011','TargetCode':''}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{'SheetId':'9e57442d-faa2-4732-bfe8-6082c7f4cc3b','UId':'1e7708d3-6d2b-4639-8d85-59b3c9bf16f5','Col':5,'Row':14,'ColDynamic':5,'RowDynamic':11,'Format':'numberic','Value':'47212739','TargetCode':''}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{'SheetId':'9e57442d-faa2-4732-bfe8-6082c7f4cc3b','UId':'18031c0a-5fc4-4a35-8331-a60cef3972fd','Col':6,'Row':14,'ColDynamic':6,'RowDynamic':11,'Format':'numberic','Value':'258456775','TargetCode':''}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{'SheetId':'9e57442d-faa2-4732-bfe8-6082c7f4cc3b','UId':'963cdae6-2163-4975-9a2a-f08497c7292d','Col':4,'Row':17,'Format':'numberic','Value':'79062500','TargetCode':''}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{'SheetId':'9e57442d-faa2-4732-bfe8-6082c7f4cc3b','UId':'85eed99f-bfdc-4be7-9967-72d9b1d67a5b','Col':5,'Row':17,'Format':'numberic','Value':'79062500','TargetCode':''}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{'SheetId':'9e57442d-faa2-4732-bfe8-6082c7f4cc3b','UId':'a66486eb-4505-4714-830d-ba2c3c0c6cd7','Col':6,'Row':17,'Format':'numberic','Value':'474375000','TargetCode':''}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{'SheetId':'9e57442d-faa2-4732-bfe8-6082c7f4cc3b','UId':'35799ba3-fea0-48d2-b27f-56054b206bd2','Col':4,'Row':24,'ColDynamic':4,'RowDynamic':23,'Format':'numberic','Value':'37821363','TargetCode':''}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{'SheetId':'9e57442d-faa2-4732-bfe8-6082c7f4cc3b','UId':'1863aaae-65a9-4f9f-9c5d-b3b2a95e519b','Col':5,'Row':24,'ColDynamic':5,'RowDynamic':23,'Format':'numberic','Value':'-642000','TargetCode':''}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{'SheetId':'9e57442d-faa2-4732-bfe8-6082c7f4cc3b','UId':'45a838e8-921d-463e-8daa-a5c771a772aa','Col':6,'Row':24,'ColDynamic':6,'RowDynamic':23,'Format':'numberic','Value':'37179363','TargetCode':''}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{'SheetId':'9e57442d-faa2-4732-bfe8-6082c7f4cc3b','UId':'1fe83977-2f78-4ce9-aa52-80fb62c52ad7','Col':4,'Row':26,'ColDynamic':4,'RowDynamic':19,'Format':'numberic','Value':'30000000','TargetCode':''}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{'SheetId':'9e57442d-faa2-4732-bfe8-6082c7f4cc3b','UId':'3e45938a-8b15-4a28-8d4e-6889d6469db5','Col':5,'Row':26,'ColDynamic':5,'RowDynamic':19,'Format':'numberic','Value':'30000000','TargetCode':''}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{'SheetId':'9e57442d-faa2-4732-bfe8-6082c7f4cc3b','UId':'3873886c-5e1c-44a4-ba3a-dae5f5accc8b','Col':6,'Row':26,'ColDynamic':6,'RowDynamic':19,'Format':'numberic','Value':'180000000','TargetCode':''}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{'SheetId':'9e57442d-faa2-4732-bfe8-6082c7f4cc3b','UId':'22eae942-46a3-4663-8bad-854ee399b27a','Col':4,'Row':32,'Format':'numberic','Value':'253579817','TargetCode':''}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{'SheetId':'9e57442d-faa2-4732-bfe8-6082c7f4cc3b','UId':'e86bd792-47df-41d4-b178-07deae52a1d3','Col':5,'Row':32,'Format':'numberic','Value':'293154138','TargetCode':''}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{'SheetId':'9e57442d-faa2-4732-bfe8-6082c7f4cc3b','UId':'38ae0936-1d1f-43c1-92bd-8403ec08cfeb','Col':6,'Row':32,'Format':'numberic','Value':'1290433816','TargetCode':''}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{'SheetId':'9e57442d-faa2-4732-bfe8-6082c7f4cc3b','UId':'a2f958ce-55fd-4741-a0a1-bdcf0dd1c8ec','Col':4,'Row':35,'Format':'numberic','Value':'55000','TargetCode':''}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{'SheetId':'9e57442d-faa2-4732-bfe8-6082c7f4cc3b','UId':'393bdfde-2176-402e-9b16-331c74ac5995','Col':5,'Row':35,'Format':'numberic','Value':'82500','TargetCode':''}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{'SheetId':'9e57442d-faa2-4732-bfe8-6082c7f4cc3b','UId':'61a21fd4-9c85-4c00-b1f5-a006461b16c9','Col':6,'Row':35,'Format':'numberic','Value':'12568917','TargetCode':''}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{'SheetId':'9e57442d-faa2-4732-bfe8-6082c7f4cc3b','UId':'c95f90f6-640a-4331-b0e8-54422c753940','Col':4,'Row':38,'Format':'numberic','Value':'1287592473','TargetCode':''}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{'SheetId':'9e57442d-faa2-4732-bfe8-6082c7f4cc3b','UId':'19caeda8-1e5a-4518-8250-4c15acb82c48','Col':5,'Row':38,'Format':'numberic','Value':'-650800041','TargetCode':''}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{'SheetId':'9e57442d-faa2-4732-bfe8-6082c7f4cc3b','UId':'d743182c-5853-46f3-8604-ad3aa58840b8','Col':6,'Row':38,'Format':'numberic','Value':'767520213','TargetCode':''}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{'SheetId':'9e57442d-faa2-4732-bfe8-6082c7f4cc3b','UId':'5fb4cc84-0a90-4cae-ba19-392c839af798','Col':4,'Row':39,'Format':'numberic','Value':'11678632501','TargetCode':''}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{'SheetId':'9e57442d-faa2-4732-bfe8-6082c7f4cc3b','UId':'c14dbefc-c01b-44b0-a577-6f17c0396290','Col':5,'Row':39,'Format':'numberic','Value':'6570677203','TargetCode':''}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{'SheetId':'9e57442d-faa2-4732-bfe8-6082c7f4cc3b','UId':'d1eb0ab7-7a60-49c8-b8aa-39c894436edb','Col':6,'Row':39,'Format':'numberic','Value':'22119387099','TargetCode':''}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{'SheetId':'9e57442d-faa2-4732-bfe8-6082c7f4cc3b','UId':'7dc5398f-c841-400c-850b-875a5c468e05','Col':4,'Row':40,'Format':'numberic','Value':'4946899762','TargetCode':''}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{'SheetId':'9e57442d-faa2-4732-bfe8-6082c7f4cc3b','UId':'fa4fb11d-bd81-48b0-9ef6-a4ff2cd9d48a','Col':5,'Row':40,'Format':'numberic','Value':'-1210216314','TargetCode':''}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{'SheetId':'9e57442d-faa2-4732-bfe8-6082c7f4cc3b','UId':'73bb9d14-e1ea-4394-a083-b8a649641cf9','Col':6,'Row':40,'Format':'numberic','Value':'8313035659','TargetCode':''}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{'SheetId':'9e57442d-faa2-4732-bfe8-6082c7f4cc3b','UId':'bab2e1a7-20d5-41fd-881b-9a21514bfc4f','Col':4,'Row':41,'Format':'numberic','Value':'6731732739','TargetCode':''}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{'SheetId':'9e57442d-faa2-4732-bfe8-6082c7f4cc3b','UId':'128100c2-b671-4904-a5a9-41069ed12784','Col':5,'Row':41,'Format':'numberic','Value':'7780893517','TargetCode':''}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{'SheetId':'9e57442d-faa2-4732-bfe8-6082c7f4cc3b','UId':'04b06e65-b2eb-4858-bb0b-d72c0270f1f6','Col':6,'Row':41,'Format':'numberic','Value':'13806351440','TargetCode':''}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{'SheetId':'9e57442d-faa2-4732-bfe8-6082c7f4cc3b','UId':'0c34f541-ad2d-4bff-9fce-284295e89335','Col':4,'Row':42,'Format':'numberic','Value':'12966224974','TargetCode':''}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{'SheetId':'9e57442d-faa2-4732-bfe8-6082c7f4cc3b','UId':'a1069390-e9a5-41a9-8d0c-f5931f68451d','Col':5,'Row':42,'Format':'numberic','Value':'5919877162','TargetCode':''}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{'SheetId':'9e57442d-faa2-4732-bfe8-6082c7f4cc3b','UId':'943a903f-8f0c-48d3-9a7d-d0f797c51f06','Col':6,'Row':42,'Format':'numberic','Value':'22886907312','TargetCode':''}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{'SheetId':'9e57442d-faa2-4732-bfe8-6082c7f4cc3b','UId':'14ba2d4e-fc98-469f-8702-009a93d663bf','Col':4,'Row':43,'Format':'numberic','Value':'322418346766','TargetCode':''}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{'SheetId':'9e57442d-faa2-4732-bfe8-6082c7f4cc3b','UId':'46dc8404-c63b-42c5-af20-35a421a3b5ab','Col':5,'Row':43,'Format':'numberic','Value':'333409141203','TargetCode':''}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{'SheetId':'9e57442d-faa2-4732-bfe8-6082c7f4cc3b','UId':'a1137c7a-72fe-4907-952f-0a4daf353a5c','Col':6,'Row':43,'Format':'numberic','Value':'375905982413','TargetCode':''}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{'SheetId':'9e57442d-faa2-4732-bfe8-6082c7f4cc3b','UId':'ae182ae4-ecb8-4b3e-87b1-02fe2b8c8c6e','Col':4,'Row':44,'Format':'numberic','Value':'5007330435','TargetCode':''}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{'SheetId':'9e57442d-faa2-4732-bfe8-6082c7f4cc3b','UId':'c7c70708-3a08-4a71-8b5b-958036d28d83','Col':5,'Row':44,'Format':'numberic','Value':'-10990794437','TargetCode':''}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{'SheetId':'9e57442d-faa2-4732-bfe8-6082c7f4cc3b','UId':'b56d1f06-ac4a-4581-bd76-0a7116bb9601','Col':6,'Row':44,'Format':'numberic','Value':'-48480305212','TargetCode':''}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{'SheetId':'9e57442d-faa2-4732-bfe8-6082c7f4cc3b','UId':'071f8b6b-411a-4479-a1e0-68ae4989d4d4','Col':4,'Row':45,'Format':'numberic','Value':'12966224974','TargetCode':''}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{'SheetId':'9e57442d-faa2-4732-bfe8-6082c7f4cc3b','UId':'649fe867-7540-4d27-809f-914ad09af55e','Col':5,'Row':45,'Format':'numberic','Value':'5919877162','TargetCode':''}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{'SheetId':'9e57442d-faa2-4732-bfe8-6082c7f4cc3b','UId':'ce2f8942-9d48-4663-bc86-864ddeb2e9fb','Col':6,'Row':45,'Format':'numberic','Value':'22886907312','TargetCode':''}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{'SheetId':'9e57442d-faa2-4732-bfe8-6082c7f4cc3b','UId':'26da4aec-6928-4f66-88a5-fdfd0ee643e5','Col':4,'Row':47,'Format':'numberic','Value':'-7958894539','TargetCode':''}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{'SheetId':'9e57442d-faa2-4732-bfe8-6082c7f4cc3b','UId':'9b98b4cd-1dc6-4f10-9fcd-3b02154fc346','Col':5,'Row':47,'Format':'numberic','Value':'-16910671599','TargetCode':''}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{'SheetId':'9e57442d-faa2-4732-bfe8-6082c7f4cc3b','UId':'ab589e24-1208-4602-83e1-3b0d9a9ddac2','Col':6,'Row':47,'Format':'numberic','Value':'-71367212524','TargetCode':''}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{'SheetId':'9e57442d-faa2-4732-bfe8-6082c7f4cc3b','UId':'a1e12271-7d9c-46e1-be1f-d3831e97dba6','Col':4,'Row':48,'Format':'numberic','Value':'327425677201','TargetCode':''}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{'SheetId':'9e57442d-faa2-4732-bfe8-6082c7f4cc3b','UId':'85d94755-db4c-439e-8336-6cbb28df62be','Col':5,'Row':48,'Format':'numberic','Value':'322418346766','TargetCode':''}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{'SheetId':'9e57442d-faa2-4732-bfe8-6082c7f4cc3b','UId':'d8a625ed-973b-4579-990b-8dd486f640c5','Col':6,'Row':48,'Format':'numberic','Value':'327425677201','TargetCode':''}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5">
      <c r="A285" t="str">
        <f>CONCATENATE("{'SheetId':'1deb9a6e-dc5a-4908-87cc-034ee9747e20'",",","'UId':'1e992cf2-7118-4214-a559-0195c8884aea'",",'Col':",COLUMN(BCDanhMucDauTu_06029!A30),",'Row':",ROW(BCDanhMucDauTu_06029!A30),",","'ColDynamic':",COLUMN(BCDanhMucDauTu_06029!A3),",","'RowDynamic':",ROW(BCDanhMucDauTu_06029!A3),",","'Format':'numberic'",",'Value':'",SUBSTITUTE(BCDanhMucDauTu_06029!A30,"'","\'"),"','TargetCode':''}")</f>
        <v>{'SheetId':'1deb9a6e-dc5a-4908-87cc-034ee9747e20','UId':'1e992cf2-7118-4214-a559-0195c8884aea','Col':1,'Row':30,'ColDynamic':1,'RowDynamic':3,'Format':'numberic','Value':' ','TargetCode':''}</v>
      </c>
    </row>
    <row r="286" spans="1:1" x14ac:dyDescent="0.25">
      <c r="A286" t="str">
        <f>CONCATENATE("{'SheetId':'1deb9a6e-dc5a-4908-87cc-034ee9747e20'",",","'UId':'4f882b80-9e4d-4d19-8537-405badf59571'",",'Col':",COLUMN(BCDanhMucDauTu_06029!B30),",'Row':",ROW(BCDanhMucDauTu_06029!B30),",","'ColDynamic':",COLUMN(BCDanhMucDauTu_06029!B3),",","'RowDynamic':",ROW(BCDanhMucDauTu_06029!B3),",","'Format':'string'",",'Value':'",SUBSTITUTE(BCDanhMucDauTu_06029!B30,"'","\'"),"','TargetCode':''}")</f>
        <v>{'SheetId':'1deb9a6e-dc5a-4908-87cc-034ee9747e20','UId':'4f882b80-9e4d-4d19-8537-405badf59571','Col':2,'Row':30,'ColDynamic':2,'RowDynamic':3,'Format':'string','Value':'Tổng','TargetCode':''}</v>
      </c>
    </row>
    <row r="287" spans="1:1" x14ac:dyDescent="0.25">
      <c r="A287" t="str">
        <f>CONCATENATE("{'SheetId':'1deb9a6e-dc5a-4908-87cc-034ee9747e20'",",","'UId':'5250f607-5010-4670-bb67-dda35efb42cd'",",'Col':",COLUMN(BCDanhMucDauTu_06029!C30),",'Row':",ROW(BCDanhMucDauTu_06029!C30),",","'ColDynamic':",COLUMN(BCDanhMucDauTu_06029!C3),",","'RowDynamic':",ROW(BCDanhMucDauTu_06029!C3),",","'Format':'numberic'",",'Value':'",SUBSTITUTE(BCDanhMucDauTu_06029!C30,"'","\'"),"','TargetCode':''}")</f>
        <v>{'SheetId':'1deb9a6e-dc5a-4908-87cc-034ee9747e20','UId':'5250f607-5010-4670-bb67-dda35efb42cd','Col':3,'Row':30,'ColDynamic':3,'RowDynamic':3,'Format':'numberic','Value':'2247','TargetCode':''}</v>
      </c>
    </row>
    <row r="288" spans="1:1" x14ac:dyDescent="0.25">
      <c r="A288" t="str">
        <f>CONCATENATE("{'SheetId':'1deb9a6e-dc5a-4908-87cc-034ee9747e20'",",","'UId':'428c865a-7282-4f58-bc89-20f1b0217190'",",'Col':",COLUMN(BCDanhMucDauTu_06029!D30),",'Row':",ROW(BCDanhMucDauTu_06029!D30),",","'ColDynamic':",COLUMN(BCDanhMucDauTu_06029!D3),",","'RowDynamic':",ROW(BCDanhMucDauTu_06029!D3),",","'Format':'numberic'",",'Value':'",SUBSTITUTE(BCDanhMucDauTu_06029!D30,"'","\'"),"','TargetCode':''}")</f>
        <v>{'SheetId':'1deb9a6e-dc5a-4908-87cc-034ee9747e20','UId':'428c865a-7282-4f58-bc89-20f1b0217190','Col':4,'Row':30,'ColDynamic':4,'RowDynamic':3,'Format':'numberic','Value':'0','TargetCode':''}</v>
      </c>
    </row>
    <row r="289" spans="1:1" x14ac:dyDescent="0.25">
      <c r="A289" t="str">
        <f>CONCATENATE("{'SheetId':'1deb9a6e-dc5a-4908-87cc-034ee9747e20'",",","'UId':'9592905c-7577-459a-bf73-e7d1733cf17a'",",'Col':",COLUMN(BCDanhMucDauTu_06029!E30),",'Row':",ROW(BCDanhMucDauTu_06029!E30),",","'ColDynamic':",COLUMN(BCDanhMucDauTu_06029!E3),",","'RowDynamic':",ROW(BCDanhMucDauTu_06029!E3),",","'Format':'numberic'",",'Value':'",SUBSTITUTE(BCDanhMucDauTu_06029!E30,"'","\'"),"','TargetCode':''}")</f>
        <v>{'SheetId':'1deb9a6e-dc5a-4908-87cc-034ee9747e20','UId':'9592905c-7577-459a-bf73-e7d1733cf17a','Col':5,'Row':30,'ColDynamic':5,'RowDynamic':3,'Format':'numberic','Value':'','TargetCode':''}</v>
      </c>
    </row>
    <row r="290" spans="1:1" x14ac:dyDescent="0.25">
      <c r="A290" t="str">
        <f>CONCATENATE("{'SheetId':'1deb9a6e-dc5a-4908-87cc-034ee9747e20'",",","'UId':'a9e4466a-def7-4534-a075-0e61b1888eec'",",'Col':",COLUMN(BCDanhMucDauTu_06029!F30),",'Row':",ROW(BCDanhMucDauTu_06029!F30),",","'ColDynamic':",COLUMN(BCDanhMucDauTu_06029!F3),",","'RowDynamic':",ROW(BCDanhMucDauTu_06029!F3),",","'Format':'numberic'",",'Value':'",SUBSTITUTE(BCDanhMucDauTu_06029!F30,"'","\'"),"','TargetCode':''}")</f>
        <v>{'SheetId':'1deb9a6e-dc5a-4908-87cc-034ee9747e20','UId':'a9e4466a-def7-4534-a075-0e61b1888eec','Col':6,'Row':30,'ColDynamic':6,'RowDynamic':3,'Format':'numberic','Value':'308745723250','TargetCode':''}</v>
      </c>
    </row>
    <row r="291" spans="1:1" x14ac:dyDescent="0.25">
      <c r="A291" t="str">
        <f>CONCATENATE("{'SheetId':'1deb9a6e-dc5a-4908-87cc-034ee9747e20'",",","'UId':'13379930-3d0b-4576-86a6-aee55aa73fef'",",'Col':",COLUMN(BCDanhMucDauTu_06029!G30),",'Row':",ROW(BCDanhMucDauTu_06029!G30),",","'ColDynamic':",COLUMN(BCDanhMucDauTu_06029!G3),",","'RowDynamic':",ROW(BCDanhMucDauTu_06029!G3),",","'Format':'numberic'",",'Value':'",SUBSTITUTE(BCDanhMucDauTu_06029!G30,"'","\'"),"','TargetCode':''}")</f>
        <v>{'SheetId':'1deb9a6e-dc5a-4908-87cc-034ee9747e20','UId':'13379930-3d0b-4576-86a6-aee55aa73fef','Col':7,'Row':30,'ColDynamic':7,'RowDynamic':3,'Format':'numberic','Value':'0.928190367038058','TargetCode':''}</v>
      </c>
    </row>
    <row r="292" spans="1:1" x14ac:dyDescent="0.25">
      <c r="A292" t="str">
        <f>CONCATENATE("{'SheetId':'1deb9a6e-dc5a-4908-87cc-034ee9747e20'",",","'UId':'17931870-911c-4fad-afd5-7ec649ba087b'",",'Col':",COLUMN(BCDanhMucDauTu_06029!D31),",'Row':",ROW(BCDanhMucDauTu_06029!D31),",","'Format':'numberic'",",'Value':'",SUBSTITUTE(BCDanhMucDauTu_06029!D31,"'","\'"),"','TargetCode':''}")</f>
        <v>{'SheetId':'1deb9a6e-dc5a-4908-87cc-034ee9747e20','UId':'17931870-911c-4fad-afd5-7ec649ba087b','Col':4,'Row':31,'Format':'numberic','Value':' ','TargetCode':''}</v>
      </c>
    </row>
    <row r="293" spans="1:1" x14ac:dyDescent="0.25">
      <c r="A293" t="str">
        <f>CONCATENATE("{'SheetId':'1deb9a6e-dc5a-4908-87cc-034ee9747e20'",",","'UId':'8e29656a-72a1-4698-a2d4-ab43c77220a4'",",'Col':",COLUMN(BCDanhMucDauTu_06029!E31),",'Row':",ROW(BCDanhMucDauTu_06029!E31),",","'Format':'numberic'",",'Value':'",SUBSTITUTE(BCDanhMucDauTu_06029!E31,"'","\'"),"','TargetCode':''}")</f>
        <v>{'SheetId':'1deb9a6e-dc5a-4908-87cc-034ee9747e20','UId':'8e29656a-72a1-4698-a2d4-ab43c77220a4','Col':5,'Row':31,'Format':'numberic','Value':' ','TargetCode':''}</v>
      </c>
    </row>
    <row r="294" spans="1:1" x14ac:dyDescent="0.25">
      <c r="A294" t="str">
        <f>CONCATENATE("{'SheetId':'1deb9a6e-dc5a-4908-87cc-034ee9747e20'",",","'UId':'5fe96b01-5f18-4f07-ac34-11fa669457a4'",",'Col':",COLUMN(BCDanhMucDauTu_06029!F31),",'Row':",ROW(BCDanhMucDauTu_06029!F31),",","'Format':'numberic'",",'Value':'",SUBSTITUTE(BCDanhMucDauTu_06029!F31,"'","\'"),"','TargetCode':''}")</f>
        <v>{'SheetId':'1deb9a6e-dc5a-4908-87cc-034ee9747e20','UId':'5fe96b01-5f18-4f07-ac34-11fa669457a4','Col':6,'Row':31,'Format':'numberic','Value':' ','TargetCode':''}</v>
      </c>
    </row>
    <row r="295" spans="1:1" x14ac:dyDescent="0.25">
      <c r="A295" t="str">
        <f>CONCATENATE("{'SheetId':'1deb9a6e-dc5a-4908-87cc-034ee9747e20'",",","'UId':'9d206dcc-b016-47b5-a344-791067be02d5'",",'Col':",COLUMN(BCDanhMucDauTu_06029!G31),",'Row':",ROW(BCDanhMucDauTu_06029!G31),",","'Format':'numberic'",",'Value':'",SUBSTITUTE(BCDanhMucDauTu_06029!G31,"'","\'"),"','TargetCode':''}")</f>
        <v>{'SheetId':'1deb9a6e-dc5a-4908-87cc-034ee9747e20','UId':'9d206dcc-b016-47b5-a344-791067be02d5','Col':7,'Row':31,'Format':'numberic','Value':' ','TargetCode':''}</v>
      </c>
    </row>
    <row r="296" spans="1:1" x14ac:dyDescent="0.25">
      <c r="A296" t="str">
        <f>CONCATENATE("{'SheetId':'1deb9a6e-dc5a-4908-87cc-034ee9747e20'",",","'UId':'d149d88b-77fb-4541-8798-63154426abc2'",",'Col':",COLUMN(BCDanhMucDauTu_06029!A33),",'Row':",ROW(BCDanhMucDauTu_06029!A33),",","'ColDynamic':",COLUMN(BCDanhMucDauTu_06029!A31),",","'RowDynamic':",ROW(BCDanhMucDauTu_06029!A31),",","'Format':'numberic'",",'Value':'",SUBSTITUTE(BCDanhMucDauTu_06029!A33,"'","\'"),"','TargetCode':''}")</f>
        <v>{'SheetId':'1deb9a6e-dc5a-4908-87cc-034ee9747e20','UId':'d149d88b-77fb-4541-8798-63154426abc2','Col':1,'Row':33,'ColDynamic':1,'RowDynamic':31,'Format':'numberic','Value':' ','TargetCode':''}</v>
      </c>
    </row>
    <row r="297" spans="1:1" x14ac:dyDescent="0.25">
      <c r="A297" t="str">
        <f>CONCATENATE("{'SheetId':'1deb9a6e-dc5a-4908-87cc-034ee9747e20'",",","'UId':'63355adb-73ff-4fd6-a4ee-6353f3830628'",",'Col':",COLUMN(BCDanhMucDauTu_06029!B33),",'Row':",ROW(BCDanhMucDauTu_06029!B33),",","'ColDynamic':",COLUMN(BCDanhMucDauTu_06029!B31),",","'RowDynamic':",ROW(BCDanhMucDauTu_06029!B31),",","'Format':'string'",",'Value':'",SUBSTITUTE(BCDanhMucDauTu_06029!B33,"'","\'"),"','TargetCode':''}")</f>
        <v>{'SheetId':'1deb9a6e-dc5a-4908-87cc-034ee9747e20','UId':'63355adb-73ff-4fd6-a4ee-6353f3830628','Col':2,'Row':33,'ColDynamic':2,'RowDynamic':31,'Format':'string','Value':'Tổng','TargetCode':''}</v>
      </c>
    </row>
    <row r="298" spans="1:1" x14ac:dyDescent="0.25">
      <c r="A298" t="str">
        <f>CONCATENATE("{'SheetId':'1deb9a6e-dc5a-4908-87cc-034ee9747e20'",",","'UId':'34e26121-8d4b-46bb-836d-3cc1913c6909'",",'Col':",COLUMN(BCDanhMucDauTu_06029!C33),",'Row':",ROW(BCDanhMucDauTu_06029!C33),",","'ColDynamic':",COLUMN(BCDanhMucDauTu_06029!C31),",","'RowDynamic':",ROW(BCDanhMucDauTu_06029!C31),",","'Format':'numberic'",",'Value':'",SUBSTITUTE(BCDanhMucDauTu_06029!C33,"'","\'"),"','TargetCode':''}")</f>
        <v>{'SheetId':'1deb9a6e-dc5a-4908-87cc-034ee9747e20','UId':'34e26121-8d4b-46bb-836d-3cc1913c6909','Col':3,'Row':33,'ColDynamic':3,'RowDynamic':31,'Format':'numberic','Value':'2249','TargetCode':''}</v>
      </c>
    </row>
    <row r="299" spans="1:1" x14ac:dyDescent="0.25">
      <c r="A299" t="str">
        <f>CONCATENATE("{'SheetId':'1deb9a6e-dc5a-4908-87cc-034ee9747e20'",",","'UId':'dcb7503a-9941-4910-9dba-c04cd291c91d'",",'Col':",COLUMN(BCDanhMucDauTu_06029!D33),",'Row':",ROW(BCDanhMucDauTu_06029!D33),",","'ColDynamic':",COLUMN(BCDanhMucDauTu_06029!D31),",","'RowDynamic':",ROW(BCDanhMucDauTu_06029!D31),",","'Format':'numberic'",",'Value':'",SUBSTITUTE(BCDanhMucDauTu_06029!D33,"'","\'"),"','TargetCode':''}")</f>
        <v>{'SheetId':'1deb9a6e-dc5a-4908-87cc-034ee9747e20','UId':'dcb7503a-9941-4910-9dba-c04cd291c91d','Col':4,'Row':33,'ColDynamic':4,'RowDynamic':31,'Format':'numberic','Value':' ','TargetCode':''}</v>
      </c>
    </row>
    <row r="300" spans="1:1" x14ac:dyDescent="0.25">
      <c r="A300" t="str">
        <f>CONCATENATE("{'SheetId':'1deb9a6e-dc5a-4908-87cc-034ee9747e20'",",","'UId':'9ff33d6c-3426-46f5-98c3-f1cc3c6c563e'",",'Col':",COLUMN(BCDanhMucDauTu_06029!E33),",'Row':",ROW(BCDanhMucDauTu_06029!E33),",","'ColDynamic':",COLUMN(BCDanhMucDauTu_06029!E31),",","'RowDynamic':",ROW(BCDanhMucDauTu_06029!E31),",","'Format':'numberic'",",'Value':'",SUBSTITUTE(BCDanhMucDauTu_06029!E33,"'","\'"),"','TargetCode':''}")</f>
        <v>{'SheetId':'1deb9a6e-dc5a-4908-87cc-034ee9747e20','UId':'9ff33d6c-3426-46f5-98c3-f1cc3c6c563e','Col':5,'Row':33,'ColDynamic':5,'RowDynamic':31,'Format':'numberic','Value':' ','TargetCode':''}</v>
      </c>
    </row>
    <row r="301" spans="1:1" x14ac:dyDescent="0.25">
      <c r="A301" t="str">
        <f>CONCATENATE("{'SheetId':'1deb9a6e-dc5a-4908-87cc-034ee9747e20'",",","'UId':'196bc559-44ca-4c84-bc88-37e0b2b7c0ca'",",'Col':",COLUMN(BCDanhMucDauTu_06029!F33),",'Row':",ROW(BCDanhMucDauTu_06029!F33),",","'ColDynamic':",COLUMN(BCDanhMucDauTu_06029!F31),",","'RowDynamic':",ROW(BCDanhMucDauTu_06029!F31),",","'Format':'numberic'",",'Value':'",SUBSTITUTE(BCDanhMucDauTu_06029!F33,"'","\'"),"','TargetCode':''}")</f>
        <v>{'SheetId':'1deb9a6e-dc5a-4908-87cc-034ee9747e20','UId':'196bc559-44ca-4c84-bc88-37e0b2b7c0ca','Col':6,'Row':33,'ColDynamic':6,'RowDynamic':31,'Format':'numberic','Value':' ','TargetCode':''}</v>
      </c>
    </row>
    <row r="302" spans="1:1" x14ac:dyDescent="0.25">
      <c r="A302" t="str">
        <f>CONCATENATE("{'SheetId':'1deb9a6e-dc5a-4908-87cc-034ee9747e20'",",","'UId':'76830a4a-49b3-4200-8f4c-2ccbb1a8164a'",",'Col':",COLUMN(BCDanhMucDauTu_06029!G33),",'Row':",ROW(BCDanhMucDauTu_06029!G33),",","'ColDynamic':",COLUMN(BCDanhMucDauTu_06029!G31),",","'RowDynamic':",ROW(BCDanhMucDauTu_06029!G31),",","'Format':'numberic'",",'Value':'",SUBSTITUTE(BCDanhMucDauTu_06029!G33,"'","\'"),"','TargetCode':''}")</f>
        <v>{'SheetId':'1deb9a6e-dc5a-4908-87cc-034ee9747e20','UId':'76830a4a-49b3-4200-8f4c-2ccbb1a8164a','Col':7,'Row':33,'ColDynamic':7,'RowDynamic':31,'Format':'numberic','Value':' ','TargetCode':''}</v>
      </c>
    </row>
    <row r="303" spans="1:1" x14ac:dyDescent="0.25">
      <c r="A303" t="str">
        <f>CONCATENATE("{'SheetId':'1deb9a6e-dc5a-4908-87cc-034ee9747e20'",",","'UId':'c5e58da8-6303-4f4b-8cfb-be632ed7700b'",",'Col':",COLUMN(BCDanhMucDauTu_06029!D34),",'Row':",ROW(BCDanhMucDauTu_06029!D34),",","'Format':'numberic'",",'Value':'",SUBSTITUTE(BCDanhMucDauTu_06029!D34,"'","\'"),"','TargetCode':''}")</f>
        <v>{'SheetId':'1deb9a6e-dc5a-4908-87cc-034ee9747e20','UId':'c5e58da8-6303-4f4b-8cfb-be632ed7700b','Col':4,'Row':34,'Format':'numberic','Value':' ','TargetCode':''}</v>
      </c>
    </row>
    <row r="304" spans="1:1" x14ac:dyDescent="0.25">
      <c r="A304" t="str">
        <f>CONCATENATE("{'SheetId':'1deb9a6e-dc5a-4908-87cc-034ee9747e20'",",","'UId':'00ea0783-aace-414b-8975-b7b78127300d'",",'Col':",COLUMN(BCDanhMucDauTu_06029!E34),",'Row':",ROW(BCDanhMucDauTu_06029!E34),",","'Format':'numberic'",",'Value':'",SUBSTITUTE(BCDanhMucDauTu_06029!E34,"'","\'"),"','TargetCode':''}")</f>
        <v>{'SheetId':'1deb9a6e-dc5a-4908-87cc-034ee9747e20','UId':'00ea0783-aace-414b-8975-b7b78127300d','Col':5,'Row':34,'Format':'numberic','Value':' ','TargetCode':''}</v>
      </c>
    </row>
    <row r="305" spans="1:1" x14ac:dyDescent="0.25">
      <c r="A305" t="str">
        <f>CONCATENATE("{'SheetId':'1deb9a6e-dc5a-4908-87cc-034ee9747e20'",",","'UId':'399d8c6f-4901-44ca-8111-9e12f616c487'",",'Col':",COLUMN(BCDanhMucDauTu_06029!F34),",'Row':",ROW(BCDanhMucDauTu_06029!F34),",","'Format':'numberic'",",'Value':'",SUBSTITUTE(BCDanhMucDauTu_06029!F34,"'","\'"),"','TargetCode':''}")</f>
        <v>{'SheetId':'1deb9a6e-dc5a-4908-87cc-034ee9747e20','UId':'399d8c6f-4901-44ca-8111-9e12f616c487','Col':6,'Row':34,'Format':'numberic','Value':' ','TargetCode':''}</v>
      </c>
    </row>
    <row r="306" spans="1:1" x14ac:dyDescent="0.25">
      <c r="A306" t="str">
        <f>CONCATENATE("{'SheetId':'1deb9a6e-dc5a-4908-87cc-034ee9747e20'",",","'UId':'2cdda7fd-cb87-47da-8e30-06a3709bd609'",",'Col':",COLUMN(BCDanhMucDauTu_06029!G34),",'Row':",ROW(BCDanhMucDauTu_06029!G34),",","'Format':'numberic'",",'Value':'",SUBSTITUTE(BCDanhMucDauTu_06029!G34,"'","\'"),"','TargetCode':''}")</f>
        <v>{'SheetId':'1deb9a6e-dc5a-4908-87cc-034ee9747e20','UId':'2cdda7fd-cb87-47da-8e30-06a3709bd609','Col':7,'Row':34,'Format':'numberic','Value':' ','TargetCode':''}</v>
      </c>
    </row>
    <row r="307" spans="1:1" x14ac:dyDescent="0.25">
      <c r="A307" t="str">
        <f>CONCATENATE("{'SheetId':'1deb9a6e-dc5a-4908-87cc-034ee9747e20'",",","'UId':'b8c20cc2-e76a-461c-ace9-e83abfcc1775'",",'Col':",COLUMN(BCDanhMucDauTu_06029!A37),",'Row':",ROW(BCDanhMucDauTu_06029!A37),",","'ColDynamic':",COLUMN(BCDanhMucDauTu_06029!A38),",","'RowDynamic':",ROW(BCDanhMucDauTu_06029!A38),",","'Format':'numberic'",",'Value':'",SUBSTITUTE(BCDanhMucDauTu_06029!A37,"'","\'"),"','TargetCode':''}")</f>
        <v>{'SheetId':'1deb9a6e-dc5a-4908-87cc-034ee9747e20','UId':'b8c20cc2-e76a-461c-ace9-e83abfcc1775','Col':1,'Row':37,'ColDynamic':1,'RowDynamic':38,'Format':'numberic','Value':' ','TargetCode':''}</v>
      </c>
    </row>
    <row r="308" spans="1:1" x14ac:dyDescent="0.25">
      <c r="A308" t="str">
        <f>CONCATENATE("{'SheetId':'1deb9a6e-dc5a-4908-87cc-034ee9747e20'",",","'UId':'e6fa0887-9c0a-49b1-a5d5-d55f5bee7d17'",",'Col':",COLUMN(BCDanhMucDauTu_06029!B37),",'Row':",ROW(BCDanhMucDauTu_06029!B37),",","'ColDynamic':",COLUMN(BCDanhMucDauTu_06029!B38),",","'RowDynamic':",ROW(BCDanhMucDauTu_06029!B38),",","'Format':'string'",",'Value':'",SUBSTITUTE(BCDanhMucDauTu_06029!B37,"'","\'"),"','TargetCode':''}")</f>
        <v>{'SheetId':'1deb9a6e-dc5a-4908-87cc-034ee9747e20','UId':'e6fa0887-9c0a-49b1-a5d5-d55f5bee7d17','Col':2,'Row':37,'ColDynamic':2,'RowDynamic':38,'Format':'string','Value':'Tổng','TargetCode':''}</v>
      </c>
    </row>
    <row r="309" spans="1:1" x14ac:dyDescent="0.25">
      <c r="A309" t="str">
        <f>CONCATENATE("{'SheetId':'1deb9a6e-dc5a-4908-87cc-034ee9747e20'",",","'UId':'6a029111-438c-4c2c-a425-15433a16ea47'",",'Col':",COLUMN(BCDanhMucDauTu_06029!C37),",'Row':",ROW(BCDanhMucDauTu_06029!C37),",","'ColDynamic':",COLUMN(BCDanhMucDauTu_06029!C38),",","'RowDynamic':",ROW(BCDanhMucDauTu_06029!C38),",","'Format':'numberic'",",'Value':'",SUBSTITUTE(BCDanhMucDauTu_06029!C37,"'","\'"),"','TargetCode':''}")</f>
        <v>{'SheetId':'1deb9a6e-dc5a-4908-87cc-034ee9747e20','UId':'6a029111-438c-4c2c-a425-15433a16ea47','Col':3,'Row':37,'ColDynamic':3,'RowDynamic':38,'Format':'numberic','Value':'2252','TargetCode':''}</v>
      </c>
    </row>
    <row r="310" spans="1:1" x14ac:dyDescent="0.25">
      <c r="A310" t="str">
        <f>CONCATENATE("{'SheetId':'1deb9a6e-dc5a-4908-87cc-034ee9747e20'",",","'UId':'2af5b400-8abe-46e3-8b64-7efb4d13db84'",",'Col':",COLUMN(BCDanhMucDauTu_06029!D37),",'Row':",ROW(BCDanhMucDauTu_06029!D37),",","'ColDynamic':",COLUMN(BCDanhMucDauTu_06029!D38),",","'RowDynamic':",ROW(BCDanhMucDauTu_06029!D38),",","'Format':'numberic'",",'Value':'",SUBSTITUTE(BCDanhMucDauTu_06029!D37,"'","\'"),"','TargetCode':''}")</f>
        <v>{'SheetId':'1deb9a6e-dc5a-4908-87cc-034ee9747e20','UId':'2af5b400-8abe-46e3-8b64-7efb4d13db84','Col':4,'Row':37,'ColDynamic':4,'RowDynamic':38,'Format':'numberic','Value':'','TargetCode':''}</v>
      </c>
    </row>
    <row r="311" spans="1:1" x14ac:dyDescent="0.25">
      <c r="A311" t="str">
        <f>CONCATENATE("{'SheetId':'1deb9a6e-dc5a-4908-87cc-034ee9747e20'",",","'UId':'142640d6-6a87-400c-bc3e-fd34124b8a95'",",'Col':",COLUMN(BCDanhMucDauTu_06029!E37),",'Row':",ROW(BCDanhMucDauTu_06029!E37),",","'ColDynamic':",COLUMN(BCDanhMucDauTu_06029!E38),",","'RowDynamic':",ROW(BCDanhMucDauTu_06029!E38),",","'Format':'numberic'",",'Value':'",SUBSTITUTE(BCDanhMucDauTu_06029!E37,"'","\'"),"','TargetCode':''}")</f>
        <v>{'SheetId':'1deb9a6e-dc5a-4908-87cc-034ee9747e20','UId':'142640d6-6a87-400c-bc3e-fd34124b8a95','Col':5,'Row':37,'ColDynamic':5,'RowDynamic':38,'Format':'numberic','Value':'','TargetCode':''}</v>
      </c>
    </row>
    <row r="312" spans="1:1" x14ac:dyDescent="0.25">
      <c r="A312" t="str">
        <f>CONCATENATE("{'SheetId':'1deb9a6e-dc5a-4908-87cc-034ee9747e20'",",","'UId':'a4748164-33b9-46bd-8561-e8b3f76700ee'",",'Col':",COLUMN(BCDanhMucDauTu_06029!F37),",'Row':",ROW(BCDanhMucDauTu_06029!F37),",","'ColDynamic':",COLUMN(BCDanhMucDauTu_06029!F38),",","'RowDynamic':",ROW(BCDanhMucDauTu_06029!F38),",","'Format':'numberic'",",'Value':'",SUBSTITUTE(BCDanhMucDauTu_06029!F37,"'","\'"),"','TargetCode':''}")</f>
        <v>{'SheetId':'1deb9a6e-dc5a-4908-87cc-034ee9747e20','UId':'a4748164-33b9-46bd-8561-e8b3f76700ee','Col':6,'Row':37,'ColDynamic':6,'RowDynamic':38,'Format':'numberic','Value':'0','TargetCode':''}</v>
      </c>
    </row>
    <row r="313" spans="1:1" x14ac:dyDescent="0.25">
      <c r="A313" t="str">
        <f>CONCATENATE("{'SheetId':'1deb9a6e-dc5a-4908-87cc-034ee9747e20'",",","'UId':'8b15b2dd-95b7-4075-8cb9-63831db4f74a'",",'Col':",COLUMN(BCDanhMucDauTu_06029!G37),",'Row':",ROW(BCDanhMucDauTu_06029!G37),",","'ColDynamic':",COLUMN(BCDanhMucDauTu_06029!G38),",","'RowDynamic':",ROW(BCDanhMucDauTu_06029!G38),",","'Format':'numberic'",",'Value':'",SUBSTITUTE(BCDanhMucDauTu_06029!G37,"'","\'"),"','TargetCode':''}")</f>
        <v>{'SheetId':'1deb9a6e-dc5a-4908-87cc-034ee9747e20','UId':'8b15b2dd-95b7-4075-8cb9-63831db4f74a','Col':7,'Row':37,'ColDynamic':7,'RowDynamic':38,'Format':'numberic','Value':'0','TargetCode':''}</v>
      </c>
    </row>
    <row r="314" spans="1:1" x14ac:dyDescent="0.25">
      <c r="A314" t="str">
        <f>CONCATENATE("{'SheetId':'1deb9a6e-dc5a-4908-87cc-034ee9747e20'",",","'UId':'fe496e11-6071-47ac-9042-fb59341ce9d3'",",'Col':",COLUMN(BCDanhMucDauTu_06029!D38),",'Row':",ROW(BCDanhMucDauTu_06029!D38),",","'Format':'numberic'",",'Value':'",SUBSTITUTE(BCDanhMucDauTu_06029!D38,"'","\'"),"','TargetCode':''}")</f>
        <v>{'SheetId':'1deb9a6e-dc5a-4908-87cc-034ee9747e20','UId':'fe496e11-6071-47ac-9042-fb59341ce9d3','Col':4,'Row':38,'Format':'numberic','Value':' ','TargetCode':''}</v>
      </c>
    </row>
    <row r="315" spans="1:1" x14ac:dyDescent="0.25">
      <c r="A315" t="str">
        <f>CONCATENATE("{'SheetId':'1deb9a6e-dc5a-4908-87cc-034ee9747e20'",",","'UId':'8f08a933-d633-4287-845a-9819dc196996'",",'Col':",COLUMN(BCDanhMucDauTu_06029!E38),",'Row':",ROW(BCDanhMucDauTu_06029!E38),",","'Format':'numberic'",",'Value':'",SUBSTITUTE(BCDanhMucDauTu_06029!E38,"'","\'"),"','TargetCode':''}")</f>
        <v>{'SheetId':'1deb9a6e-dc5a-4908-87cc-034ee9747e20','UId':'8f08a933-d633-4287-845a-9819dc196996','Col':5,'Row':38,'Format':'numberic','Value':' ','TargetCode':''}</v>
      </c>
    </row>
    <row r="316" spans="1:1" x14ac:dyDescent="0.25">
      <c r="A316" t="str">
        <f>CONCATENATE("{'SheetId':'1deb9a6e-dc5a-4908-87cc-034ee9747e20'",",","'UId':'dad551f4-82a6-49f9-9019-06cb4c328a89'",",'Col':",COLUMN(BCDanhMucDauTu_06029!F38),",'Row':",ROW(BCDanhMucDauTu_06029!F38),",","'Format':'numberic'",",'Value':'",SUBSTITUTE(BCDanhMucDauTu_06029!F38,"'","\'"),"','TargetCode':''}")</f>
        <v>{'SheetId':'1deb9a6e-dc5a-4908-87cc-034ee9747e20','UId':'dad551f4-82a6-49f9-9019-06cb4c328a89','Col':6,'Row':38,'Format':'numberic','Value':'0','TargetCode':''}</v>
      </c>
    </row>
    <row r="317" spans="1:1" x14ac:dyDescent="0.25">
      <c r="A317" t="str">
        <f>CONCATENATE("{'SheetId':'1deb9a6e-dc5a-4908-87cc-034ee9747e20'",",","'UId':'7bf94847-0bfe-4d96-ab7a-1ce79d9343f5'",",'Col':",COLUMN(BCDanhMucDauTu_06029!G38),",'Row':",ROW(BCDanhMucDauTu_06029!G38),",","'Format':'numberic'",",'Value':'",SUBSTITUTE(BCDanhMucDauTu_06029!G38,"'","\'"),"','TargetCode':''}")</f>
        <v>{'SheetId':'1deb9a6e-dc5a-4908-87cc-034ee9747e20','UId':'7bf94847-0bfe-4d96-ab7a-1ce79d9343f5','Col':7,'Row':38,'Format':'numberic','Value':'0','TargetCode':''}</v>
      </c>
    </row>
    <row r="318" spans="1:1" x14ac:dyDescent="0.25">
      <c r="A318" t="str">
        <f>CONCATENATE("{'SheetId':'1deb9a6e-dc5a-4908-87cc-034ee9747e20'",",","'UId':'55eed474-1147-4da3-9086-9e821874c0a4'",",'Col':",COLUMN(BCDanhMucDauTu_06029!A40),",'Row':",ROW(BCDanhMucDauTu_06029!A40),",","'ColDynamic':",COLUMN(BCDanhMucDauTu_06029!A43),",","'RowDynamic':",ROW(BCDanhMucDauTu_06029!A43),",","'Format':'numberic'",",'Value':'",SUBSTITUTE(BCDanhMucDauTu_06029!A40,"'","\'"),"','TargetCode':''}")</f>
        <v>{'SheetId':'1deb9a6e-dc5a-4908-87cc-034ee9747e20','UId':'55eed474-1147-4da3-9086-9e821874c0a4','Col':1,'Row':40,'ColDynamic':1,'RowDynamic':43,'Format':'numberic','Value':' ','TargetCode':''}</v>
      </c>
    </row>
    <row r="319" spans="1:1" x14ac:dyDescent="0.25">
      <c r="A319" t="str">
        <f>CONCATENATE("{'SheetId':'1deb9a6e-dc5a-4908-87cc-034ee9747e20'",",","'UId':'1c32b7bf-2ca1-44a0-8279-a8f01d6b7249'",",'Col':",COLUMN(BCDanhMucDauTu_06029!B40),",'Row':",ROW(BCDanhMucDauTu_06029!B40),",","'ColDynamic':",COLUMN(BCDanhMucDauTu_06029!B43),",","'RowDynamic':",ROW(BCDanhMucDauTu_06029!B43),",","'Format':'string'",",'Value':'",SUBSTITUTE(BCDanhMucDauTu_06029!B40,"'","\'"),"','TargetCode':''}")</f>
        <v>{'SheetId':'1deb9a6e-dc5a-4908-87cc-034ee9747e20','UId':'1c32b7bf-2ca1-44a0-8279-a8f01d6b7249','Col':2,'Row':40,'ColDynamic':2,'RowDynamic':43,'Format':'string','Value':'Tổng','TargetCode':''}</v>
      </c>
    </row>
    <row r="320" spans="1:1" x14ac:dyDescent="0.25">
      <c r="A320" t="str">
        <f>CONCATENATE("{'SheetId':'1deb9a6e-dc5a-4908-87cc-034ee9747e20'",",","'UId':'f6a0865a-7cc4-4bd5-9c41-171ccfbe8908'",",'Col':",COLUMN(BCDanhMucDauTu_06029!C40),",'Row':",ROW(BCDanhMucDauTu_06029!C40),",","'ColDynamic':",COLUMN(BCDanhMucDauTu_06029!C43),",","'RowDynamic':",ROW(BCDanhMucDauTu_06029!C43),",","'Format':'numberic'",",'Value':'",SUBSTITUTE(BCDanhMucDauTu_06029!C40,"'","\'"),"','TargetCode':''}")</f>
        <v>{'SheetId':'1deb9a6e-dc5a-4908-87cc-034ee9747e20','UId':'f6a0865a-7cc4-4bd5-9c41-171ccfbe8908','Col':3,'Row':40,'ColDynamic':3,'RowDynamic':43,'Format':'numberic','Value':'2254','TargetCode':''}</v>
      </c>
    </row>
    <row r="321" spans="1:1" x14ac:dyDescent="0.25">
      <c r="A321" t="str">
        <f>CONCATENATE("{'SheetId':'1deb9a6e-dc5a-4908-87cc-034ee9747e20'",",","'UId':'26677bc1-4784-4b02-a8da-eb1a17958c29'",",'Col':",COLUMN(BCDanhMucDauTu_06029!D40),",'Row':",ROW(BCDanhMucDauTu_06029!D40),",","'ColDynamic':",COLUMN(BCDanhMucDauTu_06029!D43),",","'RowDynamic':",ROW(BCDanhMucDauTu_06029!D43),",","'Format':'numberic'",",'Value':'",SUBSTITUTE(BCDanhMucDauTu_06029!D40,"'","\'"),"','TargetCode':''}")</f>
        <v>{'SheetId':'1deb9a6e-dc5a-4908-87cc-034ee9747e20','UId':'26677bc1-4784-4b02-a8da-eb1a17958c29','Col':4,'Row':40,'ColDynamic':4,'RowDynamic':43,'Format':'numberic','Value':' ','TargetCode':''}</v>
      </c>
    </row>
    <row r="322" spans="1:1" x14ac:dyDescent="0.25">
      <c r="A322" t="str">
        <f>CONCATENATE("{'SheetId':'1deb9a6e-dc5a-4908-87cc-034ee9747e20'",",","'UId':'8088aec8-68fc-443f-8fce-4f1788e831ff'",",'Col':",COLUMN(BCDanhMucDauTu_06029!E40),",'Row':",ROW(BCDanhMucDauTu_06029!E40),",","'ColDynamic':",COLUMN(BCDanhMucDauTu_06029!E43),",","'RowDynamic':",ROW(BCDanhMucDauTu_06029!E43),",","'Format':'numberic'",",'Value':'",SUBSTITUTE(BCDanhMucDauTu_06029!E40,"'","\'"),"','TargetCode':''}")</f>
        <v>{'SheetId':'1deb9a6e-dc5a-4908-87cc-034ee9747e20','UId':'8088aec8-68fc-443f-8fce-4f1788e831ff','Col':5,'Row':40,'ColDynamic':5,'RowDynamic':43,'Format':'numberic','Value':' ','TargetCode':''}</v>
      </c>
    </row>
    <row r="323" spans="1:1" x14ac:dyDescent="0.25">
      <c r="A323" t="str">
        <f>CONCATENATE("{'SheetId':'1deb9a6e-dc5a-4908-87cc-034ee9747e20'",",","'UId':'109895da-3858-4d8d-ab90-543bcf58b23e'",",'Col':",COLUMN(BCDanhMucDauTu_06029!F40),",'Row':",ROW(BCDanhMucDauTu_06029!F40),",","'ColDynamic':",COLUMN(BCDanhMucDauTu_06029!F43),",","'RowDynamic':",ROW(BCDanhMucDauTu_06029!F43),",","'Format':'numberic'",",'Value':'",SUBSTITUTE(BCDanhMucDauTu_06029!F40,"'","\'"),"','TargetCode':''}")</f>
        <v>{'SheetId':'1deb9a6e-dc5a-4908-87cc-034ee9747e20','UId':'109895da-3858-4d8d-ab90-543bcf58b23e','Col':6,'Row':40,'ColDynamic':6,'RowDynamic':43,'Format':'numberic','Value':'','TargetCode':''}</v>
      </c>
    </row>
    <row r="324" spans="1:1" x14ac:dyDescent="0.25">
      <c r="A324" t="str">
        <f>CONCATENATE("{'SheetId':'1deb9a6e-dc5a-4908-87cc-034ee9747e20'",",","'UId':'b12319f9-b486-4e3c-968f-635c2693280b'",",'Col':",COLUMN(BCDanhMucDauTu_06029!G40),",'Row':",ROW(BCDanhMucDauTu_06029!G40),",","'ColDynamic':",COLUMN(BCDanhMucDauTu_06029!G43),",","'RowDynamic':",ROW(BCDanhMucDauTu_06029!G43),",","'Format':'numberic'",",'Value':'",SUBSTITUTE(BCDanhMucDauTu_06029!G40,"'","\'"),"','TargetCode':''}")</f>
        <v>{'SheetId':'1deb9a6e-dc5a-4908-87cc-034ee9747e20','UId':'b12319f9-b486-4e3c-968f-635c2693280b','Col':7,'Row':40,'ColDynamic':7,'RowDynamic':43,'Format':'numberic','Value':'','TargetCode':''}</v>
      </c>
    </row>
    <row r="325" spans="1:1" x14ac:dyDescent="0.25">
      <c r="A325" t="str">
        <f>CONCATENATE("{'SheetId':'1deb9a6e-dc5a-4908-87cc-034ee9747e20'",",","'UId':'740ad2fc-8f8c-4571-bfbb-d73a204a23fa'",",'Col':",COLUMN(BCDanhMucDauTu_06029!D41),",'Row':",ROW(BCDanhMucDauTu_06029!D41),",","'Format':'numberic'",",'Value':'",SUBSTITUTE(BCDanhMucDauTu_06029!D41,"'","\'"),"','TargetCode':''}")</f>
        <v>{'SheetId':'1deb9a6e-dc5a-4908-87cc-034ee9747e20','UId':'740ad2fc-8f8c-4571-bfbb-d73a204a23fa','Col':4,'Row':41,'Format':'numberic','Value':'','TargetCode':''}</v>
      </c>
    </row>
    <row r="326" spans="1:1" x14ac:dyDescent="0.25">
      <c r="A326" t="str">
        <f>CONCATENATE("{'SheetId':'1deb9a6e-dc5a-4908-87cc-034ee9747e20'",",","'UId':'41643327-c3cb-4259-acbc-d10c8c939580'",",'Col':",COLUMN(BCDanhMucDauTu_06029!E41),",'Row':",ROW(BCDanhMucDauTu_06029!E41),",","'Format':'numberic'",",'Value':'",SUBSTITUTE(BCDanhMucDauTu_06029!E41,"'","\'"),"','TargetCode':''}")</f>
        <v>{'SheetId':'1deb9a6e-dc5a-4908-87cc-034ee9747e20','UId':'41643327-c3cb-4259-acbc-d10c8c939580','Col':5,'Row':41,'Format':'numberic','Value':'','TargetCode':''}</v>
      </c>
    </row>
    <row r="327" spans="1:1" x14ac:dyDescent="0.25">
      <c r="A327" t="str">
        <f>CONCATENATE("{'SheetId':'1deb9a6e-dc5a-4908-87cc-034ee9747e20'",",","'UId':'d007d564-0a98-45f4-94c4-a2e4056245bc'",",'Col':",COLUMN(BCDanhMucDauTu_06029!F41),",'Row':",ROW(BCDanhMucDauTu_06029!F41),",","'Format':'numberic'",",'Value':'",SUBSTITUTE(BCDanhMucDauTu_06029!F41,"'","\'"),"','TargetCode':''}")</f>
        <v>{'SheetId':'1deb9a6e-dc5a-4908-87cc-034ee9747e20','UId':'d007d564-0a98-45f4-94c4-a2e4056245bc','Col':6,'Row':41,'Format':'numberic','Value':'308745723250','TargetCode':''}</v>
      </c>
    </row>
    <row r="328" spans="1:1" x14ac:dyDescent="0.25">
      <c r="A328" t="str">
        <f>CONCATENATE("{'SheetId':'1deb9a6e-dc5a-4908-87cc-034ee9747e20'",",","'UId':'87b8e950-d5f9-45b4-8cfb-d8108dd16f8f'",",'Col':",COLUMN(BCDanhMucDauTu_06029!G41),",'Row':",ROW(BCDanhMucDauTu_06029!G41),",","'Format':'numberic'",",'Value':'",SUBSTITUTE(BCDanhMucDauTu_06029!G41,"'","\'"),"','TargetCode':''}")</f>
        <v>{'SheetId':'1deb9a6e-dc5a-4908-87cc-034ee9747e20','UId':'87b8e950-d5f9-45b4-8cfb-d8108dd16f8f','Col':7,'Row':41,'Format':'numberic','Value':'0.928190367038058','TargetCode':''}</v>
      </c>
    </row>
    <row r="329" spans="1:1" x14ac:dyDescent="0.25">
      <c r="A329" t="str">
        <f>CONCATENATE("{'SheetId':'1deb9a6e-dc5a-4908-87cc-034ee9747e20'",",","'UId':'70e2406f-94eb-466f-8d09-837ad44a449c'",",'Col':",COLUMN(BCDanhMucDauTu_06029!D42),",'Row':",ROW(BCDanhMucDauTu_06029!D42),",","'Format':'numberic'",",'Value':'",SUBSTITUTE(BCDanhMucDauTu_06029!D42,"'","\'"),"','TargetCode':''}")</f>
        <v>{'SheetId':'1deb9a6e-dc5a-4908-87cc-034ee9747e20','UId':'70e2406f-94eb-466f-8d09-837ad44a449c','Col':4,'Row':42,'Format':'numberic','Value':' ','TargetCode':''}</v>
      </c>
    </row>
    <row r="330" spans="1:1" x14ac:dyDescent="0.25">
      <c r="A330" t="str">
        <f>CONCATENATE("{'SheetId':'1deb9a6e-dc5a-4908-87cc-034ee9747e20'",",","'UId':'d0c68994-6723-45f4-a51b-ec4a1f1cb761'",",'Col':",COLUMN(BCDanhMucDauTu_06029!E42),",'Row':",ROW(BCDanhMucDauTu_06029!E42),",","'Format':'numberic'",",'Value':'",SUBSTITUTE(BCDanhMucDauTu_06029!E42,"'","\'"),"','TargetCode':''}")</f>
        <v>{'SheetId':'1deb9a6e-dc5a-4908-87cc-034ee9747e20','UId':'d0c68994-6723-45f4-a51b-ec4a1f1cb761','Col':5,'Row':42,'Format':'numberic','Value':' ','TargetCode':''}</v>
      </c>
    </row>
    <row r="331" spans="1:1" x14ac:dyDescent="0.25">
      <c r="A331" t="str">
        <f>CONCATENATE("{'SheetId':'1deb9a6e-dc5a-4908-87cc-034ee9747e20'",",","'UId':'6c78638c-c601-49bf-a9e5-d48c4258eadd'",",'Col':",COLUMN(BCDanhMucDauTu_06029!F42),",'Row':",ROW(BCDanhMucDauTu_06029!F42),",","'Format':'numberic'",",'Value':'",SUBSTITUTE(BCDanhMucDauTu_06029!F42,"'","\'"),"','TargetCode':''}")</f>
        <v>{'SheetId':'1deb9a6e-dc5a-4908-87cc-034ee9747e20','UId':'6c78638c-c601-49bf-a9e5-d48c4258eadd','Col':6,'Row':42,'Format':'numberic','Value':' ','TargetCode':''}</v>
      </c>
    </row>
    <row r="332" spans="1:1" x14ac:dyDescent="0.25">
      <c r="A332" t="str">
        <f>CONCATENATE("{'SheetId':'1deb9a6e-dc5a-4908-87cc-034ee9747e20'",",","'UId':'bb82eed3-a7c3-4954-be20-20a9717d4026'",",'Col':",COLUMN(BCDanhMucDauTu_06029!G42),",'Row':",ROW(BCDanhMucDauTu_06029!G42),",","'Format':'numberic'",",'Value':'",SUBSTITUTE(BCDanhMucDauTu_06029!G42,"'","\'"),"','TargetCode':''}")</f>
        <v>{'SheetId':'1deb9a6e-dc5a-4908-87cc-034ee9747e20','UId':'bb82eed3-a7c3-4954-be20-20a9717d4026','Col':7,'Row':42,'Format':'numberic','Value':' ','TargetCode':''}</v>
      </c>
    </row>
    <row r="333" spans="1:1" x14ac:dyDescent="0.25">
      <c r="A333" t="str">
        <f>CONCATENATE("{'SheetId':'1deb9a6e-dc5a-4908-87cc-034ee9747e20'",",","'UId':'4fe6fd2f-049f-4c3b-a78b-58fd08d62d7d'",",'Col':",COLUMN(BCDanhMucDauTu_06029!A51),",'Row':",ROW(BCDanhMucDauTu_06029!A51),",","'ColDynamic':",COLUMN(BCDanhMucDauTu_06029!A54),",","'RowDynamic':",ROW(BCDanhMucDauTu_06029!A54),",","'Format':'numberic'",",'Value':'",SUBSTITUTE(BCDanhMucDauTu_06029!A51,"'","\'"),"','TargetCode':''}")</f>
        <v>{'SheetId':'1deb9a6e-dc5a-4908-87cc-034ee9747e20','UId':'4fe6fd2f-049f-4c3b-a78b-58fd08d62d7d','Col':1,'Row':51,'ColDynamic':1,'RowDynamic':54,'Format':'numberic','Value':' ','TargetCode':''}</v>
      </c>
    </row>
    <row r="334" spans="1:1" x14ac:dyDescent="0.25">
      <c r="A334" t="str">
        <f>CONCATENATE("{'SheetId':'1deb9a6e-dc5a-4908-87cc-034ee9747e20'",",","'UId':'21737fa5-5263-466a-9802-c554ec94ffeb'",",'Col':",COLUMN(BCDanhMucDauTu_06029!B51),",'Row':",ROW(BCDanhMucDauTu_06029!B51),",","'ColDynamic':",COLUMN(BCDanhMucDauTu_06029!B54),",","'RowDynamic':",ROW(BCDanhMucDauTu_06029!B54),",","'Format':'string'",",'Value':'",SUBSTITUTE(BCDanhMucDauTu_06029!B51,"'","\'"),"','TargetCode':''}")</f>
        <v>{'SheetId':'1deb9a6e-dc5a-4908-87cc-034ee9747e20','UId':'21737fa5-5263-466a-9802-c554ec94ffeb','Col':2,'Row':51,'ColDynamic':2,'RowDynamic':54,'Format':'string','Value':'Tổng','TargetCode':''}</v>
      </c>
    </row>
    <row r="335" spans="1:1" x14ac:dyDescent="0.25">
      <c r="A335" t="str">
        <f>CONCATENATE("{'SheetId':'1deb9a6e-dc5a-4908-87cc-034ee9747e20'",",","'UId':'b1780ae8-e3e9-4d68-b8e3-06dc22233b5c'",",'Col':",COLUMN(BCDanhMucDauTu_06029!C51),",'Row':",ROW(BCDanhMucDauTu_06029!C51),",","'ColDynamic':",COLUMN(BCDanhMucDauTu_06029!C54),",","'RowDynamic':",ROW(BCDanhMucDauTu_06029!C54),",","'Format':'numberic'",",'Value':'",SUBSTITUTE(BCDanhMucDauTu_06029!C51,"'","\'"),"','TargetCode':''}")</f>
        <v>{'SheetId':'1deb9a6e-dc5a-4908-87cc-034ee9747e20','UId':'b1780ae8-e3e9-4d68-b8e3-06dc22233b5c','Col':3,'Row':51,'ColDynamic':3,'RowDynamic':54,'Format':'numberic','Value':'2257','TargetCode':''}</v>
      </c>
    </row>
    <row r="336" spans="1:1" x14ac:dyDescent="0.25">
      <c r="A336" t="str">
        <f>CONCATENATE("{'SheetId':'1deb9a6e-dc5a-4908-87cc-034ee9747e20'",",","'UId':'fd0c415a-d2bc-42ee-b389-414f8400dae8'",",'Col':",COLUMN(BCDanhMucDauTu_06029!D51),",'Row':",ROW(BCDanhMucDauTu_06029!D51),",","'ColDynamic':",COLUMN(BCDanhMucDauTu_06029!D54),",","'RowDynamic':",ROW(BCDanhMucDauTu_06029!D54),",","'Format':'numberic'",",'Value':'",SUBSTITUTE(BCDanhMucDauTu_06029!D51,"'","\'"),"','TargetCode':''}")</f>
        <v>{'SheetId':'1deb9a6e-dc5a-4908-87cc-034ee9747e20','UId':'fd0c415a-d2bc-42ee-b389-414f8400dae8','Col':4,'Row':51,'ColDynamic':4,'RowDynamic':54,'Format':'numberic','Value':'','TargetCode':''}</v>
      </c>
    </row>
    <row r="337" spans="1:1" x14ac:dyDescent="0.25">
      <c r="A337" t="str">
        <f>CONCATENATE("{'SheetId':'1deb9a6e-dc5a-4908-87cc-034ee9747e20'",",","'UId':'816243e8-9c85-4ba1-805c-371f6b4844e4'",",'Col':",COLUMN(BCDanhMucDauTu_06029!E51),",'Row':",ROW(BCDanhMucDauTu_06029!E51),",","'ColDynamic':",COLUMN(BCDanhMucDauTu_06029!E54),",","'RowDynamic':",ROW(BCDanhMucDauTu_06029!E54),",","'Format':'numberic'",",'Value':'",SUBSTITUTE(BCDanhMucDauTu_06029!E51,"'","\'"),"','TargetCode':''}")</f>
        <v>{'SheetId':'1deb9a6e-dc5a-4908-87cc-034ee9747e20','UId':'816243e8-9c85-4ba1-805c-371f6b4844e4','Col':5,'Row':51,'ColDynamic':5,'RowDynamic':54,'Format':'numberic','Value':'','TargetCode':''}</v>
      </c>
    </row>
    <row r="338" spans="1:1" x14ac:dyDescent="0.25">
      <c r="A338" t="str">
        <f>CONCATENATE("{'SheetId':'1deb9a6e-dc5a-4908-87cc-034ee9747e20'",",","'UId':'2efa8183-1804-400f-919b-54e0d328e017'",",'Col':",COLUMN(BCDanhMucDauTu_06029!F51),",'Row':",ROW(BCDanhMucDauTu_06029!F51),",","'ColDynamic':",COLUMN(BCDanhMucDauTu_06029!F54),",","'RowDynamic':",ROW(BCDanhMucDauTu_06029!F54),",","'Format':'numberic'",",'Value':'",SUBSTITUTE(BCDanhMucDauTu_06029!F51,"'","\'"),"','TargetCode':''}")</f>
        <v>{'SheetId':'1deb9a6e-dc5a-4908-87cc-034ee9747e20','UId':'2efa8183-1804-400f-919b-54e0d328e017','Col':6,'Row':51,'ColDynamic':6,'RowDynamic':54,'Format':'numberic','Value':'13555194786','TargetCode':''}</v>
      </c>
    </row>
    <row r="339" spans="1:1" x14ac:dyDescent="0.25">
      <c r="A339" t="str">
        <f>CONCATENATE("{'SheetId':'1deb9a6e-dc5a-4908-87cc-034ee9747e20'",",","'UId':'890ca93f-4ffa-4063-bc4e-3ca8427d321f'",",'Col':",COLUMN(BCDanhMucDauTu_06029!G51),",'Row':",ROW(BCDanhMucDauTu_06029!G51),",","'ColDynamic':",COLUMN(BCDanhMucDauTu_06029!G54),",","'RowDynamic':",ROW(BCDanhMucDauTu_06029!G54),",","'Format':'numberic'",",'Value':'",SUBSTITUTE(BCDanhMucDauTu_06029!G51,"'","\'"),"','TargetCode':''}")</f>
        <v>{'SheetId':'1deb9a6e-dc5a-4908-87cc-034ee9747e20','UId':'890ca93f-4ffa-4063-bc4e-3ca8427d321f','Col':7,'Row':51,'ColDynamic':7,'RowDynamic':54,'Format':'numberic','Value':'0.0407513376744068','TargetCode':''}</v>
      </c>
    </row>
    <row r="340" spans="1:1" x14ac:dyDescent="0.25">
      <c r="A340" t="str">
        <f>CONCATENATE("{'SheetId':'1deb9a6e-dc5a-4908-87cc-034ee9747e20'",",","'UId':'df249e66-a9ea-45a2-9c76-d51aecb2379d'",",'Col':",COLUMN(BCDanhMucDauTu_06029!D52),",'Row':",ROW(BCDanhMucDauTu_06029!D52),",","'Format':'numberic'",",'Value':'",SUBSTITUTE(BCDanhMucDauTu_06029!D52,"'","\'"),"','TargetCode':''}")</f>
        <v>{'SheetId':'1deb9a6e-dc5a-4908-87cc-034ee9747e20','UId':'df249e66-a9ea-45a2-9c76-d51aecb2379d','Col':4,'Row':52,'Format':'numberic','Value':' ','TargetCode':''}</v>
      </c>
    </row>
    <row r="341" spans="1:1" x14ac:dyDescent="0.25">
      <c r="A341" t="str">
        <f>CONCATENATE("{'SheetId':'1deb9a6e-dc5a-4908-87cc-034ee9747e20'",",","'UId':'a81df1b4-0c26-4bbd-9a9d-27dc4b538b2c'",",'Col':",COLUMN(BCDanhMucDauTu_06029!E52),",'Row':",ROW(BCDanhMucDauTu_06029!E52),",","'Format':'numberic'",",'Value':'",SUBSTITUTE(BCDanhMucDauTu_06029!E52,"'","\'"),"','TargetCode':''}")</f>
        <v>{'SheetId':'1deb9a6e-dc5a-4908-87cc-034ee9747e20','UId':'a81df1b4-0c26-4bbd-9a9d-27dc4b538b2c','Col':5,'Row':52,'Format':'numberic','Value':' ','TargetCode':''}</v>
      </c>
    </row>
    <row r="342" spans="1:1" x14ac:dyDescent="0.25">
      <c r="A342" t="str">
        <f>CONCATENATE("{'SheetId':'1deb9a6e-dc5a-4908-87cc-034ee9747e20'",",","'UId':'4a9e3616-ca24-464d-b5e2-89b07d4dab94'",",'Col':",COLUMN(BCDanhMucDauTu_06029!F52),",'Row':",ROW(BCDanhMucDauTu_06029!F52),",","'Format':'numberic'",",'Value':'",SUBSTITUTE(BCDanhMucDauTu_06029!F52,"'","\'"),"','TargetCode':''}")</f>
        <v>{'SheetId':'1deb9a6e-dc5a-4908-87cc-034ee9747e20','UId':'4a9e3616-ca24-464d-b5e2-89b07d4dab94','Col':6,'Row':52,'Format':'numberic','Value':' ','TargetCode':''}</v>
      </c>
    </row>
    <row r="343" spans="1:1" x14ac:dyDescent="0.25">
      <c r="A343" t="str">
        <f>CONCATENATE("{'SheetId':'1deb9a6e-dc5a-4908-87cc-034ee9747e20'",",","'UId':'4cbb5dbb-7a56-4367-b451-172c5d9fc088'",",'Col':",COLUMN(BCDanhMucDauTu_06029!G52),",'Row':",ROW(BCDanhMucDauTu_06029!G52),",","'Format':'numberic'",",'Value':'",SUBSTITUTE(BCDanhMucDauTu_06029!G52,"'","\'"),"','TargetCode':''}")</f>
        <v>{'SheetId':'1deb9a6e-dc5a-4908-87cc-034ee9747e20','UId':'4cbb5dbb-7a56-4367-b451-172c5d9fc088','Col':7,'Row':52,'Format':'numberic','Value':' ','TargetCode':''}</v>
      </c>
    </row>
    <row r="344" spans="1:1" x14ac:dyDescent="0.25">
      <c r="A344" t="str">
        <f>CONCATENATE("{'SheetId':'1deb9a6e-dc5a-4908-87cc-034ee9747e20'",",","'UId':'70357de6-0706-48a2-a361-da95bcaa1827'",",'Col':",COLUMN(BCDanhMucDauTu_06029!D53),",'Row':",ROW(BCDanhMucDauTu_06029!D53),",","'Format':'numberic'",",'Value':'",SUBSTITUTE(BCDanhMucDauTu_06029!D53,"'","\'"),"','TargetCode':''}")</f>
        <v>{'SheetId':'1deb9a6e-dc5a-4908-87cc-034ee9747e20','UId':'70357de6-0706-48a2-a361-da95bcaa1827','Col':4,'Row':53,'Format':'numberic','Value':'','TargetCode':''}</v>
      </c>
    </row>
    <row r="345" spans="1:1" x14ac:dyDescent="0.25">
      <c r="A345" t="str">
        <f>CONCATENATE("{'SheetId':'1deb9a6e-dc5a-4908-87cc-034ee9747e20'",",","'UId':'4f148c59-190d-4dad-aff9-126f4ce81c6d'",",'Col':",COLUMN(BCDanhMucDauTu_06029!E53),",'Row':",ROW(BCDanhMucDauTu_06029!E53),",","'Format':'numberic'",",'Value':'",SUBSTITUTE(BCDanhMucDauTu_06029!E53,"'","\'"),"','TargetCode':''}")</f>
        <v>{'SheetId':'1deb9a6e-dc5a-4908-87cc-034ee9747e20','UId':'4f148c59-190d-4dad-aff9-126f4ce81c6d','Col':5,'Row':53,'Format':'numberic','Value':'','TargetCode':''}</v>
      </c>
    </row>
    <row r="346" spans="1:1" x14ac:dyDescent="0.25">
      <c r="A346" t="str">
        <f>CONCATENATE("{'SheetId':'1deb9a6e-dc5a-4908-87cc-034ee9747e20'",",","'UId':'6ba9d2bf-7322-4bb6-be73-05a728f53c5a'",",'Col':",COLUMN(BCDanhMucDauTu_06029!F53),",'Row':",ROW(BCDanhMucDauTu_06029!F53),",","'Format':'numberic'",",'Value':'",SUBSTITUTE(BCDanhMucDauTu_06029!F53,"'","\'"),"','TargetCode':''}")</f>
        <v>{'SheetId':'1deb9a6e-dc5a-4908-87cc-034ee9747e20','UId':'6ba9d2bf-7322-4bb6-be73-05a728f53c5a','Col':6,'Row':53,'Format':'numberic','Value':'10330979702','TargetCode':''}</v>
      </c>
    </row>
    <row r="347" spans="1:1" x14ac:dyDescent="0.25">
      <c r="A347" t="str">
        <f>CONCATENATE("{'SheetId':'1deb9a6e-dc5a-4908-87cc-034ee9747e20'",",","'UId':'cad08826-aed0-458d-a3df-563ee1ca2782'",",'Col':",COLUMN(BCDanhMucDauTu_06029!G53),",'Row':",ROW(BCDanhMucDauTu_06029!G53),",","'Format':'numberic'",",'Value':'",SUBSTITUTE(BCDanhMucDauTu_06029!G53,"'","\'"),"','TargetCode':''}")</f>
        <v>{'SheetId':'1deb9a6e-dc5a-4908-87cc-034ee9747e20','UId':'cad08826-aed0-458d-a3df-563ee1ca2782','Col':7,'Row':53,'Format':'numberic','Value':'0.0310582952875352','TargetCode':''}</v>
      </c>
    </row>
    <row r="348" spans="1:1" x14ac:dyDescent="0.25">
      <c r="A348" t="str">
        <f>CONCATENATE("{'SheetId':'1deb9a6e-dc5a-4908-87cc-034ee9747e20'",",","'UId':'26452794-e0d2-44f2-8c51-7f5465fbf4cf'",",'Col':",COLUMN(BCDanhMucDauTu_06029!A55),",'Row':",ROW(BCDanhMucDauTu_06029!A55),",","'ColDynamic':",COLUMN(BCDanhMucDauTu_06029!A52),",","'RowDynamic':",ROW(BCDanhMucDauTu_06029!A52),",","'Format':'string'",",'Value':'",SUBSTITUTE(BCDanhMucDauTu_06029!A55,"'","\'"),"','TargetCode':''}")</f>
        <v>{'SheetId':'1deb9a6e-dc5a-4908-87cc-034ee9747e20','UId':'26452794-e0d2-44f2-8c51-7f5465fbf4cf','Col':1,'Row':55,'ColDynamic':1,'RowDynamic':52,'Format':'string','Value':' ','TargetCode':''}</v>
      </c>
    </row>
    <row r="349" spans="1:1" x14ac:dyDescent="0.25">
      <c r="A349" t="str">
        <f>CONCATENATE("{'SheetId':'1deb9a6e-dc5a-4908-87cc-034ee9747e20'",",","'UId':'9b14eff9-5e45-4cf1-9494-0604b89ed28b'",",'Col':",COLUMN(BCDanhMucDauTu_06029!B55),",'Row':",ROW(BCDanhMucDauTu_06029!B55),",","'ColDynamic':",COLUMN(BCDanhMucDauTu_06029!B52),",","'RowDynamic':",ROW(BCDanhMucDauTu_06029!B52),",","'Format':'string'",",'Value':'",SUBSTITUTE(BCDanhMucDauTu_06029!B55,"'","\'"),"','TargetCode':''}")</f>
        <v>{'SheetId':'1deb9a6e-dc5a-4908-87cc-034ee9747e20','UId':'9b14eff9-5e45-4cf1-9494-0604b89ed28b','Col':2,'Row':55,'ColDynamic':2,'RowDynamic':52,'Format':'string','Value':'Tiền gửi ngân hàng','TargetCode':''}</v>
      </c>
    </row>
    <row r="350" spans="1:1" x14ac:dyDescent="0.25">
      <c r="A350" t="str">
        <f>CONCATENATE("{'SheetId':'1deb9a6e-dc5a-4908-87cc-034ee9747e20'",",","'UId':'8d66f097-23e3-4ef9-8131-e5ac52c6b32f'",",'Col':",COLUMN(BCDanhMucDauTu_06029!C55),",'Row':",ROW(BCDanhMucDauTu_06029!C55),",","'ColDynamic':",COLUMN(BCDanhMucDauTu_06029!C52),",","'RowDynamic':",ROW(BCDanhMucDauTu_06029!C52),",","'Format':'string'",",'Value':'",SUBSTITUTE(BCDanhMucDauTu_06029!C55,"'","\'"),"','TargetCode':''}")</f>
        <v>{'SheetId':'1deb9a6e-dc5a-4908-87cc-034ee9747e20','UId':'8d66f097-23e3-4ef9-8131-e5ac52c6b32f','Col':3,'Row':55,'ColDynamic':3,'RowDynamic':52,'Format':'string','Value':'2260','TargetCode':''}</v>
      </c>
    </row>
    <row r="351" spans="1:1" x14ac:dyDescent="0.25">
      <c r="A351" t="str">
        <f>CONCATENATE("{'SheetId':'1deb9a6e-dc5a-4908-87cc-034ee9747e20'",",","'UId':'ead9614a-658c-4220-bedf-ca1bfba113ca'",",'Col':",COLUMN(BCDanhMucDauTu_06029!D55),",'Row':",ROW(BCDanhMucDauTu_06029!D55),",","'ColDynamic':",COLUMN(BCDanhMucDauTu_06029!D52),",","'RowDynamic':",ROW(BCDanhMucDauTu_06029!D52),",","'Format':'numberic'",",'Value':'",SUBSTITUTE(BCDanhMucDauTu_06029!D55,"'","\'"),"','TargetCode':''}")</f>
        <v>{'SheetId':'1deb9a6e-dc5a-4908-87cc-034ee9747e20','UId':'ead9614a-658c-4220-bedf-ca1bfba113ca','Col':4,'Row':55,'ColDynamic':4,'RowDynamic':52,'Format':'numberic','Value':'','TargetCode':''}</v>
      </c>
    </row>
    <row r="352" spans="1:1" x14ac:dyDescent="0.25">
      <c r="A352" t="str">
        <f>CONCATENATE("{'SheetId':'1deb9a6e-dc5a-4908-87cc-034ee9747e20'",",","'UId':'4fdfc09c-5e5b-40ad-b617-c48d140e6fbc'",",'Col':",COLUMN(BCDanhMucDauTu_06029!E55),",'Row':",ROW(BCDanhMucDauTu_06029!E55),",","'ColDynamic':",COLUMN(BCDanhMucDauTu_06029!E52),",","'RowDynamic':",ROW(BCDanhMucDauTu_06029!E52),",","'Format':'numberic'",",'Value':'",SUBSTITUTE(BCDanhMucDauTu_06029!E55,"'","\'"),"','TargetCode':''}")</f>
        <v>{'SheetId':'1deb9a6e-dc5a-4908-87cc-034ee9747e20','UId':'4fdfc09c-5e5b-40ad-b617-c48d140e6fbc','Col':5,'Row':55,'ColDynamic':5,'RowDynamic':52,'Format':'numberic','Value':'','TargetCode':''}</v>
      </c>
    </row>
    <row r="353" spans="1:1" x14ac:dyDescent="0.25">
      <c r="A353" t="str">
        <f>CONCATENATE("{'SheetId':'1deb9a6e-dc5a-4908-87cc-034ee9747e20'",",","'UId':'ba8351a8-8ef9-4c39-b20c-9e499c7302c4'",",'Col':",COLUMN(BCDanhMucDauTu_06029!F55),",'Row':",ROW(BCDanhMucDauTu_06029!F55),",","'ColDynamic':",COLUMN(BCDanhMucDauTu_06029!F52),",","'RowDynamic':",ROW(BCDanhMucDauTu_06029!F52),",","'Format':'numberic'",",'Value':'",SUBSTITUTE(BCDanhMucDauTu_06029!F55,"'","\'"),"','TargetCode':''}")</f>
        <v>{'SheetId':'1deb9a6e-dc5a-4908-87cc-034ee9747e20','UId':'ba8351a8-8ef9-4c39-b20c-9e499c7302c4','Col':6,'Row':55,'ColDynamic':6,'RowDynamic':52,'Format':'numberic','Value':'0','TargetCode':''}</v>
      </c>
    </row>
    <row r="354" spans="1:1" x14ac:dyDescent="0.25">
      <c r="A354" t="str">
        <f>CONCATENATE("{'SheetId':'1deb9a6e-dc5a-4908-87cc-034ee9747e20'",",","'UId':'20aec549-2649-4108-8c50-4ff697541fea'",",'Col':",COLUMN(BCDanhMucDauTu_06029!G55),",'Row':",ROW(BCDanhMucDauTu_06029!G55),",","'ColDynamic':",COLUMN(BCDanhMucDauTu_06029!G52),",","'RowDynamic':",ROW(BCDanhMucDauTu_06029!G52),",","'Format':'numberic'",",'Value':'",SUBSTITUTE(BCDanhMucDauTu_06029!G55,"'","\'"),"','TargetCode':''}")</f>
        <v>{'SheetId':'1deb9a6e-dc5a-4908-87cc-034ee9747e20','UId':'20aec549-2649-4108-8c50-4ff697541fea','Col':7,'Row':55,'ColDynamic':7,'RowDynamic':52,'Format':'numberic','Value':'0','TargetCode':''}</v>
      </c>
    </row>
    <row r="355" spans="1:1" x14ac:dyDescent="0.25">
      <c r="A355" t="str">
        <f>CONCATENATE("{'SheetId':'1deb9a6e-dc5a-4908-87cc-034ee9747e20'",",","'UId':'c94d94d7-01a6-4c24-95e6-4f83c62d0567'",",'Col':",COLUMN(BCDanhMucDauTu_06029!A57),",'Row':",ROW(BCDanhMucDauTu_06029!A57),",","'ColDynamic':",COLUMN(BCDanhMucDauTu_06029!A54),",","'RowDynamic':",ROW(BCDanhMucDauTu_06029!A54),",","'Format':'string'",",'Value':'",SUBSTITUTE(BCDanhMucDauTu_06029!A57,"'","\'"),"','TargetCode':''}")</f>
        <v>{'SheetId':'1deb9a6e-dc5a-4908-87cc-034ee9747e20','UId':'c94d94d7-01a6-4c24-95e6-4f83c62d0567','Col':1,'Row':57,'ColDynamic':1,'RowDynamic':54,'Format':'string','Value':' ','TargetCode':''}</v>
      </c>
    </row>
    <row r="356" spans="1:1" x14ac:dyDescent="0.25">
      <c r="A356" t="str">
        <f>CONCATENATE("{'SheetId':'1deb9a6e-dc5a-4908-87cc-034ee9747e20'",",","'UId':'333b59bf-d7bf-4903-a769-681773c5c1d6'",",'Col':",COLUMN(BCDanhMucDauTu_06029!B57),",'Row':",ROW(BCDanhMucDauTu_06029!B57),",","'ColDynamic':",COLUMN(BCDanhMucDauTu_06029!B54),",","'RowDynamic':",ROW(BCDanhMucDauTu_06029!B54),",","'Format':'string'",",'Value':'",SUBSTITUTE(BCDanhMucDauTu_06029!B57,"'","\'"),"','TargetCode':''}")</f>
        <v>{'SheetId':'1deb9a6e-dc5a-4908-87cc-034ee9747e20','UId':'333b59bf-d7bf-4903-a769-681773c5c1d6','Col':2,'Row':57,'ColDynamic':2,'RowDynamic':54,'Format':'string','Value':'Chứng chỉ tiền gửi ','TargetCode':''}</v>
      </c>
    </row>
    <row r="357" spans="1:1" x14ac:dyDescent="0.25">
      <c r="A357" t="str">
        <f>CONCATENATE("{'SheetId':'1deb9a6e-dc5a-4908-87cc-034ee9747e20'",",","'UId':'70dcb08c-d0c0-43e8-87c7-cb83b1736902'",",'Col':",COLUMN(BCDanhMucDauTu_06029!C57),",'Row':",ROW(BCDanhMucDauTu_06029!C57),",","'ColDynamic':",COLUMN(BCDanhMucDauTu_06029!C54),",","'RowDynamic':",ROW(BCDanhMucDauTu_06029!C54),",","'Format':'string'",",'Value':'",SUBSTITUTE(BCDanhMucDauTu_06029!C57,"'","\'"),"','TargetCode':''}")</f>
        <v>{'SheetId':'1deb9a6e-dc5a-4908-87cc-034ee9747e20','UId':'70dcb08c-d0c0-43e8-87c7-cb83b1736902','Col':3,'Row':57,'ColDynamic':3,'RowDynamic':54,'Format':'string','Value':'2261.1','TargetCode':''}</v>
      </c>
    </row>
    <row r="358" spans="1:1" x14ac:dyDescent="0.25">
      <c r="A358" t="str">
        <f>CONCATENATE("{'SheetId':'1deb9a6e-dc5a-4908-87cc-034ee9747e20'",",","'UId':'b98b0710-edbe-464f-91cc-a50943b92e53'",",'Col':",COLUMN(BCDanhMucDauTu_06029!D57),",'Row':",ROW(BCDanhMucDauTu_06029!D57),",","'ColDynamic':",COLUMN(BCDanhMucDauTu_06029!D54),",","'RowDynamic':",ROW(BCDanhMucDauTu_06029!D54),",","'Format':'numberic'",",'Value':'",SUBSTITUTE(BCDanhMucDauTu_06029!D57,"'","\'"),"','TargetCode':''}")</f>
        <v>{'SheetId':'1deb9a6e-dc5a-4908-87cc-034ee9747e20','UId':'b98b0710-edbe-464f-91cc-a50943b92e53','Col':4,'Row':57,'ColDynamic':4,'RowDynamic':54,'Format':'numberic','Value':'','TargetCode':''}</v>
      </c>
    </row>
    <row r="359" spans="1:1" x14ac:dyDescent="0.25">
      <c r="A359" t="str">
        <f>CONCATENATE("{'SheetId':'1deb9a6e-dc5a-4908-87cc-034ee9747e20'",",","'UId':'1e5e338d-e8d3-484c-a931-f154e681f9d1'",",'Col':",COLUMN(BCDanhMucDauTu_06029!E57),",'Row':",ROW(BCDanhMucDauTu_06029!E57),",","'ColDynamic':",COLUMN(BCDanhMucDauTu_06029!E54),",","'RowDynamic':",ROW(BCDanhMucDauTu_06029!E54),",","'Format':'numberic'",",'Value':'",SUBSTITUTE(BCDanhMucDauTu_06029!E57,"'","\'"),"','TargetCode':''}")</f>
        <v>{'SheetId':'1deb9a6e-dc5a-4908-87cc-034ee9747e20','UId':'1e5e338d-e8d3-484c-a931-f154e681f9d1','Col':5,'Row':57,'ColDynamic':5,'RowDynamic':54,'Format':'numberic','Value':'','TargetCode':''}</v>
      </c>
    </row>
    <row r="360" spans="1:1" x14ac:dyDescent="0.25">
      <c r="A360" t="str">
        <f>CONCATENATE("{'SheetId':'1deb9a6e-dc5a-4908-87cc-034ee9747e20'",",","'UId':'f0171a12-b46c-408e-9769-0674783f4494'",",'Col':",COLUMN(BCDanhMucDauTu_06029!F57),",'Row':",ROW(BCDanhMucDauTu_06029!F57),",","'ColDynamic':",COLUMN(BCDanhMucDauTu_06029!F54),",","'RowDynamic':",ROW(BCDanhMucDauTu_06029!F54),",","'Format':'numberic'",",'Value':'",SUBSTITUTE(BCDanhMucDauTu_06029!F57,"'","\'"),"','TargetCode':''}")</f>
        <v>{'SheetId':'1deb9a6e-dc5a-4908-87cc-034ee9747e20','UId':'f0171a12-b46c-408e-9769-0674783f4494','Col':6,'Row':57,'ColDynamic':6,'RowDynamic':54,'Format':'numberic','Value':'0','TargetCode':''}</v>
      </c>
    </row>
    <row r="361" spans="1:1" x14ac:dyDescent="0.25">
      <c r="A361" t="str">
        <f>CONCATENATE("{'SheetId':'1deb9a6e-dc5a-4908-87cc-034ee9747e20'",",","'UId':'123dfcbf-9d8f-4865-9abd-67aef0fb2ded'",",'Col':",COLUMN(BCDanhMucDauTu_06029!G57),",'Row':",ROW(BCDanhMucDauTu_06029!G57),",","'ColDynamic':",COLUMN(BCDanhMucDauTu_06029!G54),",","'RowDynamic':",ROW(BCDanhMucDauTu_06029!G54),",","'Format':'numberic'",",'Value':'",SUBSTITUTE(BCDanhMucDauTu_06029!G57,"'","\'"),"','TargetCode':''}")</f>
        <v>{'SheetId':'1deb9a6e-dc5a-4908-87cc-034ee9747e20','UId':'123dfcbf-9d8f-4865-9abd-67aef0fb2ded','Col':7,'Row':57,'ColDynamic':7,'RowDynamic':54,'Format':'numberic','Value':'0','TargetCode':''}</v>
      </c>
    </row>
    <row r="362" spans="1:1" x14ac:dyDescent="0.25">
      <c r="A362" t="str">
        <f>CONCATENATE("{'SheetId':'1deb9a6e-dc5a-4908-87cc-034ee9747e20'",",","'UId':'61c7d7e9-4c4a-4062-8012-4877345d4ca2'",",'Col':",COLUMN(BCDanhMucDauTu_06029!D58),",'Row':",ROW(BCDanhMucDauTu_06029!D58),",","'Format':'numberic'",",'Value':'",SUBSTITUTE(BCDanhMucDauTu_06029!D58,"'","\'"),"','TargetCode':''}")</f>
        <v>{'SheetId':'1deb9a6e-dc5a-4908-87cc-034ee9747e20','UId':'61c7d7e9-4c4a-4062-8012-4877345d4ca2','Col':4,'Row':58,'Format':'numberic','Value':'','TargetCode':''}</v>
      </c>
    </row>
    <row r="363" spans="1:1" x14ac:dyDescent="0.25">
      <c r="A363" t="str">
        <f>CONCATENATE("{'SheetId':'1deb9a6e-dc5a-4908-87cc-034ee9747e20'",",","'UId':'55eb1cfc-48db-45d7-badc-9126702dbaca'",",'Col':",COLUMN(BCDanhMucDauTu_06029!E58),",'Row':",ROW(BCDanhMucDauTu_06029!E58),",","'Format':'numberic'",",'Value':'",SUBSTITUTE(BCDanhMucDauTu_06029!E58,"'","\'"),"','TargetCode':''}")</f>
        <v>{'SheetId':'1deb9a6e-dc5a-4908-87cc-034ee9747e20','UId':'55eb1cfc-48db-45d7-badc-9126702dbaca','Col':5,'Row':58,'Format':'numberic','Value':'','TargetCode':''}</v>
      </c>
    </row>
    <row r="364" spans="1:1" x14ac:dyDescent="0.25">
      <c r="A364" t="str">
        <f>CONCATENATE("{'SheetId':'1deb9a6e-dc5a-4908-87cc-034ee9747e20'",",","'UId':'0b0a71cf-8b1c-4a88-a170-2b7251d20ffa'",",'Col':",COLUMN(BCDanhMucDauTu_06029!F58),",'Row':",ROW(BCDanhMucDauTu_06029!F58),",","'Format':'numberic'",",'Value':'",SUBSTITUTE(BCDanhMucDauTu_06029!F58,"'","\'"),"','TargetCode':''}")</f>
        <v>{'SheetId':'1deb9a6e-dc5a-4908-87cc-034ee9747e20','UId':'0b0a71cf-8b1c-4a88-a170-2b7251d20ffa','Col':6,'Row':58,'Format':'numberic','Value':'10330979702','TargetCode':''}</v>
      </c>
    </row>
    <row r="365" spans="1:1" x14ac:dyDescent="0.25">
      <c r="A365" t="str">
        <f>CONCATENATE("{'SheetId':'1deb9a6e-dc5a-4908-87cc-034ee9747e20'",",","'UId':'3ec63538-3a98-477e-b957-0e4550274988'",",'Col':",COLUMN(BCDanhMucDauTu_06029!G58),",'Row':",ROW(BCDanhMucDauTu_06029!G58),",","'Format':'numberic'",",'Value':'",SUBSTITUTE(BCDanhMucDauTu_06029!G58,"'","\'"),"','TargetCode':''}")</f>
        <v>{'SheetId':'1deb9a6e-dc5a-4908-87cc-034ee9747e20','UId':'3ec63538-3a98-477e-b957-0e4550274988','Col':7,'Row':58,'Format':'numberic','Value':'0.0310582952875352','TargetCode':''}</v>
      </c>
    </row>
    <row r="366" spans="1:1" x14ac:dyDescent="0.25">
      <c r="A366" t="str">
        <f>CONCATENATE("{'SheetId':'1deb9a6e-dc5a-4908-87cc-034ee9747e20'",",","'UId':'b7e2b881-7166-4008-81ef-36fa655ba0d3'",",'Col':",COLUMN(BCDanhMucDauTu_06029!D59),",'Row':",ROW(BCDanhMucDauTu_06029!D59),",","'Format':'numberic'",",'Value':'",SUBSTITUTE(BCDanhMucDauTu_06029!D59,"'","\'"),"','TargetCode':''}")</f>
        <v>{'SheetId':'1deb9a6e-dc5a-4908-87cc-034ee9747e20','UId':'b7e2b881-7166-4008-81ef-36fa655ba0d3','Col':4,'Row':59,'Format':'numberic','Value':'','TargetCode':''}</v>
      </c>
    </row>
    <row r="367" spans="1:1" x14ac:dyDescent="0.25">
      <c r="A367" t="str">
        <f>CONCATENATE("{'SheetId':'1deb9a6e-dc5a-4908-87cc-034ee9747e20'",",","'UId':'b0198f8c-cffe-4d00-9816-22e0fa96124d'",",'Col':",COLUMN(BCDanhMucDauTu_06029!E59),",'Row':",ROW(BCDanhMucDauTu_06029!E59),",","'Format':'numberic'",",'Value':'",SUBSTITUTE(BCDanhMucDauTu_06029!E59,"'","\'"),"','TargetCode':''}")</f>
        <v>{'SheetId':'1deb9a6e-dc5a-4908-87cc-034ee9747e20','UId':'b0198f8c-cffe-4d00-9816-22e0fa96124d','Col':5,'Row':59,'Format':'numberic','Value':'','TargetCode':''}</v>
      </c>
    </row>
    <row r="368" spans="1:1" x14ac:dyDescent="0.25">
      <c r="A368" t="str">
        <f>CONCATENATE("{'SheetId':'1deb9a6e-dc5a-4908-87cc-034ee9747e20'",",","'UId':'2a23d1c5-766a-4746-bd88-93015d1e4053'",",'Col':",COLUMN(BCDanhMucDauTu_06029!F59),",'Row':",ROW(BCDanhMucDauTu_06029!F59),",","'Format':'numberic'",",'Value':'",SUBSTITUTE(BCDanhMucDauTu_06029!F59,"'","\'"),"','TargetCode':''}")</f>
        <v>{'SheetId':'1deb9a6e-dc5a-4908-87cc-034ee9747e20','UId':'2a23d1c5-766a-4746-bd88-93015d1e4053','Col':6,'Row':59,'Format':'numberic','Value':'332631897738','TargetCode':''}</v>
      </c>
    </row>
    <row r="369" spans="1:1" x14ac:dyDescent="0.25">
      <c r="A369" t="str">
        <f>CONCATENATE("{'SheetId':'1deb9a6e-dc5a-4908-87cc-034ee9747e20'",",","'UId':'ca227d64-7ddf-4c5b-94c2-f07049f1a645'",",'Col':",COLUMN(BCDanhMucDauTu_06029!G59),",'Row':",ROW(BCDanhMucDauTu_06029!G59),",","'Format':'numberic'",",'Value':'",SUBSTITUTE(BCDanhMucDauTu_06029!G59,"'","\'"),"','TargetCode':''}")</f>
        <v>{'SheetId':'1deb9a6e-dc5a-4908-87cc-034ee9747e20','UId':'ca227d64-7ddf-4c5b-94c2-f07049f1a645','Col':7,'Row':59,'Format':'numberic','Value':'1','TargetCode':''}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{'SheetId':'eea37401-614e-480f-bf0c-66e62a21c940','UId':'8fe4c321-a5c4-4a50-a26e-af5571876426','Col':4,'Row':3,'Format':'numberic','Value':'0.0118365142594619','TargetCode':''}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{'SheetId':'eea37401-614e-480f-bf0c-66e62a21c940','UId':'e505df99-52a5-4046-b588-70e17a64bc04','Col':5,'Row':3,'Format':'numberic','Value':'0.0122311448100382','TargetCode':''}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{'SheetId':'eea37401-614e-480f-bf0c-66e62a21c940','UId':'906b49c2-3105-44f5-a32d-07590223a8f2','Col':4,'Row':4,'Format':'numberic','Value':'0.0015743743359083','TargetCode':''}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{'SheetId':'eea37401-614e-480f-bf0c-66e62a21c940','UId':'1292eb8e-a778-4ce5-ab53-509a4c8a9832','Col':5,'Row':4,'Format':'numberic','Value':'0.00163537751511407','TargetCode':''}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{'SheetId':'eea37401-614e-480f-bf0c-66e62a21c940','UId':'043b7f89-a817-4764-b06f-cc2a71ce03b0','Col':4,'Row':5,'Format':'numberic','Value':'0.00299827109634224','TargetCode':''}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{'SheetId':'eea37401-614e-480f-bf0c-66e62a21c940','UId':'99e0f9cc-8606-43f9-8ce6-a58dc892af79','Col':5,'Row':5,'Format':'numberic','Value':'0.00297402254717536','TargetCode':''}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{'SheetId':'eea37401-614e-480f-bf0c-66e62a21c940','UId':'5a5a30c0-7249-46cc-a3d5-6518c7410f2b','Col':4,'Row':6,'Format':'numberic','Value':'0.00138522823683047','TargetCode':''}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{'SheetId':'eea37401-614e-480f-bf0c-66e62a21c940','UId':'b6bb9469-63ab-4fda-88bd-7b1865b669bf','Col':5,'Row':6,'Format':'numberic','Value':'-2.34347989631587E-05','TargetCode':''}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{'SheetId':'eea37401-614e-480f-bf0c-66e62a21c940','UId':'e3f08122-3427-41af-b11b-1a46844a64fc','Col':4,'Row':9,'Format':'numberic','Value':'0.00109876651206129','TargetCode':''}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{'SheetId':'eea37401-614e-480f-bf0c-66e62a21c940','UId':'9e68654a-171d-4fbe-8c69-6a6d18753f97','Col':5,'Row':9,'Format':'numberic','Value':'0.001095084063699','TargetCode':''}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{'SheetId':'eea37401-614e-480f-bf0c-66e62a21c940','UId':'01528f3a-d80f-403f-9e7e-01c54429c341','Col':4,'Row':10,'Format':'numberic','Value':'0.0281826692143507','TargetCode':''}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{'SheetId':'eea37401-614e-480f-bf0c-66e62a21c940','UId':'2e9dd82c-3e13-4dfb-9508-7eb62f82b7a5','Col':5,'Row':10,'Format':'numberic','Value':'0.0286161531092792','TargetCode':''}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{'SheetId':'eea37401-614e-480f-bf0c-66e62a21c940','UId':'e04710a4-564b-4804-a3c9-8b96b736ccd0','Col':4,'Row':11,'Format':'numberic','Value':'5.5010750655417','TargetCode':''}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{'SheetId':'eea37401-614e-480f-bf0c-66e62a21c940','UId':'0421496e-49be-42f6-bd5e-4ff79e46d605','Col':5,'Row':11,'Format':'numberic','Value':'5.79990803778464','TargetCode':''}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{'SheetId':'eea37401-614e-480f-bf0c-66e62a21c940','UId':'759e81e7-6be1-448f-8880-c7fb179e0f97','Col':4,'Row':14,'Format':'numberic','Value':'207669953000','TargetCode':''}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{'SheetId':'eea37401-614e-480f-bf0c-66e62a21c940','UId':'d55f381c-544c-4c22-a6c9-f44d9ae2c1ab','Col':5,'Row':14,'Format':'numberic','Value':'218635864300','TargetCode':''}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{'SheetId':'eea37401-614e-480f-bf0c-66e62a21c940','UId':'5b9de7f0-70a7-42bf-94c8-d94c81c70e42','Col':4,'Row':15,'Format':'numberic','Value':'207669953000','TargetCode':''}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{'SheetId':'eea37401-614e-480f-bf0c-66e62a21c940','UId':'85d68133-b410-4986-a2ae-00da0ca256bd','Col':5,'Row':15,'Format':'numberic','Value':'218635864300','TargetCode':''}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{'SheetId':'eea37401-614e-480f-bf0c-66e62a21c940','UId':'31f6ac2c-5e3e-4a12-b200-cf5f834a027b','Col':4,'Row':16,'Format':'numberic','Value':'20766995.3','TargetCode':''}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{'SheetId':'eea37401-614e-480f-bf0c-66e62a21c940','UId':'e12c39c4-7956-414a-b632-d0af1c2ab599','Col':5,'Row':16,'Format':'numberic','Value':'21863586.43','TargetCode':''}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{'SheetId':'eea37401-614e-480f-bf0c-66e62a21c940','UId':'b08c24e4-4516-482b-a697-9d62ff87afcf','Col':4,'Row':17,'Format':'numberic','Value':'-4981155500','TargetCode':''}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{'SheetId':'eea37401-614e-480f-bf0c-66e62a21c940','UId':'a7ccfa80-7e7d-4308-b36d-abc719c80bf3','Col':5,'Row':17,'Format':'numberic','Value':'-10965911300','TargetCode':''}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{'SheetId':'eea37401-614e-480f-bf0c-66e62a21c940','UId':'e8ec4ef9-08e4-4e39-8477-ae21a99e8959','Col':4,'Row':18,'Format':'numberic','Value':'334821.4','TargetCode':''}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{'SheetId':'eea37401-614e-480f-bf0c-66e62a21c940','UId':'dde8a5b2-e9c7-4f1b-a63c-0174479280ef','Col':5,'Row':18,'Format':'numberic','Value':'178552.32','TargetCode':''}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{'SheetId':'eea37401-614e-480f-bf0c-66e62a21c940','UId':'0e4c1db2-c20e-4d52-853c-271375cc313a','Col':4,'Row':19,'Format':'numberic','Value':'3348214000','TargetCode':''}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{'SheetId':'eea37401-614e-480f-bf0c-66e62a21c940','UId':'12f0bb36-f2e3-462a-b5c8-133ec8de4536','Col':5,'Row':19,'Format':'numberic','Value':'1785523200','TargetCode':''}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{'SheetId':'eea37401-614e-480f-bf0c-66e62a21c940','UId':'99c017fe-183e-4244-a2e8-3180fad52922','Col':4,'Row':20,'Format':'numberic','Value':'-832936.95','TargetCode':''}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{'SheetId':'eea37401-614e-480f-bf0c-66e62a21c940','UId':'b3b6a8fb-5b81-4dc7-b0e6-531f207f2848','Col':5,'Row':20,'Format':'numberic','Value':'-1275143.45','TargetCode':''}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{'SheetId':'eea37401-614e-480f-bf0c-66e62a21c940','UId':'d7299fb4-5fbd-49ea-a765-7a162fd18f1e','Col':4,'Row':21,'Format':'numberic','Value':'-8329369500','TargetCode':''}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{'SheetId':'eea37401-614e-480f-bf0c-66e62a21c940','UId':'15c659ac-ac36-4f95-b662-8fcd6067cf35','Col':5,'Row':21,'Format':'numberic','Value':'-12751434500','TargetCode':''}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{'SheetId':'eea37401-614e-480f-bf0c-66e62a21c940','UId':'232e2092-5dcd-464b-b1fe-07f27efe2d21','Col':4,'Row':22,'Format':'numberic','Value':'202688797500','TargetCode':''}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{'SheetId':'eea37401-614e-480f-bf0c-66e62a21c940','UId':'fa41f074-2315-4e28-81ff-52700c300177','Col':5,'Row':22,'Format':'numberic','Value':'207669953000','TargetCode':''}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{'SheetId':'eea37401-614e-480f-bf0c-66e62a21c940','UId':'d8289881-c7ab-468c-ad5d-bf473cb76780','Col':4,'Row':23,'Format':'numberic','Value':'202688797500','TargetCode':''}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{'SheetId':'eea37401-614e-480f-bf0c-66e62a21c940','UId':'994ed5e1-c943-4620-8991-d05a125691b0','Col':5,'Row':23,'Format':'numberic','Value':'207669953000','TargetCode':''}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{'SheetId':'eea37401-614e-480f-bf0c-66e62a21c940','UId':'7120d041-84df-4b71-aa97-9c53b5ab7f97','Col':4,'Row':24,'Format':'numberic','Value':'20268879.75','TargetCode':''}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{'SheetId':'eea37401-614e-480f-bf0c-66e62a21c940','UId':'ee5817e5-5c8c-481c-bd88-acd0b7e7eb64','Col':5,'Row':24,'Format':'numberic','Value':'20766995.3','TargetCode':''}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{'SheetId':'eea37401-614e-480f-bf0c-66e62a21c940','UId':'83b16c86-f622-444a-8fd4-b601d346c031','Col':4,'Row':25,'Format':'percentage','Value':'0.000307513788471709','TargetCode':''}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{'SheetId':'eea37401-614e-480f-bf0c-66e62a21c940','UId':'6080a665-802c-4b21-ade4-e67d42c38ace','Col':5,'Row':25,'Format':'percentage','Value':'7.22299966042753E-05','TargetCode':''}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{'SheetId':'eea37401-614e-480f-bf0c-66e62a21c940','UId':'dc7a563a-ad1d-4847-ad52-60ae8b13af41','Col':4,'Row':26,'Format':'percentage','Value':'0.1564','TargetCode':''}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{'SheetId':'eea37401-614e-480f-bf0c-66e62a21c940','UId':'c291a5ad-47fa-4a53-a5d4-2c97806fed49','Col':5,'Row':26,'Format':'percentage','Value':'0.1663','TargetCode':''}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{'SheetId':'eea37401-614e-480f-bf0c-66e62a21c940','UId':'71e817fa-136e-4e66-8e01-e228a752c25d','Col':4,'Row':27,'Format':'percentage','Value':'0.043','TargetCode':''}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{'SheetId':'eea37401-614e-480f-bf0c-66e62a21c940','UId':'09a70799-3c67-42d0-9f37-8841480fa73f','Col':5,'Row':27,'Format':'percentage','Value':'0.042','TargetCode':''}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{'SheetId':'eea37401-614e-480f-bf0c-66e62a21c940','UId':'19d7d32d-f72f-4744-9b80-66561ae1073a','Col':4,'Row':28,'Format':'numberic','Value':'11107','TargetCode':''}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{'SheetId':'eea37401-614e-480f-bf0c-66e62a21c940','UId':'2c2fe24e-69d3-4ae8-a8c8-c603f2a4a32c','Col':5,'Row':28,'Format':'numberic','Value':'11154','TargetCode':''}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{'SheetId':'eea37401-614e-480f-bf0c-66e62a21c940','UId':'507c37af-0901-43e1-8af6-f40112c246e3','Col':4,'Row':29,'Format':'numberic','Value':'16154.1','TargetCode':''}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{'SheetId':'eea37401-614e-480f-bf0c-66e62a21c940','UId':'bb1a5a18-9ac0-4a7c-9c34-d6fbecc14baf','Col':5,'Row':29,'Format':'numberic','Value':'15525.51','TargetCode':''}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d7dvXibtlMPqNTi54xKgafGNHRw=</DigestValue>
    </Reference>
    <Reference Type="http://www.w3.org/2000/09/xmldsig#Object" URI="#idOfficeObject">
      <DigestMethod Algorithm="http://www.w3.org/2000/09/xmldsig#sha1"/>
      <DigestValue>sCPBHdYyK3VhAWfJSGzzghx1n8c=</DigestValue>
    </Reference>
    <Reference Type="http://uri.etsi.org/01903#SignedProperties" URI="#idSignedProperties">
      <Transforms>
        <Transform Algorithm="http://www.w3.org/TR/2001/REC-xml-c14n-20010315"/>
      </Transforms>
      <DigestMethod Algorithm="http://www.w3.org/2000/09/xmldsig#sha1"/>
      <DigestValue>M2jTdUZvtdPL3/SGf1V6AUEjnec=</DigestValue>
    </Reference>
  </SignedInfo>
  <SignatureValue>KzAFRRuA8Bwr2uyJsHc1bkVvvaftbcYRPHXKJ90s+T1iO8TM8F4Pm+6qEH1R4wQApENDl/s7N1ZX
mZPRLCDsFC87dPN60EJNVXsCP5TcBZ7bUjiBFWfq2jHVVq0LAKBa9AVxKjqoAFAR4joO5in4GgQQ
Cujjh0QH/Z3TV9fr7LM=</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GkQDqFxa+nDE4F7ko3TD7dd19yc=</DigestValue>
      </Reference>
      <Reference URI="/xl/comments1.xml?ContentType=application/vnd.openxmlformats-officedocument.spreadsheetml.comments+xml">
        <DigestMethod Algorithm="http://www.w3.org/2000/09/xmldsig#sha1"/>
        <DigestValue>CP1Q0RL0cOSl8xIgNpodzaYIQYQ=</DigestValue>
      </Reference>
      <Reference URI="/xl/comments2.xml?ContentType=application/vnd.openxmlformats-officedocument.spreadsheetml.comments+xml">
        <DigestMethod Algorithm="http://www.w3.org/2000/09/xmldsig#sha1"/>
        <DigestValue>6CVl22BFaWhmhsbYatHHyOI6Z1Y=</DigestValue>
      </Reference>
      <Reference URI="/xl/comments3.xml?ContentType=application/vnd.openxmlformats-officedocument.spreadsheetml.comments+xml">
        <DigestMethod Algorithm="http://www.w3.org/2000/09/xmldsig#sha1"/>
        <DigestValue>QXRT578D94T+vxazKHWTmvic7ww=</DigestValue>
      </Reference>
      <Reference URI="/xl/comments4.xml?ContentType=application/vnd.openxmlformats-officedocument.spreadsheetml.comments+xml">
        <DigestMethod Algorithm="http://www.w3.org/2000/09/xmldsig#sha1"/>
        <DigestValue>8TdFMSYo1RT8jMRA4O+7a6Qir0w=</DigestValue>
      </Reference>
      <Reference URI="/xl/comments5.xml?ContentType=application/vnd.openxmlformats-officedocument.spreadsheetml.comments+xml">
        <DigestMethod Algorithm="http://www.w3.org/2000/09/xmldsig#sha1"/>
        <DigestValue>WWS0520tg+kjefHzIFZ91aGTJzc=</DigestValue>
      </Reference>
      <Reference URI="/xl/comments6.xml?ContentType=application/vnd.openxmlformats-officedocument.spreadsheetml.comments+xml">
        <DigestMethod Algorithm="http://www.w3.org/2000/09/xmldsig#sha1"/>
        <DigestValue>+ZliT+ckrd+/juZ0CEmxtMJuUTg=</DigestValue>
      </Reference>
      <Reference URI="/xl/comments7.xml?ContentType=application/vnd.openxmlformats-officedocument.spreadsheetml.comments+xml">
        <DigestMethod Algorithm="http://www.w3.org/2000/09/xmldsig#sha1"/>
        <DigestValue>vth/TXhtVTsfjD9gaCv9jB1Xnlc=</DigestValue>
      </Reference>
      <Reference URI="/xl/comments8.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qPdFwy02JIO8VS3af1Ku2O1/nkI=</DigestValue>
      </Reference>
      <Reference URI="/xl/drawings/vmlDrawing2.vml?ContentType=application/vnd.openxmlformats-officedocument.vmlDrawing">
        <DigestMethod Algorithm="http://www.w3.org/2000/09/xmldsig#sha1"/>
        <DigestValue>PJiXMfiiqJBea1M7Ava6K+R+jeI=</DigestValue>
      </Reference>
      <Reference URI="/xl/drawings/vmlDrawing3.vml?ContentType=application/vnd.openxmlformats-officedocument.vmlDrawing">
        <DigestMethod Algorithm="http://www.w3.org/2000/09/xmldsig#sha1"/>
        <DigestValue>sxhy/Dk4HJolDKcoQUxZq6+MjwY=</DigestValue>
      </Reference>
      <Reference URI="/xl/drawings/vmlDrawing4.vml?ContentType=application/vnd.openxmlformats-officedocument.vmlDrawing">
        <DigestMethod Algorithm="http://www.w3.org/2000/09/xmldsig#sha1"/>
        <DigestValue>cYhMEydn5oLKDDv9Juuj6fwvIIc=</DigestValue>
      </Reference>
      <Reference URI="/xl/drawings/vmlDrawing5.vml?ContentType=application/vnd.openxmlformats-officedocument.vmlDrawing">
        <DigestMethod Algorithm="http://www.w3.org/2000/09/xmldsig#sha1"/>
        <DigestValue>54Ld9kzgm6pPFsEw6SE/ljo7IP0=</DigestValue>
      </Reference>
      <Reference URI="/xl/drawings/vmlDrawing6.vml?ContentType=application/vnd.openxmlformats-officedocument.vmlDrawing">
        <DigestMethod Algorithm="http://www.w3.org/2000/09/xmldsig#sha1"/>
        <DigestValue>g5/u8uoCaTqUyh09RKOCLBiuXQw=</DigestValue>
      </Reference>
      <Reference URI="/xl/drawings/vmlDrawing7.vml?ContentType=application/vnd.openxmlformats-officedocument.vmlDrawing">
        <DigestMethod Algorithm="http://www.w3.org/2000/09/xmldsig#sha1"/>
        <DigestValue>+9qR1UGm174bTLNMdMOxOhPLac8=</DigestValue>
      </Reference>
      <Reference URI="/xl/drawings/vmlDrawing8.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0Ao7Te690U27EfM4CcfKWMsNYUw=</DigestValue>
      </Reference>
      <Reference URI="/xl/styles.xml?ContentType=application/vnd.openxmlformats-officedocument.spreadsheetml.styles+xml">
        <DigestMethod Algorithm="http://www.w3.org/2000/09/xmldsig#sha1"/>
        <DigestValue>tBFw+rw7+sLeENQZEOVTR89jJjA=</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RgvcqjrCF2FdlCt1VpbJfNfiofo=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x7yCoDtlpTh9lVWPqtFS2m6NAFY=</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NvIX+ijUeTUjyIgpcFAZSDqpVs8=</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8SHT+Q9xQBzay2+MdJES6gU7fBQ=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iIvMOFgZz4KayysoUVpOxdAoWh4=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SBDQiC25DquJxkAMPlDLtJ4kJJM=</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pxhq9Cbx6dbIZzcRH/UnqngtsL8=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l54bXFEwEJMDogbO8Q+ObDsZs9I=</DigestValue>
      </Reference>
      <Reference URI="/xl/worksheets/sheet1.xml?ContentType=application/vnd.openxmlformats-officedocument.spreadsheetml.worksheet+xml">
        <DigestMethod Algorithm="http://www.w3.org/2000/09/xmldsig#sha1"/>
        <DigestValue>FoHU3OND8dLyfiqLD6hnCN8zM9Q=</DigestValue>
      </Reference>
      <Reference URI="/xl/worksheets/sheet10.xml?ContentType=application/vnd.openxmlformats-officedocument.spreadsheetml.worksheet+xml">
        <DigestMethod Algorithm="http://www.w3.org/2000/09/xmldsig#sha1"/>
        <DigestValue>ExortYQtwSIu4JqKSEvS4HvIb2w=</DigestValue>
      </Reference>
      <Reference URI="/xl/worksheets/sheet11.xml?ContentType=application/vnd.openxmlformats-officedocument.spreadsheetml.worksheet+xml">
        <DigestMethod Algorithm="http://www.w3.org/2000/09/xmldsig#sha1"/>
        <DigestValue>mU3doV5gM4Tjeu3mcPLb+RJEPsk=</DigestValue>
      </Reference>
      <Reference URI="/xl/worksheets/sheet12.xml?ContentType=application/vnd.openxmlformats-officedocument.spreadsheetml.worksheet+xml">
        <DigestMethod Algorithm="http://www.w3.org/2000/09/xmldsig#sha1"/>
        <DigestValue>rnmES6TIps+IAOxRiV56+Z8Nz0g=</DigestValue>
      </Reference>
      <Reference URI="/xl/worksheets/sheet13.xml?ContentType=application/vnd.openxmlformats-officedocument.spreadsheetml.worksheet+xml">
        <DigestMethod Algorithm="http://www.w3.org/2000/09/xmldsig#sha1"/>
        <DigestValue>JeGC9F2/ZEAjRWEz/HoZzkemF3w=</DigestValue>
      </Reference>
      <Reference URI="/xl/worksheets/sheet2.xml?ContentType=application/vnd.openxmlformats-officedocument.spreadsheetml.worksheet+xml">
        <DigestMethod Algorithm="http://www.w3.org/2000/09/xmldsig#sha1"/>
        <DigestValue>NUkRpROKWmuxwTGAqwXuPdWXH3I=</DigestValue>
      </Reference>
      <Reference URI="/xl/worksheets/sheet3.xml?ContentType=application/vnd.openxmlformats-officedocument.spreadsheetml.worksheet+xml">
        <DigestMethod Algorithm="http://www.w3.org/2000/09/xmldsig#sha1"/>
        <DigestValue>D8JfAZ0IjQ42T8hHFLdo2rxvUOs=</DigestValue>
      </Reference>
      <Reference URI="/xl/worksheets/sheet4.xml?ContentType=application/vnd.openxmlformats-officedocument.spreadsheetml.worksheet+xml">
        <DigestMethod Algorithm="http://www.w3.org/2000/09/xmldsig#sha1"/>
        <DigestValue>6XudOBhmSunIaDQq15HxsqMWnI0=</DigestValue>
      </Reference>
      <Reference URI="/xl/worksheets/sheet5.xml?ContentType=application/vnd.openxmlformats-officedocument.spreadsheetml.worksheet+xml">
        <DigestMethod Algorithm="http://www.w3.org/2000/09/xmldsig#sha1"/>
        <DigestValue>UHgltPEb+fggBGOo8HXZHeYcNG4=</DigestValue>
      </Reference>
      <Reference URI="/xl/worksheets/sheet6.xml?ContentType=application/vnd.openxmlformats-officedocument.spreadsheetml.worksheet+xml">
        <DigestMethod Algorithm="http://www.w3.org/2000/09/xmldsig#sha1"/>
        <DigestValue>4gVMyvEPJjuaaAA/FpLAWys+n7s=</DigestValue>
      </Reference>
      <Reference URI="/xl/worksheets/sheet7.xml?ContentType=application/vnd.openxmlformats-officedocument.spreadsheetml.worksheet+xml">
        <DigestMethod Algorithm="http://www.w3.org/2000/09/xmldsig#sha1"/>
        <DigestValue>7j185Httu/+kOLMt98FyyeUraGk=</DigestValue>
      </Reference>
      <Reference URI="/xl/worksheets/sheet8.xml?ContentType=application/vnd.openxmlformats-officedocument.spreadsheetml.worksheet+xml">
        <DigestMethod Algorithm="http://www.w3.org/2000/09/xmldsig#sha1"/>
        <DigestValue>U1rNiKQtVM4sIA37jQ8KFmzPMik=</DigestValue>
      </Reference>
      <Reference URI="/xl/worksheets/sheet9.xml?ContentType=application/vnd.openxmlformats-officedocument.spreadsheetml.worksheet+xml">
        <DigestMethod Algorithm="http://www.w3.org/2000/09/xmldsig#sha1"/>
        <DigestValue>pQRycdL2PZqWOP9LJHEDnzyPvNQ=</DigestValue>
      </Reference>
    </Manifest>
    <SignatureProperties>
      <SignatureProperty Id="idSignatureTime" Target="#idPackageSignature">
        <mdssi:SignatureTime xmlns:mdssi="http://schemas.openxmlformats.org/package/2006/digital-signature">
          <mdssi:Format>YYYY-MM-DDThh:mm:ssTZD</mdssi:Format>
          <mdssi:Value>2023-07-06T09:33:07Z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2023-07-06T09:33:07Z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ggBF4YKkLP9JYNKH38PAQtDOsZM=</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Elns9MV1xDZo+CUqelBBq7zeHMU=</DigestValue>
    </Reference>
  </SignedInfo>
  <SignatureValue>lb1Bjig+q3RVddheEulRnrSwqVDcyHLs4lAcV/C4pORczbwb4+V0YNYL5NJXbKmviXr5j24x7VbF
+PVS78B72fooWWbGcNtJOfygMZTp5m0SV3DkIVUTMEGbf/lE0pF/SgcyRUU8npynrSc9RiGGWz6p
YndUxVn2tOyeuJCKUlI=</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GkQDqFxa+nDE4F7ko3TD7dd19yc=</DigestValue>
      </Reference>
      <Reference URI="/xl/comments1.xml?ContentType=application/vnd.openxmlformats-officedocument.spreadsheetml.comments+xml">
        <DigestMethod Algorithm="http://www.w3.org/2000/09/xmldsig#sha1"/>
        <DigestValue>CP1Q0RL0cOSl8xIgNpodzaYIQYQ=</DigestValue>
      </Reference>
      <Reference URI="/xl/comments2.xml?ContentType=application/vnd.openxmlformats-officedocument.spreadsheetml.comments+xml">
        <DigestMethod Algorithm="http://www.w3.org/2000/09/xmldsig#sha1"/>
        <DigestValue>6CVl22BFaWhmhsbYatHHyOI6Z1Y=</DigestValue>
      </Reference>
      <Reference URI="/xl/comments3.xml?ContentType=application/vnd.openxmlformats-officedocument.spreadsheetml.comments+xml">
        <DigestMethod Algorithm="http://www.w3.org/2000/09/xmldsig#sha1"/>
        <DigestValue>QXRT578D94T+vxazKHWTmvic7ww=</DigestValue>
      </Reference>
      <Reference URI="/xl/comments4.xml?ContentType=application/vnd.openxmlformats-officedocument.spreadsheetml.comments+xml">
        <DigestMethod Algorithm="http://www.w3.org/2000/09/xmldsig#sha1"/>
        <DigestValue>8TdFMSYo1RT8jMRA4O+7a6Qir0w=</DigestValue>
      </Reference>
      <Reference URI="/xl/comments5.xml?ContentType=application/vnd.openxmlformats-officedocument.spreadsheetml.comments+xml">
        <DigestMethod Algorithm="http://www.w3.org/2000/09/xmldsig#sha1"/>
        <DigestValue>WWS0520tg+kjefHzIFZ91aGTJzc=</DigestValue>
      </Reference>
      <Reference URI="/xl/comments6.xml?ContentType=application/vnd.openxmlformats-officedocument.spreadsheetml.comments+xml">
        <DigestMethod Algorithm="http://www.w3.org/2000/09/xmldsig#sha1"/>
        <DigestValue>+ZliT+ckrd+/juZ0CEmxtMJuUTg=</DigestValue>
      </Reference>
      <Reference URI="/xl/comments7.xml?ContentType=application/vnd.openxmlformats-officedocument.spreadsheetml.comments+xml">
        <DigestMethod Algorithm="http://www.w3.org/2000/09/xmldsig#sha1"/>
        <DigestValue>vth/TXhtVTsfjD9gaCv9jB1Xnlc=</DigestValue>
      </Reference>
      <Reference URI="/xl/comments8.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qPdFwy02JIO8VS3af1Ku2O1/nkI=</DigestValue>
      </Reference>
      <Reference URI="/xl/drawings/vmlDrawing2.vml?ContentType=application/vnd.openxmlformats-officedocument.vmlDrawing">
        <DigestMethod Algorithm="http://www.w3.org/2000/09/xmldsig#sha1"/>
        <DigestValue>PJiXMfiiqJBea1M7Ava6K+R+jeI=</DigestValue>
      </Reference>
      <Reference URI="/xl/drawings/vmlDrawing3.vml?ContentType=application/vnd.openxmlformats-officedocument.vmlDrawing">
        <DigestMethod Algorithm="http://www.w3.org/2000/09/xmldsig#sha1"/>
        <DigestValue>sxhy/Dk4HJolDKcoQUxZq6+MjwY=</DigestValue>
      </Reference>
      <Reference URI="/xl/drawings/vmlDrawing4.vml?ContentType=application/vnd.openxmlformats-officedocument.vmlDrawing">
        <DigestMethod Algorithm="http://www.w3.org/2000/09/xmldsig#sha1"/>
        <DigestValue>cYhMEydn5oLKDDv9Juuj6fwvIIc=</DigestValue>
      </Reference>
      <Reference URI="/xl/drawings/vmlDrawing5.vml?ContentType=application/vnd.openxmlformats-officedocument.vmlDrawing">
        <DigestMethod Algorithm="http://www.w3.org/2000/09/xmldsig#sha1"/>
        <DigestValue>54Ld9kzgm6pPFsEw6SE/ljo7IP0=</DigestValue>
      </Reference>
      <Reference URI="/xl/drawings/vmlDrawing6.vml?ContentType=application/vnd.openxmlformats-officedocument.vmlDrawing">
        <DigestMethod Algorithm="http://www.w3.org/2000/09/xmldsig#sha1"/>
        <DigestValue>g5/u8uoCaTqUyh09RKOCLBiuXQw=</DigestValue>
      </Reference>
      <Reference URI="/xl/drawings/vmlDrawing7.vml?ContentType=application/vnd.openxmlformats-officedocument.vmlDrawing">
        <DigestMethod Algorithm="http://www.w3.org/2000/09/xmldsig#sha1"/>
        <DigestValue>+9qR1UGm174bTLNMdMOxOhPLac8=</DigestValue>
      </Reference>
      <Reference URI="/xl/drawings/vmlDrawing8.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0Ao7Te690U27EfM4CcfKWMsNYUw=</DigestValue>
      </Reference>
      <Reference URI="/xl/styles.xml?ContentType=application/vnd.openxmlformats-officedocument.spreadsheetml.styles+xml">
        <DigestMethod Algorithm="http://www.w3.org/2000/09/xmldsig#sha1"/>
        <DigestValue>tBFw+rw7+sLeENQZEOVTR89jJjA=</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RgvcqjrCF2FdlCt1VpbJfNfiofo=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x7yCoDtlpTh9lVWPqtFS2m6NAFY=</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NvIX+ijUeTUjyIgpcFAZSDqpVs8=</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8SHT+Q9xQBzay2+MdJES6gU7fBQ=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iIvMOFgZz4KayysoUVpOxdAoWh4=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SBDQiC25DquJxkAMPlDLtJ4kJJM=</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pxhq9Cbx6dbIZzcRH/UnqngtsL8=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l54bXFEwEJMDogbO8Q+ObDsZs9I=</DigestValue>
      </Reference>
      <Reference URI="/xl/worksheets/sheet1.xml?ContentType=application/vnd.openxmlformats-officedocument.spreadsheetml.worksheet+xml">
        <DigestMethod Algorithm="http://www.w3.org/2000/09/xmldsig#sha1"/>
        <DigestValue>FoHU3OND8dLyfiqLD6hnCN8zM9Q=</DigestValue>
      </Reference>
      <Reference URI="/xl/worksheets/sheet10.xml?ContentType=application/vnd.openxmlformats-officedocument.spreadsheetml.worksheet+xml">
        <DigestMethod Algorithm="http://www.w3.org/2000/09/xmldsig#sha1"/>
        <DigestValue>ExortYQtwSIu4JqKSEvS4HvIb2w=</DigestValue>
      </Reference>
      <Reference URI="/xl/worksheets/sheet11.xml?ContentType=application/vnd.openxmlformats-officedocument.spreadsheetml.worksheet+xml">
        <DigestMethod Algorithm="http://www.w3.org/2000/09/xmldsig#sha1"/>
        <DigestValue>mU3doV5gM4Tjeu3mcPLb+RJEPsk=</DigestValue>
      </Reference>
      <Reference URI="/xl/worksheets/sheet12.xml?ContentType=application/vnd.openxmlformats-officedocument.spreadsheetml.worksheet+xml">
        <DigestMethod Algorithm="http://www.w3.org/2000/09/xmldsig#sha1"/>
        <DigestValue>rnmES6TIps+IAOxRiV56+Z8Nz0g=</DigestValue>
      </Reference>
      <Reference URI="/xl/worksheets/sheet13.xml?ContentType=application/vnd.openxmlformats-officedocument.spreadsheetml.worksheet+xml">
        <DigestMethod Algorithm="http://www.w3.org/2000/09/xmldsig#sha1"/>
        <DigestValue>JeGC9F2/ZEAjRWEz/HoZzkemF3w=</DigestValue>
      </Reference>
      <Reference URI="/xl/worksheets/sheet2.xml?ContentType=application/vnd.openxmlformats-officedocument.spreadsheetml.worksheet+xml">
        <DigestMethod Algorithm="http://www.w3.org/2000/09/xmldsig#sha1"/>
        <DigestValue>NUkRpROKWmuxwTGAqwXuPdWXH3I=</DigestValue>
      </Reference>
      <Reference URI="/xl/worksheets/sheet3.xml?ContentType=application/vnd.openxmlformats-officedocument.spreadsheetml.worksheet+xml">
        <DigestMethod Algorithm="http://www.w3.org/2000/09/xmldsig#sha1"/>
        <DigestValue>D8JfAZ0IjQ42T8hHFLdo2rxvUOs=</DigestValue>
      </Reference>
      <Reference URI="/xl/worksheets/sheet4.xml?ContentType=application/vnd.openxmlformats-officedocument.spreadsheetml.worksheet+xml">
        <DigestMethod Algorithm="http://www.w3.org/2000/09/xmldsig#sha1"/>
        <DigestValue>6XudOBhmSunIaDQq15HxsqMWnI0=</DigestValue>
      </Reference>
      <Reference URI="/xl/worksheets/sheet5.xml?ContentType=application/vnd.openxmlformats-officedocument.spreadsheetml.worksheet+xml">
        <DigestMethod Algorithm="http://www.w3.org/2000/09/xmldsig#sha1"/>
        <DigestValue>UHgltPEb+fggBGOo8HXZHeYcNG4=</DigestValue>
      </Reference>
      <Reference URI="/xl/worksheets/sheet6.xml?ContentType=application/vnd.openxmlformats-officedocument.spreadsheetml.worksheet+xml">
        <DigestMethod Algorithm="http://www.w3.org/2000/09/xmldsig#sha1"/>
        <DigestValue>4gVMyvEPJjuaaAA/FpLAWys+n7s=</DigestValue>
      </Reference>
      <Reference URI="/xl/worksheets/sheet7.xml?ContentType=application/vnd.openxmlformats-officedocument.spreadsheetml.worksheet+xml">
        <DigestMethod Algorithm="http://www.w3.org/2000/09/xmldsig#sha1"/>
        <DigestValue>7j185Httu/+kOLMt98FyyeUraGk=</DigestValue>
      </Reference>
      <Reference URI="/xl/worksheets/sheet8.xml?ContentType=application/vnd.openxmlformats-officedocument.spreadsheetml.worksheet+xml">
        <DigestMethod Algorithm="http://www.w3.org/2000/09/xmldsig#sha1"/>
        <DigestValue>U1rNiKQtVM4sIA37jQ8KFmzPMik=</DigestValue>
      </Reference>
      <Reference URI="/xl/worksheets/sheet9.xml?ContentType=application/vnd.openxmlformats-officedocument.spreadsheetml.worksheet+xml">
        <DigestMethod Algorithm="http://www.w3.org/2000/09/xmldsig#sha1"/>
        <DigestValue>pQRycdL2PZqWOP9LJHEDnzyPvNQ=</DigestValue>
      </Reference>
    </Manifest>
    <SignatureProperties>
      <SignatureProperty Id="idSignatureTime" Target="#idPackageSignature">
        <mdssi:SignatureTime xmlns:mdssi="http://schemas.openxmlformats.org/package/2006/digital-signature">
          <mdssi:Format>YYYY-MM-DDThh:mm:ssTZD</mdssi:Format>
          <mdssi:Value>2023-07-06T10:19:32Z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2023-07-06T10:19:32Z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Phan Quang, Vu</cp:lastModifiedBy>
  <dcterms:created xsi:type="dcterms:W3CDTF">2021-06-04T11:23:20Z</dcterms:created>
  <dcterms:modified xsi:type="dcterms:W3CDTF">2023-07-06T09:33:04Z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2023-07-06T09:33:04Z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5b357a2c-365f-4330-aef6-7171651099f6</vt:lpwstr>
  </property>
  <property fmtid="{D5CDD505-2E9C-101B-9397-08002B2CF9AE}" pid="10" name="MSIP_Label_ebbfc019-7f88-4fb6-96d6-94ffadd4b772_ContentBits">
    <vt:lpwstr>1</vt:lpwstr>
  </property>
</Properties>
</file>