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19200" windowHeight="105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37" i="27"/>
  <c r="E39" i="27"/>
  <c r="E31" i="27" l="1"/>
  <c r="E30" i="27"/>
  <c r="G19" i="27"/>
  <c r="E53" i="27" l="1"/>
  <c r="F25" i="27" l="1"/>
  <c r="E45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0" i="27"/>
  <c r="D21" i="27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<sst xmlns="http://schemas.openxmlformats.org/spreadsheetml/2006/main" count="1388" uniqueCount="597">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</sst>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0" t="s">
        <v>50</v>
      </c>
      <c r="B2" s="311"/>
      <c r="C2" s="311"/>
      <c r="D2" s="311"/>
      <c r="E2" s="311"/>
      <c r="F2" s="31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2" t="s">
        <v>51</v>
      </c>
      <c r="D3" s="312"/>
      <c r="E3" s="312"/>
      <c r="F3" s="312"/>
      <c r="G3" s="312"/>
      <c r="H3" s="312"/>
      <c r="I3" s="312"/>
      <c r="J3" s="312"/>
      <c r="K3" s="312"/>
      <c r="L3" s="312"/>
      <c r="M3" s="313" t="s">
        <v>23</v>
      </c>
      <c r="N3" s="320"/>
      <c r="O3" s="327" t="s">
        <v>24</v>
      </c>
      <c r="P3" s="328"/>
      <c r="Q3" s="313" t="s">
        <v>5</v>
      </c>
      <c r="R3" s="313"/>
      <c r="S3" s="320"/>
      <c r="T3" s="315"/>
      <c r="U3" s="322" t="s">
        <v>26</v>
      </c>
      <c r="V3" s="323"/>
      <c r="W3" s="324" t="s">
        <v>25</v>
      </c>
    </row>
    <row r="4" spans="1:23" ht="12.75" customHeight="1">
      <c r="A4" s="320" t="s">
        <v>27</v>
      </c>
      <c r="B4" s="313" t="s">
        <v>28</v>
      </c>
      <c r="C4" s="313" t="s">
        <v>29</v>
      </c>
      <c r="D4" s="313" t="s">
        <v>30</v>
      </c>
      <c r="E4" s="313" t="s">
        <v>31</v>
      </c>
      <c r="F4" s="313" t="s">
        <v>32</v>
      </c>
      <c r="G4" s="313" t="s">
        <v>33</v>
      </c>
      <c r="H4" s="316" t="s">
        <v>52</v>
      </c>
      <c r="I4" s="313" t="s">
        <v>34</v>
      </c>
      <c r="J4" s="315"/>
      <c r="K4" s="313" t="s">
        <v>35</v>
      </c>
      <c r="L4" s="313" t="s">
        <v>36</v>
      </c>
      <c r="M4" s="313" t="s">
        <v>35</v>
      </c>
      <c r="N4" s="313" t="s">
        <v>37</v>
      </c>
      <c r="O4" s="313" t="s">
        <v>35</v>
      </c>
      <c r="P4" s="313" t="s">
        <v>37</v>
      </c>
      <c r="Q4" s="313" t="s">
        <v>38</v>
      </c>
      <c r="R4" s="313" t="s">
        <v>39</v>
      </c>
      <c r="S4" s="313" t="s">
        <v>36</v>
      </c>
      <c r="T4" s="313" t="s">
        <v>39</v>
      </c>
      <c r="U4" s="316" t="s">
        <v>36</v>
      </c>
      <c r="V4" s="313" t="s">
        <v>39</v>
      </c>
      <c r="W4" s="325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4"/>
      <c r="R5" s="314"/>
      <c r="S5" s="315"/>
      <c r="T5" s="314"/>
      <c r="U5" s="317"/>
      <c r="V5" s="321"/>
      <c r="W5" s="32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4" t="s">
        <v>210</v>
      </c>
      <c r="B1" s="334"/>
      <c r="C1" s="334"/>
      <c r="D1" s="334"/>
      <c r="E1" s="334"/>
      <c r="F1" s="334"/>
      <c r="G1" s="33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5" t="e">
        <f>#REF!</f>
        <v>#REF!</v>
      </c>
      <c r="C2" s="336"/>
      <c r="D2" s="33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1">
        <f>+$B$6*$F$7/$C$7</f>
        <v>111000</v>
      </c>
      <c r="C8" s="331"/>
      <c r="D8" s="33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1" t="e">
        <f>+ ROUND((B11-B19)*F10/C10,0)</f>
        <v>#REF!</v>
      </c>
      <c r="C12" s="331"/>
      <c r="D12" s="33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2" t="s">
        <v>212</v>
      </c>
      <c r="C13" s="332"/>
      <c r="D13" s="33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1">
        <f>+IF($E$13=1,ROUNDDOWN($B$8*$F$10/$C$10,0),IF(MROUND($B$8*$F$10/$C$10,10)-($B$8*$F$10/$C$10)&gt;0,MROUND($B$8*$F$10/$C$10,10)-10,MROUND($B$8*$F$10/$C$10,10)))</f>
        <v>55500</v>
      </c>
      <c r="C14" s="331"/>
      <c r="D14" s="33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1">
        <f>ROUNDDOWN($B$8*$F$10/$C$10,0)-B14</f>
        <v>0</v>
      </c>
      <c r="C15" s="331"/>
      <c r="D15" s="33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2" t="s">
        <v>223</v>
      </c>
      <c r="C16" s="332"/>
      <c r="D16" s="33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1">
        <f>+IF($E$16=1,B17*B15,0)</f>
        <v>0</v>
      </c>
      <c r="C18" s="331"/>
      <c r="D18" s="33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1">
        <f>+B19*B14</f>
        <v>555000000</v>
      </c>
      <c r="C20" s="331"/>
      <c r="D20" s="33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5" zoomScaleNormal="100" workbookViewId="0">
      <selection activeCell="E41" activeCellId="2" sqref="E41:F41 E39 E4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5" t="s">
        <v>563</v>
      </c>
      <c r="B1" s="345"/>
      <c r="C1" s="345"/>
      <c r="D1" s="345"/>
      <c r="E1" s="345"/>
      <c r="F1" s="345"/>
    </row>
    <row r="2" spans="1:6" ht="15.75" customHeight="1">
      <c r="A2" s="369" t="s">
        <v>564</v>
      </c>
      <c r="B2" s="369"/>
      <c r="C2" s="369"/>
      <c r="D2" s="369"/>
      <c r="E2" s="369"/>
      <c r="F2" s="369"/>
    </row>
    <row r="3" spans="1:6" ht="19.5" customHeight="1">
      <c r="A3" s="370" t="s">
        <v>584</v>
      </c>
      <c r="B3" s="370"/>
      <c r="C3" s="370"/>
      <c r="D3" s="370"/>
      <c r="E3" s="370"/>
      <c r="F3" s="370"/>
    </row>
    <row r="4" spans="1:6" ht="18" customHeight="1">
      <c r="A4" s="371" t="s">
        <v>565</v>
      </c>
      <c r="B4" s="371"/>
      <c r="C4" s="371"/>
      <c r="D4" s="371"/>
      <c r="E4" s="371"/>
      <c r="F4" s="37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5" t="s">
        <v>566</v>
      </c>
      <c r="B6" s="345"/>
      <c r="C6" s="345"/>
      <c r="D6" s="345"/>
      <c r="E6" s="345"/>
      <c r="F6" s="345"/>
    </row>
    <row r="7" spans="1:6" ht="15.75" customHeight="1">
      <c r="A7" s="345" t="s">
        <v>567</v>
      </c>
      <c r="B7" s="345"/>
      <c r="C7" s="345"/>
      <c r="D7" s="345"/>
      <c r="E7" s="345"/>
      <c r="F7" s="345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4" t="s">
        <v>572</v>
      </c>
      <c r="B18" s="364"/>
      <c r="C18" s="364"/>
      <c r="D18" s="161" t="str">
        <f>"Từ ngày "&amp;TEXT(G18,"dd/mm/yyyy")&amp;" đến "&amp;TEXT(G19,"dd/mm/yyyy")</f>
        <v>Từ ngày 05/06/2023 đến 11/06/2023</v>
      </c>
      <c r="G18" s="176">
        <v>45082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05/06/2023 to 11/06/2023</v>
      </c>
      <c r="G19" s="176">
        <f>+G18+6</f>
        <v>45088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45089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9">
        <f>D20</f>
        <v>45089</v>
      </c>
      <c r="E21" s="379"/>
      <c r="F21" s="379"/>
      <c r="G21" s="37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2" t="s">
        <v>531</v>
      </c>
      <c r="B23" s="373"/>
      <c r="C23" s="374" t="s">
        <v>541</v>
      </c>
      <c r="D23" s="373"/>
      <c r="E23" s="184" t="s">
        <v>542</v>
      </c>
      <c r="F23" s="272" t="s">
        <v>560</v>
      </c>
      <c r="H23" s="179"/>
      <c r="K23" s="185"/>
    </row>
    <row r="24" spans="1:11" ht="15.75" customHeight="1">
      <c r="A24" s="375" t="s">
        <v>27</v>
      </c>
      <c r="B24" s="376"/>
      <c r="C24" s="377" t="s">
        <v>330</v>
      </c>
      <c r="D24" s="378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45088</v>
      </c>
      <c r="F25" s="191">
        <f>+G18-1</f>
        <v>45081</v>
      </c>
      <c r="G25" s="192"/>
      <c r="H25" s="179"/>
      <c r="K25" s="185"/>
    </row>
    <row r="26" spans="1:11" ht="15.75" customHeight="1">
      <c r="A26" s="367" t="s">
        <v>574</v>
      </c>
      <c r="B26" s="368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60">
        <v>1</v>
      </c>
      <c r="B28" s="361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2">
        <v>1.1000000000000001</v>
      </c>
      <c r="B30" s="363"/>
      <c r="C30" s="208" t="s">
        <v>586</v>
      </c>
      <c r="D30" s="209"/>
      <c r="E30" s="163">
        <f>F34</f>
        <v>56056856850</v>
      </c>
      <c r="F30" s="284">
        <v>53193205889</v>
      </c>
      <c r="G30" s="210"/>
      <c r="H30" s="211"/>
      <c r="I30" s="210"/>
      <c r="J30" s="210"/>
      <c r="K30" s="185"/>
    </row>
    <row r="31" spans="1:11" ht="15.75" customHeight="1">
      <c r="A31" s="365">
        <v>1.2</v>
      </c>
      <c r="B31" s="366"/>
      <c r="C31" s="212" t="s">
        <v>587</v>
      </c>
      <c r="D31" s="213"/>
      <c r="E31" s="261">
        <f>F35</f>
        <v>10429.469999999999</v>
      </c>
      <c r="F31" s="285">
        <v>9899.73</v>
      </c>
      <c r="G31" s="210"/>
      <c r="H31" s="211"/>
      <c r="I31" s="210"/>
      <c r="J31" s="210"/>
      <c r="K31" s="185"/>
    </row>
    <row r="32" spans="1:11" ht="15.75" customHeight="1">
      <c r="A32" s="360">
        <v>2</v>
      </c>
      <c r="B32" s="36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2">
        <v>2.1</v>
      </c>
      <c r="B34" s="363"/>
      <c r="C34" s="208" t="s">
        <v>588</v>
      </c>
      <c r="D34" s="209"/>
      <c r="E34" s="163">
        <v>56183919351</v>
      </c>
      <c r="F34" s="284">
        <v>56056856850</v>
      </c>
      <c r="G34" s="210"/>
      <c r="H34" s="211"/>
      <c r="I34" s="210"/>
      <c r="J34" s="210"/>
      <c r="K34" s="216"/>
    </row>
    <row r="35" spans="1:11" ht="15.75" customHeight="1">
      <c r="A35" s="365">
        <v>2.2000000000000002</v>
      </c>
      <c r="B35" s="366"/>
      <c r="C35" s="217" t="s">
        <v>589</v>
      </c>
      <c r="D35" s="207"/>
      <c r="E35" s="261">
        <v>10457.209999999999</v>
      </c>
      <c r="F35" s="285">
        <v>10429.469999999999</v>
      </c>
      <c r="G35" s="210"/>
      <c r="H35" s="211"/>
      <c r="I35" s="210"/>
      <c r="J35" s="210"/>
    </row>
    <row r="36" spans="1:11" ht="15.75" customHeight="1">
      <c r="A36" s="347">
        <v>3</v>
      </c>
      <c r="B36" s="348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127062501</v>
      </c>
      <c r="F37" s="289">
        <v>2863650961</v>
      </c>
      <c r="G37" s="210"/>
      <c r="H37" s="211"/>
      <c r="I37" s="210"/>
      <c r="J37" s="210"/>
    </row>
    <row r="38" spans="1:11" ht="15.75" customHeight="1">
      <c r="A38" s="349">
        <v>3.1</v>
      </c>
      <c r="B38" s="35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148436623</v>
      </c>
      <c r="F39" s="290">
        <v>2846919075</v>
      </c>
      <c r="G39" s="210"/>
      <c r="H39" s="211"/>
      <c r="I39" s="210"/>
      <c r="J39" s="210"/>
    </row>
    <row r="40" spans="1:11" ht="15.75" customHeight="1">
      <c r="A40" s="351">
        <v>3.2</v>
      </c>
      <c r="B40" s="352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-21374122</v>
      </c>
      <c r="F41" s="289">
        <v>16731886</v>
      </c>
      <c r="G41" s="210"/>
      <c r="H41" s="307"/>
      <c r="I41" s="210"/>
      <c r="J41" s="210"/>
    </row>
    <row r="42" spans="1:11" ht="15.75" customHeight="1">
      <c r="A42" s="351">
        <v>3.3</v>
      </c>
      <c r="B42" s="352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7">
        <v>4</v>
      </c>
      <c r="B44" s="353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2.6597708224866956E-3</v>
      </c>
      <c r="F45" s="294">
        <v>5.3510550287735104E-2</v>
      </c>
      <c r="G45" s="200"/>
      <c r="H45" s="211"/>
      <c r="I45" s="210"/>
      <c r="J45" s="210"/>
    </row>
    <row r="46" spans="1:11" ht="15.75" customHeight="1">
      <c r="A46" s="347">
        <v>5</v>
      </c>
      <c r="B46" s="353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58">
        <v>5.0999999999999996</v>
      </c>
      <c r="B48" s="359"/>
      <c r="C48" s="241" t="s">
        <v>590</v>
      </c>
      <c r="D48" s="209"/>
      <c r="E48" s="303">
        <v>10640.61</v>
      </c>
      <c r="F48" s="297">
        <v>10429.469999999999</v>
      </c>
      <c r="G48" s="210"/>
      <c r="H48" s="211"/>
      <c r="I48" s="210"/>
      <c r="J48" s="210"/>
    </row>
    <row r="49" spans="1:10" ht="15.75" customHeight="1">
      <c r="A49" s="358">
        <v>5.2</v>
      </c>
      <c r="B49" s="359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56">
        <v>6</v>
      </c>
      <c r="B50" s="35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8">
        <v>6.1</v>
      </c>
      <c r="B51" s="359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58">
        <v>6.2</v>
      </c>
      <c r="B52" s="359"/>
      <c r="C52" s="208" t="s">
        <v>593</v>
      </c>
      <c r="D52" s="241"/>
      <c r="E52" s="281">
        <f>+E51*E35</f>
        <v>29648595.508299999</v>
      </c>
      <c r="F52" s="280">
        <v>29569946.228099998</v>
      </c>
      <c r="G52" s="302"/>
      <c r="H52" s="211"/>
      <c r="I52" s="210"/>
      <c r="J52" s="210"/>
    </row>
    <row r="53" spans="1:10" ht="15.75" customHeight="1" thickBot="1">
      <c r="A53" s="354">
        <v>6.2</v>
      </c>
      <c r="B53" s="355">
        <v>6.3</v>
      </c>
      <c r="C53" s="248" t="s">
        <v>581</v>
      </c>
      <c r="D53" s="248"/>
      <c r="E53" s="282">
        <f>+E52/E34</f>
        <v>5.2770607410058327E-4</v>
      </c>
      <c r="F53" s="283">
        <v>5.2749918368104147E-4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80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1"/>
      <c r="F63" s="381"/>
    </row>
    <row r="64" spans="1:10" ht="14.25" customHeight="1">
      <c r="A64" s="256"/>
      <c r="B64" s="256"/>
      <c r="C64" s="257"/>
      <c r="D64" s="173"/>
      <c r="E64" s="382"/>
      <c r="F64" s="382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oSPdqnP7Dv7/UnTemlGHGLJ2LRk=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ApSf6V+APBCnJE6iOwjY2CrhFXY=</DigestValue>
    </Reference>
  </SignedInfo>
  <SignatureValue>R0B+8/zDeXZhIM41RzIpkz7vwCkizEhot4mkNHjodUNZ7ciMAtU7Ny1rcF+/2bHtmEbXn+8s3j7+
qBewh3HtKCQxSbXG34sLxwmEO3Qx9ZRNOoaOFSmw5X0mDkvlg7AQT10t4aJ7JYOURC1i4rvv/X6e
YHFosuFcw1MJ1LfmEIQ=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PbFdjZiaC4iMxKoRGTqTCyfYBF0=</DigestValue>
      </Reference>
      <Reference URI="/xl/worksheets/sheet6.xml?ContentType=application/vnd.openxmlformats-officedocument.spreadsheetml.worksheet+xml">
        <DigestMethod Algorithm="http://www.w3.org/2000/09/xmldsig#sha1"/>
        <DigestValue>iotn8mkGqrGF17d3bhEkmJJoyeM=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8DGwpfrw17EIxiRog+gmyQvo3JA=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5NUAs/NJ4/9XP/5AJdWrnRFOLbM=</DigestValue>
      </Reference>
      <Reference URI="/xl/worksheets/sheet2.xml?ContentType=application/vnd.openxmlformats-officedocument.spreadsheetml.worksheet+xml">
        <DigestMethod Algorithm="http://www.w3.org/2000/09/xmldsig#sha1"/>
        <DigestValue>0Wj+14COJAXrAB1tbMh4eFY2yE8=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uYl+yVt/ekCWxF2UrUfJdiFUQbs=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uLeJHwoNtj9VnPXj4jfk399RTb8=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2023-06-12T08:25:14Z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2023-06-12T08:25:14Z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nnHbyFZgOLkDDUrhKq+g1Bx6460=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2njJ9or+iRYSu5Npt+l6eEJv4hM=</DigestValue>
    </Reference>
  </SignedInfo>
  <SignatureValue>X+MLHWs4zUYuAaFw8Z7FLtV6FW4meWtFP6+25+xnxecOAkkPFhSwWAxD2VPwGFijtoJ/6cyUe6cu
1a8moSnCExfzZobwj6dYR98OS/URr4fu7CqmTz68dIrZZk4KUungUBwZ9pD0w1DNBuEyxRBFWi5v
yohpFPrUbxPwsGKxxQk=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8DGwpfrw17EIxiRog+gmyQvo3JA=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5NUAs/NJ4/9XP/5AJdWrnRFOLbM=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uLeJHwoNtj9VnPXj4jfk399RTb8=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0Wj+14COJAXrAB1tbMh4eFY2yE8=</DigestValue>
      </Reference>
      <Reference URI="/xl/worksheets/sheet3.xml?ContentType=application/vnd.openxmlformats-officedocument.spreadsheetml.worksheet+xml">
        <DigestMethod Algorithm="http://www.w3.org/2000/09/xmldsig#sha1"/>
        <DigestValue>uYl+yVt/ekCWxF2UrUfJdiFUQbs=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PbFdjZiaC4iMxKoRGTqTCyfYBF0=</DigestValue>
      </Reference>
      <Reference URI="/xl/worksheets/sheet6.xml?ContentType=application/vnd.openxmlformats-officedocument.spreadsheetml.worksheet+xml">
        <DigestMethod Algorithm="http://www.w3.org/2000/09/xmldsig#sha1"/>
        <DigestValue>iotn8mkGqrGF17d3bhEkmJJoyeM=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2023-06-12T09:12:15Z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2023-06-12T09:12:15Z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2023-06-05T07:07:22Z</cp:lastPrinted>
  <dcterms:created xsi:type="dcterms:W3CDTF">2014-09-25T08:23:57Z</dcterms:created>
  <dcterms:modified xsi:type="dcterms:W3CDTF">2023-06-12T07:55:14Z</dcterms:modified>
</cp:coreProperties>
</file>