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xl/comments4.xml" ContentType="application/vnd.openxmlformats-officedocument.spreadsheetml.comments+xml"/>
  <Override PartName="/xl/comments3.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xl/comments6.xml" ContentType="application/vnd.openxmlformats-officedocument.spreadsheetml.comments+xml"/>
  <Override PartName="/xl/comments1.xml" ContentType="application/vnd.openxmlformats-officedocument.spreadsheetml.comment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ranglth19\Desktop\CBTT\5. May\Báo cáo tháng\TCEF\"/>
    </mc:Choice>
  </mc:AlternateContent>
  <bookViews>
    <workbookView xWindow="-108" yWindow="-108" windowWidth="19416" windowHeight="10416"/>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definedNames>
    <definedName name="_xlnm._FilterDatabase" localSheetId="2" hidden="1">BCKetQuaHoatDong_06028!$A$1:$F$51</definedName>
    <definedName name="_xlnm._FilterDatabase" localSheetId="1" hidden="1">BCTaiSan_06027!$A$1:$F$14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13" l="1"/>
  <c r="A4" i="13"/>
  <c r="A121" i="13"/>
  <c r="A118" i="13"/>
  <c r="A115" i="13"/>
  <c r="A106" i="13"/>
  <c r="A97" i="13"/>
  <c r="A85" i="13"/>
  <c r="A76" i="13"/>
  <c r="A58" i="13"/>
  <c r="A43" i="13"/>
  <c r="A34" i="13"/>
  <c r="A19" i="13"/>
  <c r="A13" i="13"/>
  <c r="A1" i="13"/>
  <c r="A2" i="13"/>
  <c r="A3" i="13"/>
  <c r="A5" i="13"/>
  <c r="A7" i="13"/>
  <c r="A8" i="13"/>
  <c r="A9" i="13"/>
  <c r="A10" i="13"/>
  <c r="A11" i="13"/>
  <c r="A12" i="13"/>
  <c r="A14" i="13"/>
  <c r="A15" i="13"/>
  <c r="A16" i="13"/>
  <c r="A17" i="13"/>
  <c r="A18" i="13"/>
  <c r="A20" i="13"/>
  <c r="A21" i="13"/>
  <c r="A22" i="13"/>
  <c r="A23" i="13"/>
  <c r="A24" i="13"/>
  <c r="A25" i="13"/>
  <c r="A26" i="13"/>
  <c r="A27" i="13"/>
  <c r="A28" i="13"/>
  <c r="A29" i="13"/>
  <c r="A30" i="13"/>
  <c r="A31" i="13"/>
  <c r="A32" i="13"/>
  <c r="A33" i="13"/>
  <c r="A35" i="13"/>
  <c r="A36" i="13"/>
  <c r="A37" i="13"/>
  <c r="A38" i="13"/>
  <c r="A39" i="13"/>
  <c r="A40" i="13"/>
  <c r="A41" i="13"/>
  <c r="A42" i="13"/>
  <c r="A44" i="13"/>
  <c r="A45" i="13"/>
  <c r="A46" i="13"/>
  <c r="A47" i="13"/>
  <c r="A48" i="13"/>
  <c r="A49" i="13"/>
  <c r="A50" i="13"/>
  <c r="A51" i="13"/>
  <c r="A52" i="13"/>
  <c r="A53" i="13"/>
  <c r="A54" i="13"/>
  <c r="A55" i="13"/>
  <c r="A56" i="13"/>
  <c r="A57" i="13"/>
  <c r="A59" i="13"/>
  <c r="A60" i="13"/>
  <c r="A61" i="13"/>
  <c r="A62" i="13"/>
  <c r="A63" i="13"/>
  <c r="A64" i="13"/>
  <c r="A65" i="13"/>
  <c r="A66" i="13"/>
  <c r="A67" i="13"/>
  <c r="A68" i="13"/>
  <c r="A69" i="13"/>
  <c r="A70" i="13"/>
  <c r="A71" i="13"/>
  <c r="A72" i="13"/>
  <c r="A73" i="13"/>
  <c r="A74" i="13"/>
  <c r="A75" i="13"/>
  <c r="A77" i="13"/>
  <c r="A78" i="13"/>
  <c r="A79" i="13"/>
  <c r="A80" i="13"/>
  <c r="A81" i="13"/>
  <c r="A82" i="13"/>
  <c r="A83" i="13"/>
  <c r="A84" i="13"/>
  <c r="A86" i="13"/>
  <c r="A87" i="13"/>
  <c r="A88" i="13"/>
  <c r="A89" i="13"/>
  <c r="A90" i="13"/>
  <c r="A91" i="13"/>
  <c r="A92" i="13"/>
  <c r="A93" i="13"/>
  <c r="A94" i="13"/>
  <c r="A95" i="13"/>
  <c r="A96" i="13"/>
  <c r="A98" i="13"/>
  <c r="A99" i="13"/>
  <c r="A100" i="13"/>
  <c r="A101" i="13"/>
  <c r="A102" i="13"/>
  <c r="A103" i="13"/>
  <c r="A104" i="13"/>
  <c r="A105" i="13"/>
  <c r="A107" i="13"/>
  <c r="A108" i="13"/>
  <c r="A109" i="13"/>
  <c r="A110" i="13"/>
  <c r="A111" i="13"/>
  <c r="A112" i="13"/>
  <c r="A113" i="13"/>
  <c r="A114" i="13"/>
  <c r="A116" i="13"/>
  <c r="A117" i="13"/>
  <c r="A119" i="13"/>
  <c r="A120"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3.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<sst xmlns="http://schemas.openxmlformats.org/spreadsheetml/2006/main" count="1533" uniqueCount="418">
  <si>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</si>
  <si>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</si>
  <si>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</si>
  <si>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</si>
  <si>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</si>
  <si>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</si>
  <si>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</si>
  <si>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</si>
  <si>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</si>
  <si>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</si>
  <si>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</si>
  <si>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</si>
  <si>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</si>
  <si>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</si>
  <si>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</si>
  <si>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</si>
  <si>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</si>
  <si>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</si>
  <si>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</si>
  <si>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</si>
  <si>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</si>
  <si>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</si>
  <si>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</si>
  <si>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</si>
  <si>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</si>
  <si>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</si>
  <si>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</si>
  <si>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</si>
  <si>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</si>
  <si>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</si>
  <si>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</si>
  <si>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</si>
  <si>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</si>
  <si>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</si>
  <si>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</si>
  <si>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</si>
  <si>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</si>
  <si>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</si>
  <si>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</si>
  <si>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</si>
  <si>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</si>
  <si>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</si>
  <si>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</si>
  <si>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</si>
  <si>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</si>
  <si>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</si>
  <si>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</si>
  <si>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</si>
  <si>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</si>
  <si>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</si>
  <si>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</si>
  <si>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</si>
  <si>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</si>
  <si>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</si>
  <si>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</si>
  <si>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</si>
  <si>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</si>
  <si>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</si>
  <si>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</si>
  <si>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</si>
  <si>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</si>
  <si>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</si>
  <si>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</si>
  <si>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</si>
  <si>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</si>
  <si>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</si>
  <si>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</si>
  <si>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</si>
  <si>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</si>
  <si>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</si>
  <si>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</si>
  <si>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</si>
  <si>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</si>
  <si>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</si>
  <si>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</si>
  <si>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</si>
  <si>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</si>
  <si>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</si>
  <si>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</si>
  <si>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</si>
  <si>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</si>
  <si>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</si>
  <si>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</si>
  <si>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</si>
  <si>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</si>
  <si>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</si>
  <si>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</si>
  <si>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</si>
  <si>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</si>
  <si>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</si>
  <si>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</si>
  <si>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</si>
  <si>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</si>
  <si>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</si>
  <si>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</si>
  <si>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</si>
  <si>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</si>
  <si>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</si>
  <si>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</si>
  <si>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</si>
  <si>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</si>
  <si>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</si>
  <si>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</si>
  <si>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</si>
  <si>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</si>
  <si>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</si>
  <si>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</si>
  <si>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</si>
  <si>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</si>
  <si>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</si>
  <si>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</si>
  <si>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</si>
  <si>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</si>
  <si>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</si>
  <si>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</si>
  <si>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</si>
  <si>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</si>
  <si>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</si>
  <si>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</si>
  <si>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</si>
  <si>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</si>
  <si>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</si>
  <si>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</si>
  <si>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</si>
  <si>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</si>
  <si>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</si>
  <si>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</si>
  <si>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</si>
  <si>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</si>
  <si>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</si>
  <si>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</si>
  <si>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</si>
  <si>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</si>
  <si>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</si>
  <si>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</si>
  <si>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</si>
  <si>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</si>
  <si>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</si>
  <si>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</si>
  <si>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</si>
  <si>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</si>
  <si>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</si>
  <si>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</si>
  <si>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</si>
  <si>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</si>
  <si>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</si>
  <si>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</si>
  <si>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</si>
  <si>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</si>
  <si>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</si>
  <si>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</si>
  <si>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</si>
  <si>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</si>
  <si>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</si>
  <si>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</si>
  <si>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</si>
  <si>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</si>
  <si>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</si>
  <si>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</si>
  <si>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</si>
  <si>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</si>
  <si>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</si>
  <si>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</si>
  <si>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</si>
  <si>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</si>
  <si>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</si>
  <si>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</si>
  <si>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</si>
  <si>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</si>
  <si>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</si>
  <si>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</si>
  <si>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</si>
  <si>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</si>
  <si>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</si>
  <si>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</si>
  <si>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</si>
  <si>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</si>
  <si>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</si>
  <si>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</si>
  <si>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</si>
  <si>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</si>
  <si>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</si>
  <si>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</si>
  <si>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</si>
  <si>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</si>
  <si>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</si>
  <si>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</si>
  <si>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</si>
  <si>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</si>
  <si>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</si>
  <si>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</si>
  <si>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</si>
  <si>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</si>
  <si>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</si>
  <si>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</si>
  <si>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</si>
  <si>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</si>
  <si>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</si>
  <si>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</si>
  <si>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</si>
  <si>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</si>
  <si>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</si>
  <si>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</si>
  <si>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</si>
  <si>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</si>
  <si>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</si>
  <si>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</si>
  <si>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</si>
  <si>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</si>
  <si>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</si>
  <si>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</si>
  <si>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</si>
  <si>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</si>
  <si>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</si>
  <si>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</si>
  <si>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</si>
  <si>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</si>
  <si>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</si>
  <si>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</si>
  <si>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</si>
  <si>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</si>
  <si>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</si>
  <si>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</si>
  <si>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</si>
  <si>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</si>
  <si>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</si>
  <si>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</si>
  <si>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</si>
  <si>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</si>
  <si>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</si>
  <si>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</si>
  <si>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</si>
  <si>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</si>
  <si>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</si>
  <si>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</si>
  <si>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</si>
  <si>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</si>
  <si>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</si>
  <si>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</si>
  <si>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</si>
  <si>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</si>
  <si>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</si>
  <si>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</si>
  <si>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</si>
  <si>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</si>
  <si>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</si>
  <si>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</si>
  <si>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</si>
  <si>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</si>
  <si>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</si>
  <si>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</si>
  <si>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</si>
  <si>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</si>
  <si>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</si>
  <si>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</si>
  <si>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</si>
  <si>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</si>
  <si>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</si>
  <si>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</si>
  <si>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</si>
  <si>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</si>
  <si>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</si>
  <si>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</si>
  <si>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</si>
  <si>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</si>
  <si>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</si>
  <si>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</si>
  <si>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</si>
  <si>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</si>
  <si>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</si>
  <si>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</si>
  <si>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</si>
  <si>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</si>
  <si>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</si>
  <si>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</si>
  <si>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</si>
  <si>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</si>
  <si>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</si>
  <si>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</si>
  <si>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</si>
  <si>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</si>
  <si>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</si>
  <si>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</si>
  <si>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</si>
  <si>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</si>
  <si>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</si>
  <si>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</si>
  <si>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</si>
  <si>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</si>
  <si>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</si>
  <si>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</si>
  <si>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</si>
  <si>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</si>
  <si>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</si>
  <si>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</si>
  <si>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</si>
  <si>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</si>
  <si>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</si>
  <si>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</si>
  <si>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</si>
  <si>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</si>
  <si>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</si>
  <si>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</si>
  <si>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</si>
  <si>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</si>
  <si>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</si>
  <si>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</si>
  <si>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</si>
  <si>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</si>
  <si>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</si>
  <si>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</si>
  <si>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</si>
  <si>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</si>
  <si>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</si>
  <si>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</si>
  <si>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</si>
  <si>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</si>
  <si>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</si>
  <si>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</si>
  <si>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</si>
  <si>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</si>
  <si>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</si>
  <si>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</si>
  <si>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</si>
  <si>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</si>
  <si>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</si>
  <si>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</si>
  <si>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</si>
  <si>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</si>
  <si>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</si>
  <si>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</si>
  <si>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</si>
  <si>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</si>
  <si>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</si>
  <si>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</si>
  <si>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Đại diện có thẩm quyền của Công ty quản lý Quỹ</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</si>
  <si>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</si>
  <si>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</si>
  <si>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</si>
  <si>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</si>
  <si>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</si>
  <si>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</si>
  <si>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</si>
  <si>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</si>
  <si>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</si>
  <si>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</si>
  <si>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</si>
  <si>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</si>
  <si>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</si>
  <si>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</si>
  <si>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</si>
  <si>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Phó phòng Dịch vụ Quản trị và Giám sát Quỹ</t>
  </si>
  <si>
    <t>Trịnh Hoài Nam</t>
  </si>
  <si>
    <t xml:space="preserve">1. Tên Công ty quản lý quỹ: </t>
  </si>
  <si>
    <t xml:space="preserve">2. Tên Ngân hàng giám sát: </t>
  </si>
  <si>
    <t xml:space="preserve">3. Tên Quỹ: </t>
  </si>
  <si>
    <t xml:space="preserve">4. Ngày lập báo cáo: </t>
  </si>
  <si>
    <t>Tháng</t>
  </si>
  <si>
    <t>Công ty Cổ phần Quản lý Quỹ Kỹ Thương</t>
  </si>
  <si>
    <t>Ngân hàng TNHH Một thành viên Standard Chartered (Việt Nam)</t>
  </si>
  <si>
    <t>Phí Tuấn Thành</t>
  </si>
  <si>
    <t>Trái phiếu niêm yết
Listed bonds</t>
  </si>
  <si>
    <t>2251.1</t>
  </si>
  <si>
    <t>1.1</t>
  </si>
  <si>
    <t>2251.1.1</t>
  </si>
  <si>
    <t>1.2</t>
  </si>
  <si>
    <t>2251.1.2</t>
  </si>
  <si>
    <t>Trái phiếu chưa niêm yết
Unlisted Bonds</t>
  </si>
  <si>
    <t>2251.2</t>
  </si>
  <si>
    <t>2023</t>
  </si>
  <si>
    <t>Quỹ Đầu tư Cổ phiếu Techcom</t>
  </si>
  <si>
    <t>Tổng Giám đốc</t>
  </si>
  <si>
    <t>…</t>
  </si>
  <si>
    <t>ACB</t>
  </si>
  <si>
    <t>2246.1</t>
  </si>
  <si>
    <t>BID</t>
  </si>
  <si>
    <t>2246.2</t>
  </si>
  <si>
    <t>CTG</t>
  </si>
  <si>
    <t>2246.3</t>
  </si>
  <si>
    <t>2246.4</t>
  </si>
  <si>
    <t>GAS</t>
  </si>
  <si>
    <t>2246.5</t>
  </si>
  <si>
    <t>GVR</t>
  </si>
  <si>
    <t>2246.6</t>
  </si>
  <si>
    <t>HPG</t>
  </si>
  <si>
    <t>2246.7</t>
  </si>
  <si>
    <t>MBB</t>
  </si>
  <si>
    <t>2246.8</t>
  </si>
  <si>
    <t>2246.9</t>
  </si>
  <si>
    <t>2246.10</t>
  </si>
  <si>
    <t>POW</t>
  </si>
  <si>
    <t>2246.11</t>
  </si>
  <si>
    <t>SSI</t>
  </si>
  <si>
    <t>2246.12</t>
  </si>
  <si>
    <t>STB</t>
  </si>
  <si>
    <t>2246.13</t>
  </si>
  <si>
    <t>14</t>
  </si>
  <si>
    <t>TPB</t>
  </si>
  <si>
    <t>2246.14</t>
  </si>
  <si>
    <t>15</t>
  </si>
  <si>
    <t>VIB</t>
  </si>
  <si>
    <t>2246.15</t>
  </si>
  <si>
    <t>16</t>
  </si>
  <si>
    <t>2246.16</t>
  </si>
  <si>
    <t>17</t>
  </si>
  <si>
    <t>2246.17</t>
  </si>
  <si>
    <t>18</t>
  </si>
  <si>
    <t>VRE</t>
  </si>
  <si>
    <t>2246.18</t>
  </si>
  <si>
    <t>Tiền gửi ngân hàng có kỳ hạn trên 3 tháng
Deposits with term over three (03) months</t>
  </si>
  <si>
    <t>CTG121030</t>
  </si>
  <si>
    <t>NVL122001</t>
  </si>
  <si>
    <t>HDB</t>
  </si>
  <si>
    <t>PLX</t>
  </si>
  <si>
    <t>VCB</t>
  </si>
  <si>
    <t>VHM</t>
  </si>
  <si>
    <t>VJC</t>
  </si>
  <si>
    <t>Ngày 03 tháng 06 năm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</si>
</sst>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00_-;\-* #,##0.00_-;_-* &quot;-&quot;??_-;_-@_-"/>
    <numFmt numFmtId="165" formatCode="_(* #,##0_);_(* \(#,##0\);_(* &quot;-&quot;??_);_(@_)"/>
  </numFmts>
  <fonts count="20" x14ac:knownFonts="1">
    <font>
      <sz val="10"/>
      <name val="Arial"/>
    </font>
    <font>
      <sz val="12"/>
      <name val="Times New Roman"/>
      <family val="1"/>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0"/>
      <name val="Arial"/>
      <family val="2"/>
    </font>
    <font>
      <sz val="10"/>
      <name val="Arial"/>
      <family val="2"/>
    </font>
    <font>
      <sz val="10"/>
      <name val="Tahoma"/>
      <family val="2"/>
    </font>
    <font>
      <b/>
      <sz val="10"/>
      <name val="Tahoma"/>
      <family val="2"/>
    </font>
    <font>
      <sz val="10"/>
      <name val="Tahoma"/>
    </font>
    <font>
      <b/>
      <sz val="10"/>
      <name val="Tahoma"/>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4" fillId="0" borderId="0" applyFont="0" applyFill="0" applyBorder="0" applyAlignment="0" applyProtection="0"/>
    <xf numFmtId="164" fontId="15" fillId="0" borderId="0" applyFont="0" applyFill="0" applyBorder="0" applyAlignment="0" applyProtection="0"/>
  </cellStyleXfs>
  <cellXfs count="55">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0" fontId="13" fillId="2" borderId="1" xfId="0" applyFont="1" applyFill="1" applyBorder="1" applyAlignment="1">
      <alignment horizontal="left"/>
    </xf>
    <xf numFmtId="10" fontId="7" fillId="0" borderId="1" xfId="1" applyNumberFormat="1" applyFont="1" applyBorder="1" applyAlignment="1">
      <alignment horizontal="right"/>
    </xf>
    <xf numFmtId="0" fontId="7" fillId="0" borderId="1" xfId="0" applyFont="1" applyBorder="1" applyAlignment="1">
      <alignment horizontal="right"/>
    </xf>
    <xf numFmtId="0" fontId="12" fillId="0" borderId="1" xfId="0" applyFont="1" applyBorder="1" applyAlignment="1">
      <alignment horizontal="right"/>
    </xf>
    <xf numFmtId="3" fontId="7" fillId="0" borderId="1" xfId="0" applyNumberFormat="1" applyFont="1" applyBorder="1" applyAlignment="1">
      <alignment horizontal="right"/>
    </xf>
    <xf numFmtId="0" fontId="13" fillId="2" borderId="1" xfId="0" applyFont="1" applyFill="1" applyBorder="1" applyAlignment="1">
      <alignment horizontal="right"/>
    </xf>
    <xf numFmtId="0" fontId="11" fillId="2" borderId="1" xfId="0" applyFont="1" applyFill="1" applyBorder="1" applyAlignment="1">
      <alignment horizontal="right"/>
    </xf>
    <xf numFmtId="0" fontId="0" fillId="0" borderId="0" xfId="0" applyAlignment="1">
      <alignment horizontal="right"/>
    </xf>
    <xf numFmtId="165" fontId="7" fillId="0" borderId="1" xfId="0" applyNumberFormat="1" applyFont="1" applyBorder="1" applyAlignment="1">
      <alignment horizontal="right"/>
    </xf>
    <xf numFmtId="37" fontId="7" fillId="0" borderId="1" xfId="0" applyNumberFormat="1" applyFont="1" applyBorder="1" applyAlignment="1">
      <alignment horizontal="right"/>
    </xf>
    <xf numFmtId="10" fontId="0" fillId="0" borderId="0" xfId="0" applyNumberFormat="1"/>
    <xf numFmtId="0" fontId="11" fillId="2" borderId="1" xfId="0" applyFont="1" applyFill="1" applyBorder="1" applyAlignment="1">
      <alignment horizontal="center" vertical="justify"/>
    </xf>
    <xf numFmtId="0" fontId="7" fillId="0" borderId="1" xfId="0" applyFont="1" applyFill="1" applyBorder="1" applyAlignment="1">
      <alignment horizontal="left"/>
    </xf>
    <xf numFmtId="0" fontId="0" fillId="0" borderId="0" xfId="0" applyFill="1"/>
    <xf numFmtId="165" fontId="16" fillId="0" borderId="2" xfId="0" applyNumberFormat="1" applyFont="1" applyBorder="1" applyAlignment="1" applyProtection="1">
      <alignment horizontal="right" vertical="center" wrapText="1"/>
      <protection locked="0"/>
    </xf>
    <xf numFmtId="10" fontId="16" fillId="0" borderId="2" xfId="0" applyNumberFormat="1" applyFont="1" applyBorder="1" applyAlignment="1" applyProtection="1">
      <alignment horizontal="right" vertical="center" wrapText="1"/>
      <protection locked="0"/>
    </xf>
    <xf numFmtId="165" fontId="17" fillId="0" borderId="2" xfId="0" applyNumberFormat="1" applyFont="1" applyBorder="1" applyAlignment="1" applyProtection="1">
      <alignment horizontal="right" vertical="center" wrapText="1"/>
      <protection locked="0"/>
    </xf>
    <xf numFmtId="10" fontId="17" fillId="0" borderId="2" xfId="0" applyNumberFormat="1" applyFont="1" applyBorder="1" applyAlignment="1" applyProtection="1">
      <alignment horizontal="right" vertical="center" wrapText="1"/>
      <protection locked="0"/>
    </xf>
    <xf numFmtId="0" fontId="12" fillId="0" borderId="1" xfId="0" applyFont="1" applyBorder="1" applyAlignment="1">
      <alignment horizontal="left"/>
    </xf>
    <xf numFmtId="0" fontId="16" fillId="0" borderId="0" xfId="0" applyFont="1" applyAlignment="1">
      <alignment horizontal="left"/>
    </xf>
    <xf numFmtId="0" fontId="16" fillId="0" borderId="0" xfId="0" applyFont="1"/>
    <xf numFmtId="0" fontId="16" fillId="2" borderId="3" xfId="0" applyFont="1" applyFill="1" applyBorder="1" applyAlignment="1">
      <alignment horizontal="left"/>
    </xf>
    <xf numFmtId="41" fontId="17" fillId="3" borderId="3" xfId="2" applyNumberFormat="1" applyFont="1" applyFill="1" applyBorder="1" applyAlignment="1">
      <alignment horizontal="left"/>
    </xf>
    <xf numFmtId="41" fontId="16" fillId="0" borderId="3" xfId="2" applyNumberFormat="1" applyFont="1" applyBorder="1"/>
    <xf numFmtId="41" fontId="16" fillId="0" borderId="3" xfId="0" applyNumberFormat="1" applyFont="1" applyBorder="1" applyAlignment="1">
      <alignment horizontal="left"/>
    </xf>
    <xf numFmtId="41" fontId="17" fillId="3" borderId="3" xfId="2" applyNumberFormat="1" applyFont="1" applyFill="1" applyBorder="1"/>
    <xf numFmtId="37" fontId="16" fillId="0" borderId="2" xfId="0" applyNumberFormat="1" applyFont="1" applyBorder="1" applyAlignment="1" applyProtection="1">
      <alignment horizontal="right" vertical="center" wrapText="1"/>
      <protection locked="0"/>
    </xf>
    <xf numFmtId="164" fontId="16" fillId="4" borderId="2" xfId="2" applyFont="1" applyFill="1" applyBorder="1" applyAlignment="1" applyProtection="1">
      <alignment horizontal="right" vertical="center" wrapText="1"/>
      <protection locked="0"/>
    </xf>
    <xf numFmtId="164" fontId="17" fillId="4" borderId="2" xfId="2" applyFont="1" applyFill="1" applyBorder="1" applyAlignment="1" applyProtection="1">
      <alignment horizontal="right" vertical="center" wrapText="1"/>
      <protection locked="0"/>
    </xf>
    <xf numFmtId="41" fontId="16" fillId="4" borderId="2" xfId="2" applyNumberFormat="1" applyFont="1" applyFill="1" applyBorder="1" applyAlignment="1" applyProtection="1">
      <alignment horizontal="right" vertical="center" wrapText="1"/>
      <protection locked="0"/>
    </xf>
    <xf numFmtId="165" fontId="18" fillId="0" borderId="2" xfId="0" applyNumberFormat="1" applyFont="1" applyBorder="1" applyAlignment="1" applyProtection="1">
      <alignment horizontal="right" vertical="center" wrapText="1"/>
      <protection locked="0"/>
    </xf>
    <xf numFmtId="10" fontId="18" fillId="0" borderId="2" xfId="0" applyNumberFormat="1" applyFont="1" applyBorder="1" applyAlignment="1" applyProtection="1">
      <alignment horizontal="right" vertical="center" wrapText="1"/>
      <protection locked="0"/>
    </xf>
    <xf numFmtId="165" fontId="19" fillId="0" borderId="2" xfId="0" applyNumberFormat="1" applyFont="1" applyBorder="1" applyAlignment="1" applyProtection="1">
      <alignment horizontal="right" vertical="center" wrapText="1"/>
      <protection locked="0"/>
    </xf>
    <xf numFmtId="10" fontId="19" fillId="0" borderId="2" xfId="0" applyNumberFormat="1" applyFont="1" applyBorder="1" applyAlignment="1" applyProtection="1">
      <alignment horizontal="right" vertical="center" wrapText="1"/>
      <protection locked="0"/>
    </xf>
    <xf numFmtId="43" fontId="18" fillId="0" borderId="2" xfId="0" applyNumberFormat="1" applyFont="1" applyBorder="1" applyAlignment="1" applyProtection="1">
      <alignment horizontal="right" vertical="center" wrapText="1"/>
      <protection locked="0"/>
    </xf>
    <xf numFmtId="4" fontId="18" fillId="0" borderId="2" xfId="0" applyNumberFormat="1" applyFont="1" applyBorder="1" applyAlignment="1" applyProtection="1">
      <alignment horizontal="left" vertical="center" wrapText="1"/>
      <protection locked="0"/>
    </xf>
    <xf numFmtId="4" fontId="18" fillId="0" borderId="2" xfId="0" applyNumberFormat="1" applyFont="1" applyBorder="1" applyAlignment="1" applyProtection="1">
      <alignment horizontal="center" vertical="center" wrapText="1"/>
      <protection locked="0"/>
    </xf>
    <xf numFmtId="0" fontId="18" fillId="0" borderId="2" xfId="0" applyFont="1" applyBorder="1" applyAlignment="1" applyProtection="1">
      <alignment horizontal="center" vertical="center" wrapText="1"/>
      <protection locked="0"/>
    </xf>
    <xf numFmtId="37" fontId="18" fillId="0" borderId="2" xfId="0" applyNumberFormat="1" applyFont="1" applyBorder="1" applyAlignment="1" applyProtection="1">
      <alignment horizontal="right" vertical="center" wrapText="1"/>
      <protection locked="0"/>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1" fillId="0" borderId="0" xfId="0" applyFont="1" applyAlignment="1">
      <alignment horizontal="left"/>
    </xf>
    <xf numFmtId="0" fontId="3" fillId="0" borderId="0" xfId="0" applyFont="1" applyAlignment="1">
      <alignment horizontal="left"/>
    </xf>
    <xf numFmtId="0" fontId="12" fillId="0" borderId="1" xfId="0" applyFont="1" applyBorder="1" applyAlignment="1">
      <alignment horizontal="left"/>
    </xf>
    <xf numFmtId="0" fontId="11" fillId="2" borderId="1" xfId="0" applyFont="1" applyFill="1" applyBorder="1" applyAlignment="1">
      <alignment horizontal="center" vertical="justify"/>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9"/>
  <sheetViews>
    <sheetView tabSelected="1" topLeftCell="A22" zoomScale="82" zoomScaleNormal="82" workbookViewId="0">
      <selection activeCell="A38" sqref="A38:C39"/>
    </sheetView>
  </sheetViews>
  <sheetFormatPr defaultRowHeight="13.2" x14ac:dyDescent="0.25"/>
  <cols>
    <col min="1" max="1" width="41.44140625" bestFit="1" customWidth="1"/>
    <col min="2" max="2" width="46.44140625" customWidth="1"/>
    <col min="3" max="3" width="81.21875" customWidth="1"/>
    <col min="4" max="4" width="37.21875" customWidth="1"/>
  </cols>
  <sheetData>
    <row r="1" spans="1:4" ht="15" customHeight="1" x14ac:dyDescent="0.25">
      <c r="A1" s="50" t="s">
        <v>0</v>
      </c>
      <c r="B1" s="50"/>
      <c r="C1" s="50"/>
      <c r="D1" s="50"/>
    </row>
    <row r="2" spans="1:4" ht="9" customHeight="1" x14ac:dyDescent="0.25">
      <c r="A2" s="50"/>
      <c r="B2" s="50"/>
      <c r="C2" s="50"/>
      <c r="D2" s="50"/>
    </row>
    <row r="3" spans="1:4" ht="15" customHeight="1" x14ac:dyDescent="0.3">
      <c r="A3" s="1" t="s">
        <v>1</v>
      </c>
      <c r="B3" s="1" t="s">
        <v>1</v>
      </c>
      <c r="C3" s="2" t="s">
        <v>2</v>
      </c>
      <c r="D3" s="28" t="s">
        <v>357</v>
      </c>
    </row>
    <row r="4" spans="1:4" ht="15" customHeight="1" x14ac:dyDescent="0.3">
      <c r="A4" s="1" t="s">
        <v>1</v>
      </c>
      <c r="B4" s="1" t="s">
        <v>1</v>
      </c>
      <c r="C4" s="2" t="s">
        <v>3</v>
      </c>
      <c r="D4" s="28" t="s">
        <v>21</v>
      </c>
    </row>
    <row r="5" spans="1:4" ht="15" customHeight="1" x14ac:dyDescent="0.3">
      <c r="A5" s="1" t="s">
        <v>1</v>
      </c>
      <c r="B5" s="1" t="s">
        <v>1</v>
      </c>
      <c r="C5" s="2" t="s">
        <v>4</v>
      </c>
      <c r="D5" s="28" t="s">
        <v>369</v>
      </c>
    </row>
    <row r="6" spans="1:4" ht="15" customHeight="1" x14ac:dyDescent="0.3">
      <c r="A6" s="1" t="s">
        <v>1</v>
      </c>
      <c r="B6" s="1" t="s">
        <v>1</v>
      </c>
      <c r="C6" s="1" t="s">
        <v>1</v>
      </c>
      <c r="D6" s="1" t="s">
        <v>1</v>
      </c>
    </row>
    <row r="7" spans="1:4" ht="15" customHeight="1" x14ac:dyDescent="0.3">
      <c r="A7" s="51" t="s">
        <v>353</v>
      </c>
      <c r="B7" s="52"/>
      <c r="C7" s="28" t="s">
        <v>358</v>
      </c>
      <c r="D7" s="1" t="s">
        <v>1</v>
      </c>
    </row>
    <row r="8" spans="1:4" ht="15" customHeight="1" x14ac:dyDescent="0.3">
      <c r="A8" s="51" t="s">
        <v>354</v>
      </c>
      <c r="B8" s="52"/>
      <c r="C8" s="28" t="s">
        <v>359</v>
      </c>
      <c r="D8" s="1" t="s">
        <v>1</v>
      </c>
    </row>
    <row r="9" spans="1:4" ht="15" customHeight="1" x14ac:dyDescent="0.3">
      <c r="A9" s="51" t="s">
        <v>355</v>
      </c>
      <c r="B9" s="52"/>
      <c r="C9" s="28" t="s">
        <v>370</v>
      </c>
      <c r="D9" s="1" t="s">
        <v>1</v>
      </c>
    </row>
    <row r="10" spans="1:4" ht="15" customHeight="1" x14ac:dyDescent="0.3">
      <c r="A10" s="51" t="s">
        <v>356</v>
      </c>
      <c r="B10" s="52"/>
      <c r="C10" s="28" t="s">
        <v>417</v>
      </c>
      <c r="D10" s="1" t="s">
        <v>1</v>
      </c>
    </row>
    <row r="11" spans="1:4" ht="15" customHeight="1" x14ac:dyDescent="0.3">
      <c r="A11" s="1" t="s">
        <v>1</v>
      </c>
      <c r="B11" s="1" t="s">
        <v>1</v>
      </c>
      <c r="C11" s="1" t="s">
        <v>1</v>
      </c>
      <c r="D11" s="1" t="s">
        <v>1</v>
      </c>
    </row>
    <row r="12" spans="1:4" ht="15" customHeight="1" x14ac:dyDescent="0.3">
      <c r="A12" s="1" t="s">
        <v>1</v>
      </c>
      <c r="B12" s="1" t="s">
        <v>1</v>
      </c>
      <c r="C12" s="1" t="s">
        <v>1</v>
      </c>
      <c r="D12" s="1" t="s">
        <v>5</v>
      </c>
    </row>
    <row r="13" spans="1:4" ht="15" customHeight="1" x14ac:dyDescent="0.3">
      <c r="A13" s="1" t="s">
        <v>1</v>
      </c>
      <c r="B13" s="3" t="s">
        <v>6</v>
      </c>
      <c r="C13" s="3" t="s">
        <v>7</v>
      </c>
      <c r="D13" s="3" t="s">
        <v>8</v>
      </c>
    </row>
    <row r="14" spans="1:4" ht="15" customHeight="1" x14ac:dyDescent="0.3">
      <c r="A14" s="1" t="s">
        <v>1</v>
      </c>
      <c r="B14" s="4" t="s">
        <v>9</v>
      </c>
      <c r="C14" s="5" t="s">
        <v>10</v>
      </c>
      <c r="D14" s="5" t="s">
        <v>11</v>
      </c>
    </row>
    <row r="15" spans="1:4" ht="15" customHeight="1" x14ac:dyDescent="0.3">
      <c r="A15" s="1" t="s">
        <v>1</v>
      </c>
      <c r="B15" s="4" t="s">
        <v>12</v>
      </c>
      <c r="C15" s="5" t="s">
        <v>13</v>
      </c>
      <c r="D15" s="5" t="s">
        <v>14</v>
      </c>
    </row>
    <row r="16" spans="1:4" ht="15" customHeight="1" x14ac:dyDescent="0.3">
      <c r="A16" s="1" t="s">
        <v>1</v>
      </c>
      <c r="B16" s="4" t="s">
        <v>15</v>
      </c>
      <c r="C16" s="5" t="s">
        <v>16</v>
      </c>
      <c r="D16" s="5" t="s">
        <v>17</v>
      </c>
    </row>
    <row r="17" spans="1:4" ht="15" customHeight="1" x14ac:dyDescent="0.3">
      <c r="A17" s="1" t="s">
        <v>1</v>
      </c>
      <c r="B17" s="4" t="s">
        <v>18</v>
      </c>
      <c r="C17" s="5" t="s">
        <v>19</v>
      </c>
      <c r="D17" s="5" t="s">
        <v>20</v>
      </c>
    </row>
    <row r="18" spans="1:4" ht="15" customHeight="1" x14ac:dyDescent="0.3">
      <c r="A18" s="1" t="s">
        <v>1</v>
      </c>
      <c r="B18" s="4" t="s">
        <v>21</v>
      </c>
      <c r="C18" s="5" t="s">
        <v>22</v>
      </c>
      <c r="D18" s="5" t="s">
        <v>23</v>
      </c>
    </row>
    <row r="19" spans="1:4" ht="15" customHeight="1" x14ac:dyDescent="0.3">
      <c r="A19" s="1"/>
      <c r="B19" s="4" t="s">
        <v>24</v>
      </c>
      <c r="C19" s="5" t="s">
        <v>25</v>
      </c>
      <c r="D19" s="5" t="s">
        <v>26</v>
      </c>
    </row>
    <row r="20" spans="1:4" ht="15" customHeight="1" x14ac:dyDescent="0.3">
      <c r="A20" s="1"/>
      <c r="B20" s="4" t="s">
        <v>27</v>
      </c>
      <c r="C20" s="5" t="s">
        <v>28</v>
      </c>
      <c r="D20" s="5" t="s">
        <v>29</v>
      </c>
    </row>
    <row r="21" spans="1:4" ht="15" customHeight="1" x14ac:dyDescent="0.3">
      <c r="A21" s="1"/>
      <c r="B21" s="4" t="s">
        <v>30</v>
      </c>
      <c r="C21" s="5" t="s">
        <v>31</v>
      </c>
      <c r="D21" s="5" t="s">
        <v>32</v>
      </c>
    </row>
    <row r="22" spans="1:4" ht="15" customHeight="1" x14ac:dyDescent="0.3">
      <c r="A22" s="1"/>
      <c r="B22" s="4" t="s">
        <v>33</v>
      </c>
      <c r="C22" s="5" t="s">
        <v>34</v>
      </c>
      <c r="D22" s="5" t="s">
        <v>35</v>
      </c>
    </row>
    <row r="23" spans="1:4" ht="15" customHeight="1" x14ac:dyDescent="0.3">
      <c r="A23" s="1"/>
      <c r="B23" s="4" t="s">
        <v>36</v>
      </c>
      <c r="C23" s="5" t="s">
        <v>37</v>
      </c>
      <c r="D23" s="5" t="s">
        <v>38</v>
      </c>
    </row>
    <row r="24" spans="1:4" ht="15" customHeight="1" x14ac:dyDescent="0.3">
      <c r="A24" s="1"/>
      <c r="B24" s="4" t="s">
        <v>39</v>
      </c>
      <c r="C24" s="5" t="s">
        <v>40</v>
      </c>
      <c r="D24" s="5" t="s">
        <v>41</v>
      </c>
    </row>
    <row r="25" spans="1:4" ht="15" customHeight="1" x14ac:dyDescent="0.3">
      <c r="A25" s="1"/>
      <c r="B25" s="4" t="s">
        <v>42</v>
      </c>
      <c r="C25" s="5" t="s">
        <v>43</v>
      </c>
      <c r="D25" s="5" t="s">
        <v>44</v>
      </c>
    </row>
    <row r="26" spans="1:4" ht="15" customHeight="1" x14ac:dyDescent="0.3">
      <c r="A26" s="1"/>
      <c r="B26" s="4" t="s">
        <v>45</v>
      </c>
      <c r="C26" s="5" t="s">
        <v>46</v>
      </c>
      <c r="D26" s="5" t="s">
        <v>47</v>
      </c>
    </row>
    <row r="27" spans="1:4" ht="15" customHeight="1" x14ac:dyDescent="0.35">
      <c r="A27" s="1" t="s">
        <v>1</v>
      </c>
      <c r="B27" s="6" t="s">
        <v>48</v>
      </c>
      <c r="C27" s="1" t="s">
        <v>49</v>
      </c>
      <c r="D27" s="1" t="s">
        <v>1</v>
      </c>
    </row>
    <row r="28" spans="1:4" ht="15" customHeight="1" x14ac:dyDescent="0.3">
      <c r="A28" s="1" t="s">
        <v>1</v>
      </c>
      <c r="B28" s="1" t="s">
        <v>1</v>
      </c>
      <c r="C28" s="1" t="s">
        <v>50</v>
      </c>
      <c r="D28" s="1"/>
    </row>
    <row r="29" spans="1:4" ht="15" customHeight="1" x14ac:dyDescent="0.3">
      <c r="A29" s="1" t="s">
        <v>1</v>
      </c>
      <c r="B29" s="1" t="s">
        <v>1</v>
      </c>
      <c r="C29" s="1" t="s">
        <v>51</v>
      </c>
      <c r="D29" s="1" t="s">
        <v>1</v>
      </c>
    </row>
    <row r="30" spans="1:4" ht="15" customHeight="1" x14ac:dyDescent="0.3">
      <c r="A30" s="1" t="s">
        <v>1</v>
      </c>
      <c r="B30" s="1" t="s">
        <v>1</v>
      </c>
      <c r="C30" s="1" t="s">
        <v>1</v>
      </c>
      <c r="D30" s="1" t="s">
        <v>1</v>
      </c>
    </row>
    <row r="31" spans="1:4" ht="15" customHeight="1" x14ac:dyDescent="0.3">
      <c r="A31" s="1" t="s">
        <v>1</v>
      </c>
      <c r="B31" s="1" t="s">
        <v>1</v>
      </c>
      <c r="C31" s="1" t="s">
        <v>1</v>
      </c>
      <c r="D31" s="1" t="s">
        <v>1</v>
      </c>
    </row>
    <row r="32" spans="1:4" ht="15" customHeight="1" x14ac:dyDescent="0.3">
      <c r="A32" s="1" t="s">
        <v>1</v>
      </c>
      <c r="B32" s="1" t="s">
        <v>1</v>
      </c>
      <c r="C32" s="1" t="s">
        <v>1</v>
      </c>
      <c r="D32" s="1" t="s">
        <v>1</v>
      </c>
    </row>
    <row r="33" spans="1:4" ht="15" customHeight="1" x14ac:dyDescent="0.25">
      <c r="A33" s="49" t="s">
        <v>52</v>
      </c>
      <c r="B33" s="49"/>
      <c r="C33" s="49" t="s">
        <v>335</v>
      </c>
      <c r="D33" s="49"/>
    </row>
    <row r="34" spans="1:4" ht="15" customHeight="1" x14ac:dyDescent="0.25">
      <c r="A34" s="48" t="s">
        <v>53</v>
      </c>
      <c r="B34" s="48"/>
      <c r="C34" s="48" t="s">
        <v>53</v>
      </c>
      <c r="D34" s="48"/>
    </row>
    <row r="35" spans="1:4" ht="15" customHeight="1" x14ac:dyDescent="0.3">
      <c r="A35" s="1" t="s">
        <v>1</v>
      </c>
      <c r="B35" s="1" t="s">
        <v>1</v>
      </c>
      <c r="C35" s="1" t="s">
        <v>1</v>
      </c>
      <c r="D35" s="1" t="s">
        <v>1</v>
      </c>
    </row>
    <row r="38" spans="1:4" x14ac:dyDescent="0.25">
      <c r="A38" t="s">
        <v>352</v>
      </c>
      <c r="B38" s="29"/>
      <c r="C38" t="s">
        <v>360</v>
      </c>
    </row>
    <row r="39" spans="1:4" x14ac:dyDescent="0.25">
      <c r="A39" t="s">
        <v>351</v>
      </c>
      <c r="B39" s="29"/>
      <c r="C39" t="s">
        <v>371</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3.2" x14ac:dyDescent="0.25"/>
  <cols>
    <col min="1" max="1" width="6.5546875" customWidth="1"/>
    <col min="2" max="2" width="40.5546875" customWidth="1"/>
    <col min="3" max="6" width="13.5546875" customWidth="1"/>
    <col min="7" max="7" width="14.5546875" customWidth="1"/>
  </cols>
  <sheetData>
    <row r="1" spans="1:7" ht="15" customHeight="1" x14ac:dyDescent="0.25">
      <c r="A1" s="54" t="s">
        <v>6</v>
      </c>
      <c r="B1" s="54" t="s">
        <v>117</v>
      </c>
      <c r="C1" s="54" t="s">
        <v>235</v>
      </c>
      <c r="D1" s="54"/>
      <c r="E1" s="54" t="s">
        <v>236</v>
      </c>
      <c r="F1" s="54"/>
      <c r="G1" s="54" t="s">
        <v>316</v>
      </c>
    </row>
    <row r="2" spans="1:7" ht="15" customHeight="1" x14ac:dyDescent="0.25">
      <c r="A2" s="54"/>
      <c r="B2" s="54"/>
      <c r="C2" s="7" t="s">
        <v>307</v>
      </c>
      <c r="D2" s="7" t="s">
        <v>313</v>
      </c>
      <c r="E2" s="7" t="s">
        <v>307</v>
      </c>
      <c r="F2" s="7" t="s">
        <v>313</v>
      </c>
      <c r="G2" s="54"/>
    </row>
    <row r="3" spans="1:7" ht="15" customHeight="1" x14ac:dyDescent="0.3">
      <c r="A3" s="8" t="s">
        <v>58</v>
      </c>
      <c r="B3" s="8" t="s">
        <v>317</v>
      </c>
      <c r="C3" s="8" t="s">
        <v>1</v>
      </c>
      <c r="D3" s="8" t="s">
        <v>1</v>
      </c>
      <c r="E3" s="8" t="s">
        <v>1</v>
      </c>
      <c r="F3" s="8" t="s">
        <v>1</v>
      </c>
      <c r="G3" s="8" t="s">
        <v>1</v>
      </c>
    </row>
    <row r="4" spans="1:7" ht="15" customHeight="1" x14ac:dyDescent="0.3">
      <c r="A4" s="5" t="s">
        <v>1</v>
      </c>
      <c r="B4" s="5" t="s">
        <v>76</v>
      </c>
      <c r="C4" s="5" t="s">
        <v>1</v>
      </c>
      <c r="D4" s="5" t="s">
        <v>1</v>
      </c>
      <c r="E4" s="5" t="s">
        <v>1</v>
      </c>
      <c r="F4" s="5" t="s">
        <v>1</v>
      </c>
      <c r="G4" s="5" t="s">
        <v>1</v>
      </c>
    </row>
    <row r="5" spans="1:7" ht="15" customHeight="1" x14ac:dyDescent="0.3">
      <c r="A5" s="5" t="s">
        <v>1</v>
      </c>
      <c r="B5" s="5" t="s">
        <v>79</v>
      </c>
      <c r="C5" s="5" t="s">
        <v>1</v>
      </c>
      <c r="D5" s="5" t="s">
        <v>1</v>
      </c>
      <c r="E5" s="5" t="s">
        <v>1</v>
      </c>
      <c r="F5" s="5" t="s">
        <v>1</v>
      </c>
      <c r="G5" s="5" t="s">
        <v>1</v>
      </c>
    </row>
    <row r="6" spans="1:7" ht="15" customHeight="1" x14ac:dyDescent="0.3">
      <c r="A6" s="5" t="s">
        <v>1</v>
      </c>
      <c r="B6" s="5" t="s">
        <v>318</v>
      </c>
      <c r="C6" s="5" t="s">
        <v>1</v>
      </c>
      <c r="D6" s="5" t="s">
        <v>1</v>
      </c>
      <c r="E6" s="5" t="s">
        <v>1</v>
      </c>
      <c r="F6" s="5" t="s">
        <v>1</v>
      </c>
      <c r="G6" s="5" t="s">
        <v>1</v>
      </c>
    </row>
    <row r="7" spans="1:7" ht="15" customHeight="1" x14ac:dyDescent="0.3">
      <c r="A7" s="5" t="s">
        <v>66</v>
      </c>
      <c r="B7" s="5" t="s">
        <v>66</v>
      </c>
      <c r="C7" s="5" t="s">
        <v>66</v>
      </c>
      <c r="D7" s="5" t="s">
        <v>66</v>
      </c>
      <c r="E7" s="5" t="s">
        <v>66</v>
      </c>
      <c r="F7" s="5" t="s">
        <v>66</v>
      </c>
      <c r="G7" s="5" t="s">
        <v>66</v>
      </c>
    </row>
    <row r="8" spans="1:7" ht="15" customHeight="1" x14ac:dyDescent="0.3">
      <c r="A8" s="8" t="s">
        <v>96</v>
      </c>
      <c r="B8" s="8" t="s">
        <v>319</v>
      </c>
      <c r="C8" s="8" t="s">
        <v>1</v>
      </c>
      <c r="D8" s="8" t="s">
        <v>1</v>
      </c>
      <c r="E8" s="8" t="s">
        <v>1</v>
      </c>
      <c r="F8" s="8" t="s">
        <v>1</v>
      </c>
      <c r="G8" s="8" t="s">
        <v>1</v>
      </c>
    </row>
    <row r="9" spans="1:7" ht="15" customHeight="1" x14ac:dyDescent="0.3">
      <c r="A9" s="5" t="s">
        <v>1</v>
      </c>
      <c r="B9" s="5" t="s">
        <v>320</v>
      </c>
      <c r="C9" s="5" t="s">
        <v>1</v>
      </c>
      <c r="D9" s="5" t="s">
        <v>1</v>
      </c>
      <c r="E9" s="5" t="s">
        <v>1</v>
      </c>
      <c r="F9" s="5" t="s">
        <v>1</v>
      </c>
      <c r="G9" s="5" t="s">
        <v>1</v>
      </c>
    </row>
    <row r="10" spans="1:7" ht="15" customHeight="1" x14ac:dyDescent="0.3">
      <c r="A10" s="5" t="s">
        <v>66</v>
      </c>
      <c r="B10" s="5" t="s">
        <v>66</v>
      </c>
      <c r="C10" s="5" t="s">
        <v>66</v>
      </c>
      <c r="D10" s="5" t="s">
        <v>66</v>
      </c>
      <c r="E10" s="5" t="s">
        <v>66</v>
      </c>
      <c r="F10" s="5" t="s">
        <v>66</v>
      </c>
      <c r="G10" s="5" t="s">
        <v>66</v>
      </c>
    </row>
    <row r="11" spans="1:7" ht="15" customHeight="1" x14ac:dyDescent="0.3">
      <c r="A11" s="5" t="s">
        <v>1</v>
      </c>
      <c r="B11" s="5" t="s">
        <v>321</v>
      </c>
      <c r="C11" s="5" t="s">
        <v>1</v>
      </c>
      <c r="D11" s="5" t="s">
        <v>1</v>
      </c>
      <c r="E11" s="5" t="s">
        <v>1</v>
      </c>
      <c r="F11" s="5" t="s">
        <v>1</v>
      </c>
      <c r="G11" s="5" t="s">
        <v>1</v>
      </c>
    </row>
    <row r="12" spans="1:7" ht="15" customHeight="1" x14ac:dyDescent="0.3">
      <c r="A12" s="5" t="s">
        <v>66</v>
      </c>
      <c r="B12" s="5" t="s">
        <v>66</v>
      </c>
      <c r="C12" s="5" t="s">
        <v>66</v>
      </c>
      <c r="D12" s="5" t="s">
        <v>66</v>
      </c>
      <c r="E12" s="5" t="s">
        <v>66</v>
      </c>
      <c r="F12" s="5" t="s">
        <v>66</v>
      </c>
      <c r="G12" s="5" t="s">
        <v>66</v>
      </c>
    </row>
    <row r="13" spans="1:7" ht="15" customHeight="1" x14ac:dyDescent="0.3">
      <c r="A13" s="8" t="s">
        <v>144</v>
      </c>
      <c r="B13" s="8" t="s">
        <v>322</v>
      </c>
      <c r="C13" s="8" t="s">
        <v>1</v>
      </c>
      <c r="D13" s="8" t="s">
        <v>1</v>
      </c>
      <c r="E13" s="8" t="s">
        <v>1</v>
      </c>
      <c r="F13" s="8" t="s">
        <v>1</v>
      </c>
      <c r="G13" s="8" t="s">
        <v>1</v>
      </c>
    </row>
    <row r="14" spans="1:7" ht="15" customHeight="1" x14ac:dyDescent="0.3">
      <c r="A14" s="8" t="s">
        <v>147</v>
      </c>
      <c r="B14" s="8" t="s">
        <v>323</v>
      </c>
      <c r="C14" s="8" t="s">
        <v>1</v>
      </c>
      <c r="D14" s="8" t="s">
        <v>1</v>
      </c>
      <c r="E14" s="8" t="s">
        <v>1</v>
      </c>
      <c r="F14" s="8" t="s">
        <v>1</v>
      </c>
      <c r="G14" s="8" t="s">
        <v>1</v>
      </c>
    </row>
    <row r="15" spans="1:7" ht="15" customHeight="1" x14ac:dyDescent="0.3">
      <c r="A15" s="5" t="s">
        <v>1</v>
      </c>
      <c r="B15" s="5" t="s">
        <v>324</v>
      </c>
      <c r="C15" s="5" t="s">
        <v>1</v>
      </c>
      <c r="D15" s="5" t="s">
        <v>1</v>
      </c>
      <c r="E15" s="5" t="s">
        <v>1</v>
      </c>
      <c r="F15" s="5" t="s">
        <v>1</v>
      </c>
      <c r="G15" s="5" t="s">
        <v>1</v>
      </c>
    </row>
    <row r="16" spans="1:7" ht="15" customHeight="1" x14ac:dyDescent="0.3">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3.2" x14ac:dyDescent="0.25"/>
  <cols>
    <col min="1" max="1" width="6.5546875" customWidth="1"/>
    <col min="2" max="2" width="25.44140625" customWidth="1"/>
    <col min="3" max="3" width="12.5546875" customWidth="1"/>
    <col min="4" max="4" width="13" customWidth="1"/>
    <col min="5" max="5" width="13.77734375" customWidth="1"/>
    <col min="6" max="7" width="12.5546875" customWidth="1"/>
    <col min="8" max="8" width="15" customWidth="1"/>
  </cols>
  <sheetData>
    <row r="1" spans="1:8" ht="15" customHeight="1" x14ac:dyDescent="0.25">
      <c r="A1" s="54" t="s">
        <v>6</v>
      </c>
      <c r="B1" s="54" t="s">
        <v>325</v>
      </c>
      <c r="C1" s="54" t="s">
        <v>178</v>
      </c>
      <c r="D1" s="54" t="s">
        <v>179</v>
      </c>
      <c r="E1" s="54"/>
      <c r="F1" s="54" t="s">
        <v>180</v>
      </c>
      <c r="G1" s="54"/>
      <c r="H1" s="54" t="s">
        <v>326</v>
      </c>
    </row>
    <row r="2" spans="1:8" ht="15" customHeight="1" x14ac:dyDescent="0.25">
      <c r="A2" s="54"/>
      <c r="B2" s="54"/>
      <c r="C2" s="54"/>
      <c r="D2" s="7" t="s">
        <v>307</v>
      </c>
      <c r="E2" s="7" t="s">
        <v>313</v>
      </c>
      <c r="F2" s="7" t="s">
        <v>307</v>
      </c>
      <c r="G2" s="7" t="s">
        <v>313</v>
      </c>
      <c r="H2" s="54"/>
    </row>
    <row r="3" spans="1:8" ht="15" customHeight="1" x14ac:dyDescent="0.3">
      <c r="A3" s="8" t="s">
        <v>58</v>
      </c>
      <c r="B3" s="8" t="s">
        <v>327</v>
      </c>
      <c r="C3" s="8" t="s">
        <v>1</v>
      </c>
      <c r="D3" s="8" t="s">
        <v>1</v>
      </c>
      <c r="E3" s="8" t="s">
        <v>1</v>
      </c>
      <c r="F3" s="8" t="s">
        <v>1</v>
      </c>
      <c r="G3" s="8" t="s">
        <v>1</v>
      </c>
      <c r="H3" s="8" t="s">
        <v>1</v>
      </c>
    </row>
    <row r="4" spans="1:8" ht="15" customHeight="1" x14ac:dyDescent="0.3">
      <c r="A4" s="5" t="s">
        <v>66</v>
      </c>
      <c r="B4" s="5" t="s">
        <v>66</v>
      </c>
      <c r="C4" s="5" t="s">
        <v>66</v>
      </c>
      <c r="D4" s="5" t="s">
        <v>66</v>
      </c>
      <c r="E4" s="5" t="s">
        <v>66</v>
      </c>
      <c r="F4" s="5" t="s">
        <v>66</v>
      </c>
      <c r="G4" s="5" t="s">
        <v>66</v>
      </c>
      <c r="H4" s="5" t="s">
        <v>66</v>
      </c>
    </row>
    <row r="5" spans="1:8" ht="15" customHeight="1" x14ac:dyDescent="0.3">
      <c r="A5" s="5" t="s">
        <v>1</v>
      </c>
      <c r="B5" s="5" t="s">
        <v>183</v>
      </c>
      <c r="C5" s="5" t="s">
        <v>1</v>
      </c>
      <c r="D5" s="5" t="s">
        <v>1</v>
      </c>
      <c r="E5" s="5" t="s">
        <v>1</v>
      </c>
      <c r="F5" s="5" t="s">
        <v>1</v>
      </c>
      <c r="G5" s="5" t="s">
        <v>1</v>
      </c>
      <c r="H5" s="5" t="s">
        <v>1</v>
      </c>
    </row>
    <row r="6" spans="1:8" ht="15" customHeight="1" x14ac:dyDescent="0.3">
      <c r="A6" s="8" t="s">
        <v>96</v>
      </c>
      <c r="B6" s="8" t="s">
        <v>328</v>
      </c>
      <c r="C6" s="8" t="s">
        <v>1</v>
      </c>
      <c r="D6" s="8" t="s">
        <v>1</v>
      </c>
      <c r="E6" s="8" t="s">
        <v>1</v>
      </c>
      <c r="F6" s="8" t="s">
        <v>1</v>
      </c>
      <c r="G6" s="8" t="s">
        <v>1</v>
      </c>
      <c r="H6" s="8" t="s">
        <v>1</v>
      </c>
    </row>
    <row r="7" spans="1:8" ht="15" customHeight="1" x14ac:dyDescent="0.3">
      <c r="A7" s="5" t="s">
        <v>66</v>
      </c>
      <c r="B7" s="5" t="s">
        <v>66</v>
      </c>
      <c r="C7" s="5" t="s">
        <v>66</v>
      </c>
      <c r="D7" s="5" t="s">
        <v>66</v>
      </c>
      <c r="E7" s="5" t="s">
        <v>66</v>
      </c>
      <c r="F7" s="5" t="s">
        <v>66</v>
      </c>
      <c r="G7" s="5" t="s">
        <v>66</v>
      </c>
      <c r="H7" s="5" t="s">
        <v>66</v>
      </c>
    </row>
    <row r="8" spans="1:8" ht="15" customHeight="1" x14ac:dyDescent="0.3">
      <c r="A8" s="5" t="s">
        <v>1</v>
      </c>
      <c r="B8" s="5" t="s">
        <v>183</v>
      </c>
      <c r="C8" s="5" t="s">
        <v>1</v>
      </c>
      <c r="D8" s="5" t="s">
        <v>1</v>
      </c>
      <c r="E8" s="5" t="s">
        <v>1</v>
      </c>
      <c r="F8" s="5" t="s">
        <v>1</v>
      </c>
      <c r="G8" s="5" t="s">
        <v>1</v>
      </c>
      <c r="H8" s="5" t="s">
        <v>1</v>
      </c>
    </row>
    <row r="9" spans="1:8" ht="15" customHeight="1" x14ac:dyDescent="0.3">
      <c r="A9" s="8" t="s">
        <v>144</v>
      </c>
      <c r="B9" s="8" t="s">
        <v>329</v>
      </c>
      <c r="C9" s="8" t="s">
        <v>1</v>
      </c>
      <c r="D9" s="8" t="s">
        <v>1</v>
      </c>
      <c r="E9" s="8" t="s">
        <v>1</v>
      </c>
      <c r="F9" s="8" t="s">
        <v>1</v>
      </c>
      <c r="G9" s="8" t="s">
        <v>1</v>
      </c>
      <c r="H9" s="8" t="s">
        <v>1</v>
      </c>
    </row>
    <row r="10" spans="1:8" ht="15" customHeight="1" x14ac:dyDescent="0.3">
      <c r="A10" s="5" t="s">
        <v>66</v>
      </c>
      <c r="B10" s="5" t="s">
        <v>66</v>
      </c>
      <c r="C10" s="5" t="s">
        <v>66</v>
      </c>
      <c r="D10" s="5" t="s">
        <v>66</v>
      </c>
      <c r="E10" s="5" t="s">
        <v>66</v>
      </c>
      <c r="F10" s="5" t="s">
        <v>66</v>
      </c>
      <c r="G10" s="5" t="s">
        <v>66</v>
      </c>
      <c r="H10" s="5" t="s">
        <v>66</v>
      </c>
    </row>
    <row r="11" spans="1:8" ht="15" customHeight="1" x14ac:dyDescent="0.3">
      <c r="A11" s="5" t="s">
        <v>1</v>
      </c>
      <c r="B11" s="5" t="s">
        <v>183</v>
      </c>
      <c r="C11" s="5" t="s">
        <v>1</v>
      </c>
      <c r="D11" s="5" t="s">
        <v>1</v>
      </c>
      <c r="E11" s="5" t="s">
        <v>1</v>
      </c>
      <c r="F11" s="5" t="s">
        <v>1</v>
      </c>
      <c r="G11" s="5" t="s">
        <v>1</v>
      </c>
      <c r="H11" s="5" t="s">
        <v>1</v>
      </c>
    </row>
    <row r="12" spans="1:8" ht="15" customHeight="1" x14ac:dyDescent="0.3">
      <c r="A12" s="8" t="s">
        <v>147</v>
      </c>
      <c r="B12" s="8" t="s">
        <v>330</v>
      </c>
      <c r="C12" s="8" t="s">
        <v>1</v>
      </c>
      <c r="D12" s="8" t="s">
        <v>1</v>
      </c>
      <c r="E12" s="8" t="s">
        <v>1</v>
      </c>
      <c r="F12" s="8" t="s">
        <v>1</v>
      </c>
      <c r="G12" s="8" t="s">
        <v>1</v>
      </c>
      <c r="H12" s="8" t="s">
        <v>1</v>
      </c>
    </row>
    <row r="13" spans="1:8" ht="15" customHeight="1" x14ac:dyDescent="0.3">
      <c r="A13" s="5" t="s">
        <v>66</v>
      </c>
      <c r="B13" s="5" t="s">
        <v>66</v>
      </c>
      <c r="C13" s="5" t="s">
        <v>66</v>
      </c>
      <c r="D13" s="5" t="s">
        <v>66</v>
      </c>
      <c r="E13" s="5" t="s">
        <v>66</v>
      </c>
      <c r="F13" s="5" t="s">
        <v>66</v>
      </c>
      <c r="G13" s="5" t="s">
        <v>66</v>
      </c>
      <c r="H13" s="5" t="s">
        <v>66</v>
      </c>
    </row>
    <row r="14" spans="1:8" ht="15" customHeight="1" x14ac:dyDescent="0.3">
      <c r="A14" s="5" t="s">
        <v>1</v>
      </c>
      <c r="B14" s="5" t="s">
        <v>183</v>
      </c>
      <c r="C14" s="5" t="s">
        <v>1</v>
      </c>
      <c r="D14" s="5" t="s">
        <v>1</v>
      </c>
      <c r="E14" s="5" t="s">
        <v>1</v>
      </c>
      <c r="F14" s="5" t="s">
        <v>1</v>
      </c>
      <c r="G14" s="5" t="s">
        <v>1</v>
      </c>
      <c r="H14" s="5" t="s">
        <v>1</v>
      </c>
    </row>
    <row r="15" spans="1:8" ht="15" customHeight="1" x14ac:dyDescent="0.3">
      <c r="A15" s="8" t="s">
        <v>154</v>
      </c>
      <c r="B15" s="8" t="s">
        <v>331</v>
      </c>
      <c r="C15" s="8" t="s">
        <v>1</v>
      </c>
      <c r="D15" s="8" t="s">
        <v>1</v>
      </c>
      <c r="E15" s="8" t="s">
        <v>1</v>
      </c>
      <c r="F15" s="8" t="s">
        <v>1</v>
      </c>
      <c r="G15" s="8" t="s">
        <v>1</v>
      </c>
      <c r="H15" s="8" t="s">
        <v>1</v>
      </c>
    </row>
    <row r="16" spans="1:8" ht="15" customHeight="1" x14ac:dyDescent="0.3">
      <c r="A16" s="5" t="s">
        <v>66</v>
      </c>
      <c r="B16" s="5" t="s">
        <v>66</v>
      </c>
      <c r="C16" s="5" t="s">
        <v>66</v>
      </c>
      <c r="D16" s="5" t="s">
        <v>66</v>
      </c>
      <c r="E16" s="5" t="s">
        <v>66</v>
      </c>
      <c r="F16" s="5" t="s">
        <v>66</v>
      </c>
      <c r="G16" s="5" t="s">
        <v>66</v>
      </c>
      <c r="H16" s="5" t="s">
        <v>66</v>
      </c>
    </row>
    <row r="17" spans="1:8" ht="15" customHeight="1" x14ac:dyDescent="0.3">
      <c r="A17" s="5" t="s">
        <v>1</v>
      </c>
      <c r="B17" s="5" t="s">
        <v>183</v>
      </c>
      <c r="C17" s="5" t="s">
        <v>1</v>
      </c>
      <c r="D17" s="5" t="s">
        <v>1</v>
      </c>
      <c r="E17" s="5" t="s">
        <v>1</v>
      </c>
      <c r="F17" s="5" t="s">
        <v>1</v>
      </c>
      <c r="G17" s="5" t="s">
        <v>1</v>
      </c>
      <c r="H17" s="5" t="s">
        <v>1</v>
      </c>
    </row>
    <row r="18" spans="1:8" ht="15" customHeight="1" x14ac:dyDescent="0.3">
      <c r="A18" s="8" t="s">
        <v>157</v>
      </c>
      <c r="B18" s="8" t="s">
        <v>332</v>
      </c>
      <c r="C18" s="8" t="s">
        <v>1</v>
      </c>
      <c r="D18" s="8" t="s">
        <v>1</v>
      </c>
      <c r="E18" s="8" t="s">
        <v>1</v>
      </c>
      <c r="F18" s="8" t="s">
        <v>1</v>
      </c>
      <c r="G18" s="8" t="s">
        <v>1</v>
      </c>
      <c r="H18" s="8" t="s">
        <v>1</v>
      </c>
    </row>
    <row r="19" spans="1:8" ht="15" customHeight="1" x14ac:dyDescent="0.3">
      <c r="A19" s="5" t="s">
        <v>66</v>
      </c>
      <c r="B19" s="5" t="s">
        <v>66</v>
      </c>
      <c r="C19" s="5" t="s">
        <v>66</v>
      </c>
      <c r="D19" s="5" t="s">
        <v>66</v>
      </c>
      <c r="E19" s="5" t="s">
        <v>66</v>
      </c>
      <c r="F19" s="5" t="s">
        <v>66</v>
      </c>
      <c r="G19" s="5" t="s">
        <v>66</v>
      </c>
      <c r="H19" s="5" t="s">
        <v>66</v>
      </c>
    </row>
    <row r="20" spans="1:8" ht="15" customHeight="1" x14ac:dyDescent="0.3">
      <c r="A20" s="5" t="s">
        <v>1</v>
      </c>
      <c r="B20" s="5" t="s">
        <v>183</v>
      </c>
      <c r="C20" s="5" t="s">
        <v>1</v>
      </c>
      <c r="D20" s="5" t="s">
        <v>1</v>
      </c>
      <c r="E20" s="5" t="s">
        <v>1</v>
      </c>
      <c r="F20" s="5" t="s">
        <v>1</v>
      </c>
      <c r="G20" s="5" t="s">
        <v>1</v>
      </c>
      <c r="H20" s="5" t="s">
        <v>1</v>
      </c>
    </row>
    <row r="21" spans="1:8" ht="15" customHeight="1" x14ac:dyDescent="0.3">
      <c r="A21" s="8" t="s">
        <v>160</v>
      </c>
      <c r="B21" s="8" t="s">
        <v>333</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heetViews>
  <sheetFormatPr defaultRowHeight="13.2" x14ac:dyDescent="0.25"/>
  <cols>
    <col min="1" max="1" width="6.5546875" customWidth="1"/>
    <col min="2" max="2" width="42.77734375" customWidth="1"/>
    <col min="3" max="3" width="41.44140625" customWidth="1"/>
  </cols>
  <sheetData>
    <row r="1" spans="1:3" ht="15" customHeight="1" x14ac:dyDescent="0.25">
      <c r="A1" s="7" t="s">
        <v>6</v>
      </c>
      <c r="B1" s="7" t="s">
        <v>334</v>
      </c>
      <c r="C1" s="7" t="s">
        <v>7</v>
      </c>
    </row>
    <row r="2" spans="1:3" ht="15" customHeight="1" x14ac:dyDescent="0.3">
      <c r="A2" s="5" t="s">
        <v>66</v>
      </c>
      <c r="B2" s="5" t="s">
        <v>66</v>
      </c>
      <c r="C2" s="5" t="s">
        <v>66</v>
      </c>
    </row>
    <row r="3" spans="1:3" ht="15" customHeight="1" x14ac:dyDescent="0.3">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3.2"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{'SheetId':'0e67e680-b807-4d33-99c0-7b78881f5ae3','UId':'9cbd5645-d1cc-4c66-9f84-d2f549c40baa','Col':4,'Row':3,'Format':'numberic','Value':'69995082832','TargetCode':''}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{'SheetId':'0e67e680-b807-4d33-99c0-7b78881f5ae3','UId':'99e568e1-5c2c-4711-855d-7b59f3d1cab6','Col':5,'Row':3,'Format':'numberic','Value':'57291022279','TargetCode':''}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{'SheetId':'0e67e680-b807-4d33-99c0-7b78881f5ae3','UId':'c69da7a3-02da-4c71-9ebc-1684c54f1afc','Col':6,'Row':3,'Format':'numberic','Value':'0.355694349509476','TargetCode':''}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{'SheetId':'0e67e680-b807-4d33-99c0-7b78881f5ae3','UId':'ff256832-31a8-4b18-a932-43bc9d1665b9','Col':4,'Row':6,'ColDynamic':4,'RowDynamic':5,'Format':'numberic','Value':'69995082832','TargetCode':''}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{'SheetId':'0e67e680-b807-4d33-99c0-7b78881f5ae3','UId':'a91ef888-5216-4368-893d-4bf54555e048','Col':5,'Row':6,'ColDynamic':5,'RowDynamic':5,'Format':'numberic','Value':'57291022279','TargetCode':''}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{'SheetId':'0e67e680-b807-4d33-99c0-7b78881f5ae3','UId':'0872eb3d-591d-41ae-88b3-07cc186bb076','Col':6,'Row':6,'ColDynamic':6,'RowDynamic':5,'Format':'numberic','Value':'0.355694349509476','TargetCode':''}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{'SheetId':'0e67e680-b807-4d33-99c0-7b78881f5ae3','UId':'c59bc369-ef6c-4ae7-8932-3d3cd7b0f999','Col':4,'Row':8,'ColDynamic':4,'RowDynamic':9,'Format':'numberic','Value':'266458229972','TargetCode':''}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{'SheetId':'0e67e680-b807-4d33-99c0-7b78881f5ae3','UId':'71da1168-8366-41b4-a97a-ac130f3a71ab','Col':5,'Row':8,'ColDynamic':5,'RowDynamic':9,'Format':'numberic','Value':'275392436885','TargetCode':''}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{'SheetId':'0e67e680-b807-4d33-99c0-7b78881f5ae3','UId':'3c022ada-eb27-4aed-bf94-d517130be29a','Col':6,'Row':8,'ColDynamic':6,'RowDynamic':9,'Format':'numberic','Value':'0.804468490314079','TargetCode':''}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{'SheetId':'0e67e680-b807-4d33-99c0-7b78881f5ae3','UId':'b8149440-102f-40c1-888b-ecbcac315c2f','Col':4,'Row':10,'ColDynamic':4,'RowDynamic':8,'Format':'numberic','Value':'','TargetCode':''}</v>
      </c>
    </row>
    <row r="26" spans="1:1" x14ac:dyDescent="0.25">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{'SheetId':'0e67e680-b807-4d33-99c0-7b78881f5ae3','UId':'c07f2502-4acc-490f-ac11-f416fd5d4af2','Col':5,'Row':10,'ColDynamic':5,'RowDynamic':8,'Format':'numberic','Value':'','TargetCode':''}</v>
      </c>
    </row>
    <row r="27" spans="1:1" x14ac:dyDescent="0.25">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{'SheetId':'0e67e680-b807-4d33-99c0-7b78881f5ae3','UId':'1f2e67f4-aa74-416d-b513-cc35fc47fc89','Col':6,'Row':10,'ColDynamic':6,'RowDynamic':8,'Format':'numberic','Value':'','TargetCode':''}</v>
      </c>
    </row>
    <row r="28" spans="1:1" x14ac:dyDescent="0.25">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{'SheetId':'0e67e680-b807-4d33-99c0-7b78881f5ae3','UId':'19fdf401-8f84-4529-8406-9bf3720c81ee','Col':4,'Row':11,'Format':'numberic','Value':'0','TargetCode':''}</v>
      </c>
    </row>
    <row r="29" spans="1:1" x14ac:dyDescent="0.25">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{'SheetId':'0e67e680-b807-4d33-99c0-7b78881f5ae3','UId':'23400615-8c2c-4ac4-ad17-e281f9ea4ede','Col':5,'Row':11,'Format':'numberic','Value':'0','TargetCode':''}</v>
      </c>
    </row>
    <row r="30" spans="1:1" x14ac:dyDescent="0.25">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{'SheetId':'0e67e680-b807-4d33-99c0-7b78881f5ae3','UId':'aaa47aee-de9e-4a72-aaac-e89970beaace','Col':4,'Row':13,'ColDynamic':4,'RowDynamic':12,'Format':'numberic','Value':'372820173','TargetCode':''}</v>
      </c>
    </row>
    <row r="35" spans="1:1" x14ac:dyDescent="0.25">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{'SheetId':'0e67e680-b807-4d33-99c0-7b78881f5ae3','UId':'c31cdabe-83ce-456c-8300-7b06d46f81cc','Col':5,'Row':13,'ColDynamic':5,'RowDynamic':12,'Format':'numberic','Value':'914142054','TargetCode':''}</v>
      </c>
    </row>
    <row r="36" spans="1:1" x14ac:dyDescent="0.25">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{'SheetId':'0e67e680-b807-4d33-99c0-7b78881f5ae3','UId':'df064eb2-539c-42cd-9667-ecd8effb04f7','Col':6,'Row':13,'ColDynamic':6,'RowDynamic':12,'Format':'numberic','Value':'0.418866126259732','TargetCode':''}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5">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5">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5">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{'SheetId':'0e67e680-b807-4d33-99c0-7b78881f5ae3','UId':'4db3253d-9c46-4d6e-918f-a429377ea210','Col':4,'Row':16,'Format':'numberic','Value':'0','TargetCode':''}</v>
      </c>
    </row>
    <row r="44" spans="1:1" x14ac:dyDescent="0.25">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{'SheetId':'0e67e680-b807-4d33-99c0-7b78881f5ae3','UId':'1b5619ce-07bd-4f38-b89d-ff10d4440cfc','Col':5,'Row':16,'Format':'numberic','Value':'79232876','TargetCode':''}</v>
      </c>
    </row>
    <row r="45" spans="1:1" x14ac:dyDescent="0.25">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{'SheetId':'0e67e680-b807-4d33-99c0-7b78881f5ae3','UId':'e662b89a-1c2d-4d21-94c4-5d786440cb11','Col':6,'Row':16,'Format':'numberic','Value':'0','TargetCode':''}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5">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5">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5">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{'SheetId':'0e67e680-b807-4d33-99c0-7b78881f5ae3','UId':'2955d8e1-bb85-470d-810e-e670e4ee9763','Col':4,'Row':19,'Format':'numberic','Value':'0','TargetCode':''}</v>
      </c>
    </row>
    <row r="53" spans="1:1" x14ac:dyDescent="0.25">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{'SheetId':'0e67e680-b807-4d33-99c0-7b78881f5ae3','UId':'54c4f244-7feb-4326-af72-7b2f8cf16a37','Col':5,'Row':19,'Format':'numberic','Value':'0','TargetCode':''}</v>
      </c>
    </row>
    <row r="54" spans="1:1" x14ac:dyDescent="0.25">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{'SheetId':'0e67e680-b807-4d33-99c0-7b78881f5ae3','UId':'fd93a4a0-c67a-4490-8678-85ab28c59627','Col':4,'Row':21,'ColDynamic':4,'RowDynamic':20,'Format':'numberic','Value':'6561253733','TargetCode':''}</v>
      </c>
    </row>
    <row r="59" spans="1:1" x14ac:dyDescent="0.25">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{'SheetId':'0e67e680-b807-4d33-99c0-7b78881f5ae3','UId':'fcf911ca-e231-4e37-ba04-31a4d132b264','Col':5,'Row':21,'ColDynamic':5,'RowDynamic':20,'Format':'numberic','Value':'5085938970','TargetCode':''}</v>
      </c>
    </row>
    <row r="60" spans="1:1" x14ac:dyDescent="0.25">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{'SheetId':'0e67e680-b807-4d33-99c0-7b78881f5ae3','UId':'2d289968-fbe5-4b0a-bf5f-8a6df071d197','Col':6,'Row':21,'ColDynamic':6,'RowDynamic':20,'Format':'numberic','Value':'0.427992627443148','TargetCode':''}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{'SheetId':'0e67e680-b807-4d33-99c0-7b78881f5ae3','UId':'4a94e658-4312-4209-a152-e798cc810997','Col':4,'Row':23,'ColDynamic':4,'RowDynamic':13,'Format':'numberic','Value':'','TargetCode':''}</v>
      </c>
    </row>
    <row r="65" spans="1:1" x14ac:dyDescent="0.25">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{'SheetId':'0e67e680-b807-4d33-99c0-7b78881f5ae3','UId':'54ea434c-4c89-49f6-ac6c-9e1d3d39c54a','Col':5,'Row':23,'ColDynamic':5,'RowDynamic':13,'Format':'numberic','Value':'','TargetCode':''}</v>
      </c>
    </row>
    <row r="66" spans="1:1" x14ac:dyDescent="0.25">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{'SheetId':'0e67e680-b807-4d33-99c0-7b78881f5ae3','UId':'2b49fc55-ee6e-4a25-8087-c14005ea648d','Col':6,'Row':23,'ColDynamic':6,'RowDynamic':13,'Format':'numberic','Value':'','TargetCode':''}</v>
      </c>
    </row>
    <row r="67" spans="1:1" x14ac:dyDescent="0.25">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5">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5">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5">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5">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5">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5">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x14ac:dyDescent="0.25">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5">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5">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5">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{'SheetId':'0e67e680-b807-4d33-99c0-7b78881f5ae3','UId':'9165401c-9eab-437b-81ae-d4feb80e4e2f','Col':4,'Row':30,'Format':'numberic','Value':'343387386710','TargetCode':''}</v>
      </c>
    </row>
    <row r="86" spans="1:1" x14ac:dyDescent="0.25">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{'SheetId':'0e67e680-b807-4d33-99c0-7b78881f5ae3','UId':'a439d206-4c67-47d4-afcd-d4f8e627acf1','Col':5,'Row':30,'Format':'numberic','Value':'338762773064','TargetCode':''}</v>
      </c>
    </row>
    <row r="87" spans="1:1" x14ac:dyDescent="0.25">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{'SheetId':'0e67e680-b807-4d33-99c0-7b78881f5ae3','UId':'8906c8be-ac8d-4de9-aebb-1de6b88d0a22','Col':6,'Row':30,'Format':'numberic','Value':'0.630907132806069','TargetCode':''}</v>
      </c>
    </row>
    <row r="88" spans="1:1" x14ac:dyDescent="0.25">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{'SheetId':'0e67e680-b807-4d33-99c0-7b78881f5ae3','UId':'fcc35a7f-f6b8-4bb3-8ca7-ebe672f71784','Col':4,'Row':31,'Format':'numberic','Value':'','TargetCode':''}</v>
      </c>
    </row>
    <row r="89" spans="1:1" x14ac:dyDescent="0.25">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{'SheetId':'0e67e680-b807-4d33-99c0-7b78881f5ae3','UId':'a136b878-a09a-4ca8-9264-ae97a1f9fec3','Col':5,'Row':31,'Format':'numberic','Value':'','TargetCode':''}</v>
      </c>
    </row>
    <row r="90" spans="1:1" x14ac:dyDescent="0.25">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{'SheetId':'0e67e680-b807-4d33-99c0-7b78881f5ae3','UId':'a8356e2f-9957-4c65-86e7-8c58d3059caa','Col':6,'Row':31,'Format':'numberic','Value':'','TargetCode':''}</v>
      </c>
    </row>
    <row r="91" spans="1:1" x14ac:dyDescent="0.25">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{'SheetId':'0e67e680-b807-4d33-99c0-7b78881f5ae3','UId':'d658a5fe-69b7-43dd-b32e-4c1914beb25f','Col':4,'Row':32,'Format':'numberic','Value':'0','TargetCode':''}</v>
      </c>
    </row>
    <row r="92" spans="1:1" x14ac:dyDescent="0.25">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{'SheetId':'0e67e680-b807-4d33-99c0-7b78881f5ae3','UId':'d06f90ca-bd66-421a-8cc3-6e3bfb681663','Col':5,'Row':32,'Format':'numberic','Value':'0','TargetCode':''}</v>
      </c>
    </row>
    <row r="93" spans="1:1" x14ac:dyDescent="0.25">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{'SheetId':'0e67e680-b807-4d33-99c0-7b78881f5ae3','UId':'c0a5eee6-84a8-4294-82d8-68a2433fd220','Col':4,'Row':34,'ColDynamic':4,'RowDynamic':33,'Format':'numberic','Value':'19516364678','TargetCode':''}</v>
      </c>
    </row>
    <row r="98" spans="1:1" x14ac:dyDescent="0.25">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{'SheetId':'0e67e680-b807-4d33-99c0-7b78881f5ae3','UId':'a4ede6ba-ec49-4991-9f32-c8e9bcfe31d0','Col':5,'Row':34,'ColDynamic':5,'RowDynamic':33,'Format':'numberic','Value':'4198574380','TargetCode':''}</v>
      </c>
    </row>
    <row r="99" spans="1:1" x14ac:dyDescent="0.25">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{'SheetId':'0e67e680-b807-4d33-99c0-7b78881f5ae3','UId':'ba96be21-e7d2-468c-94f7-69e2d9c3def9','Col':4,'Row':36,'ColDynamic':4,'RowDynamic':20,'Format':'numberic','Value':'','TargetCode':''}</v>
      </c>
    </row>
    <row r="104" spans="1:1" x14ac:dyDescent="0.25">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{'SheetId':'0e67e680-b807-4d33-99c0-7b78881f5ae3','UId':'4b13ebd4-ed25-4cf3-9c4a-60a73dc646a9','Col':5,'Row':36,'ColDynamic':5,'RowDynamic':20,'Format':'numberic','Value':'','TargetCode':''}</v>
      </c>
    </row>
    <row r="105" spans="1:1" x14ac:dyDescent="0.25">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{'SheetId':'0e67e680-b807-4d33-99c0-7b78881f5ae3','UId':'8b67476d-68af-436e-87a4-0029abbf73d8','Col':6,'Row':36,'ColDynamic':6,'RowDynamic':20,'Format':'numberic','Value':'','TargetCode':''}</v>
      </c>
    </row>
    <row r="106" spans="1:1" x14ac:dyDescent="0.25">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{'SheetId':'0e67e680-b807-4d33-99c0-7b78881f5ae3','UId':'6823b56c-6355-4646-a028-45bac846780f','Col':4,'Row':37,'Format':'numberic','Value':'1452675266','TargetCode':''}</v>
      </c>
    </row>
    <row r="107" spans="1:1" x14ac:dyDescent="0.25">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{'SheetId':'0e67e680-b807-4d33-99c0-7b78881f5ae3','UId':'3318279c-387a-4099-bb92-e31c1fe449fe','Col':5,'Row':37,'Format':'numberic','Value':'1155057481','TargetCode':''}</v>
      </c>
    </row>
    <row r="108" spans="1:1" x14ac:dyDescent="0.25">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{'SheetId':'0e67e680-b807-4d33-99c0-7b78881f5ae3','UId':'4e4bdcf0-80c6-4aab-a280-ce14045479a2','Col':6,'Row':37,'Format':'numberic','Value':'0.208475454545846','TargetCode':''}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5">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5">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5">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{'SheetId':'0e67e680-b807-4d33-99c0-7b78881f5ae3','UId':'3c70b8a9-b1ec-43c2-876f-82404e71a395','Col':4,'Row':40,'Format':'numberic','Value':'20969039944','TargetCode':''}</v>
      </c>
    </row>
    <row r="116" spans="1:1" x14ac:dyDescent="0.25">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{'SheetId':'0e67e680-b807-4d33-99c0-7b78881f5ae3','UId':'12d35449-1610-445d-a82a-ca6aa3c24666','Col':5,'Row':40,'Format':'numberic','Value':'5353631861','TargetCode':''}</v>
      </c>
    </row>
    <row r="117" spans="1:1" x14ac:dyDescent="0.25">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{'SheetId':'0e67e680-b807-4d33-99c0-7b78881f5ae3','UId':'12315a60-eed3-4b10-a10c-2f67a18ee638','Col':6,'Row':40,'Format':'numberic','Value':'3.00929618341515','TargetCode':''}</v>
      </c>
    </row>
    <row r="118" spans="1:1" x14ac:dyDescent="0.25">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{'SheetId':'0e67e680-b807-4d33-99c0-7b78881f5ae3','UId':'47fa62ea-4432-4646-9d4f-ee5aab71af85','Col':4,'Row':41,'Format':'numberic','Value':'322418346766','TargetCode':''}</v>
      </c>
    </row>
    <row r="119" spans="1:1" x14ac:dyDescent="0.25">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{'SheetId':'0e67e680-b807-4d33-99c0-7b78881f5ae3','UId':'3afb4556-da28-46fc-a2b2-36ba72752042','Col':5,'Row':41,'Format':'numberic','Value':'333409141203','TargetCode':''}</v>
      </c>
    </row>
    <row r="120" spans="1:1" x14ac:dyDescent="0.25">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{'SheetId':'0e67e680-b807-4d33-99c0-7b78881f5ae3','UId':'76b3aaa6-980e-4c01-b289-c500e2a6bc24','Col':6,'Row':41,'Format':'numberic','Value':'0.600062929259674','TargetCode':''}</v>
      </c>
    </row>
    <row r="121" spans="1:1" x14ac:dyDescent="0.25">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{'SheetId':'0e67e680-b807-4d33-99c0-7b78881f5ae3','UId':'7104513d-d6f9-4449-8a07-2e2ffcb96545','Col':4,'Row':42,'Format':'numberic','Value':'20766995.3','TargetCode':''}</v>
      </c>
    </row>
    <row r="122" spans="1:1" x14ac:dyDescent="0.25">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{'SheetId':'0e67e680-b807-4d33-99c0-7b78881f5ae3','UId':'3e6dbc06-a87f-42e5-8f05-e55e94914d01','Col':5,'Row':42,'Format':'numberic','Value':'21863586.43','TargetCode':''}</v>
      </c>
    </row>
    <row r="123" spans="1:1" x14ac:dyDescent="0.25">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{'SheetId':'0e67e680-b807-4d33-99c0-7b78881f5ae3','UId':'f428fa58-01e3-47d4-8c5d-1c46168be529','Col':6,'Row':42,'Format':'numberic','Value':'0.673687822608307','TargetCode':''}</v>
      </c>
    </row>
    <row r="124" spans="1:1" x14ac:dyDescent="0.25">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{'SheetId':'0e67e680-b807-4d33-99c0-7b78881f5ae3','UId':'4e4f6161-da0f-463f-8dd1-39772b1d4eda','Col':4,'Row':43,'Format':'numberic','Value':'15525.51','TargetCode':''}</v>
      </c>
    </row>
    <row r="125" spans="1:1" x14ac:dyDescent="0.25">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{'SheetId':'0e67e680-b807-4d33-99c0-7b78881f5ae3','UId':'4a847a8c-942e-443a-8eae-7a36b88630ea','Col':5,'Row':43,'Format':'numberic','Value':'15249.51','TargetCode':''}</v>
      </c>
    </row>
    <row r="126" spans="1:1" x14ac:dyDescent="0.25">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{'SheetId':'0e67e680-b807-4d33-99c0-7b78881f5ae3','UId':'b1a27640-3dfd-4efe-90b1-884e8ae97752','Col':6,'Row':43,'Format':'numberic','Value':'0.890713476783692','TargetCode':''}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{'SheetId':'9e57442d-faa2-4732-bfe8-6082c7f4cc3b','UId':'1ab6082b-49bd-46b5-a368-d8740fb12834','Col':4,'Row':2,'Format':'numberic','Value':'133143970','TargetCode':''}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{'SheetId':'9e57442d-faa2-4732-bfe8-6082c7f4cc3b','UId':'220cbdc8-4631-4f07-a522-f901ab9a56b6','Col':5,'Row':2,'Format':'numberic','Value':'804515204','TargetCode':''}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{'SheetId':'9e57442d-faa2-4732-bfe8-6082c7f4cc3b','UId':'44591e3f-5579-49aa-bc70-68808b3d1875','Col':6,'Row':2,'Format':'numberic','Value':'3053113968','TargetCode':''}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{'SheetId':'9e57442d-faa2-4732-bfe8-6082c7f4cc3b','UId':'42e37ca4-1df6-47d1-88e7-e3a38998d78b','Col':4,'Row':3,'Format':'numberic','Value':'0','TargetCode':''}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{'SheetId':'9e57442d-faa2-4732-bfe8-6082c7f4cc3b','UId':'934cb8b7-8786-4516-bd81-6283f7ac90a6','Col':5,'Row':3,'Format':'numberic','Value':'0','TargetCode':''}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{'SheetId':'9e57442d-faa2-4732-bfe8-6082c7f4cc3b','UId':'79227db8-fd6c-4df2-a545-8ec140e79005','Col':6,'Row':3,'Format':'numberic','Value':'0','TargetCode':''}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{'SheetId':'9e57442d-faa2-4732-bfe8-6082c7f4cc3b','UId':'469f6a2b-25ef-4e27-93c5-0caee9db4d81','Col':4,'Row':5,'ColDynamic':4,'RowDynamic':4,'Format':'numberic','Value':'120815203','TargetCode':''}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{'SheetId':'9e57442d-faa2-4732-bfe8-6082c7f4cc3b','UId':'7b8d3f89-6827-40c2-b297-cf7a42237b42','Col':5,'Row':5,'ColDynamic':5,'RowDynamic':4,'Format':'numberic','Value':'683885068','TargetCode':''}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{'SheetId':'9e57442d-faa2-4732-bfe8-6082c7f4cc3b','UId':'4ae5c9f2-f277-4de6-a00c-b59eae1b7410','Col':6,'Row':5,'ColDynamic':6,'RowDynamic':4,'Format':'numberic','Value':'2029459175','TargetCode':''}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{'SheetId':'9e57442d-faa2-4732-bfe8-6082c7f4cc3b','UId':'5cf117a3-96d2-4aaf-916d-02b16ba83420','Col':4,'Row':7,'ColDynamic':4,'RowDynamic':4,'Format':'numberic','Value':'12328767','TargetCode':''}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{'SheetId':'9e57442d-faa2-4732-bfe8-6082c7f4cc3b','UId':'89c23fea-c054-41d5-9d1e-0958d45c7a95','Col':5,'Row':7,'ColDynamic':5,'RowDynamic':4,'Format':'numberic','Value':'120630136','TargetCode':''}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{'SheetId':'9e57442d-faa2-4732-bfe8-6082c7f4cc3b','UId':'d5829e20-95a8-4535-904c-7e09f2cdc9f2','Col':6,'Row':7,'ColDynamic':6,'RowDynamic':4,'Format':'numberic','Value':'1023654793','TargetCode':''}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{'SheetId':'9e57442d-faa2-4732-bfe8-6082c7f4cc3b','UId':'21f3c77c-886e-43f3-9ba5-fdc740bf45a7','Col':4,'Row':11,'ColDynamic':4,'RowDynamic':8,'Format':'numberic','Value':'783944011','TargetCode':''}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{'SheetId':'9e57442d-faa2-4732-bfe8-6082c7f4cc3b','UId':'fff53ed1-05e1-4ac8-8249-2f48edf9fa14','Col':5,'Row':11,'ColDynamic':5,'RowDynamic':8,'Format':'numberic','Value':'591163471','TargetCode':''}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{'SheetId':'9e57442d-faa2-4732-bfe8-6082c7f4cc3b','UId':'c1a4252e-e2cb-4233-bed1-d3afc836ccc8','Col':6,'Row':11,'ColDynamic':6,'RowDynamic':8,'Format':'numberic','Value':'3573186228','TargetCode':''}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{'SheetId':'9e57442d-faa2-4732-bfe8-6082c7f4cc3b','UId':'2b4c7218-ef2f-452d-80ea-cb1d29493e04','Col':4,'Row':12,'Format':'numberic','Value':'335074134','TargetCode':''}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{'SheetId':'9e57442d-faa2-4732-bfe8-6082c7f4cc3b','UId':'2916fb19-bceb-454d-ad42-4fc7a299a2a3','Col':5,'Row':12,'Format':'numberic','Value':'336040600','TargetCode':''}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{'SheetId':'9e57442d-faa2-4732-bfe8-6082c7f4cc3b','UId':'4e500903-fadf-4a73-8849-257ec68842d0','Col':6,'Row':12,'Format':'numberic','Value':'1766477048','TargetCode':''}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{'SheetId':'9e57442d-faa2-4732-bfe8-6082c7f4cc3b','UId':'157e5771-4dd4-4ed6-838c-69dd228515cd','Col':4,'Row':14,'ColDynamic':4,'RowDynamic':11,'Format':'numberic','Value':'47212739','TargetCode':''}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{'SheetId':'9e57442d-faa2-4732-bfe8-6082c7f4cc3b','UId':'1e7708d3-6d2b-4639-8d85-59b3c9bf16f5','Col':5,'Row':14,'ColDynamic':5,'RowDynamic':11,'Format':'numberic','Value':'38407857','TargetCode':''}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{'SheetId':'9e57442d-faa2-4732-bfe8-6082c7f4cc3b','UId':'18031c0a-5fc4-4a35-8331-a60cef3972fd','Col':6,'Row':14,'ColDynamic':6,'RowDynamic':11,'Format':'numberic','Value':'212670764','TargetCode':''}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{'SheetId':'9e57442d-faa2-4732-bfe8-6082c7f4cc3b','UId':'963cdae6-2163-4975-9a2a-f08497c7292d','Col':4,'Row':17,'Format':'numberic','Value':'79062500','TargetCode':''}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{'SheetId':'9e57442d-faa2-4732-bfe8-6082c7f4cc3b','UId':'85eed99f-bfdc-4be7-9967-72d9b1d67a5b','Col':5,'Row':17,'Format':'numberic','Value':'79062500','TargetCode':''}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{'SheetId':'9e57442d-faa2-4732-bfe8-6082c7f4cc3b','UId':'a66486eb-4505-4714-830d-ba2c3c0c6cd7','Col':6,'Row':17,'Format':'numberic','Value':'395312500','TargetCode':''}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{'SheetId':'9e57442d-faa2-4732-bfe8-6082c7f4cc3b','UId':'88d7b788-924c-41b1-9024-06cb828a057d','Col':4,'Row':20,'Format':'numberic','Value':'0','TargetCode':''}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{'SheetId':'9e57442d-faa2-4732-bfe8-6082c7f4cc3b','UId':'56c81444-141c-4f3e-b219-ef50489aa3e6','Col':5,'Row':20,'Format':'numberic','Value':'0','TargetCode':''}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{'SheetId':'9e57442d-faa2-4732-bfe8-6082c7f4cc3b','UId':'54ce9134-61e6-447d-89c5-0f14962d3277','Col':6,'Row':20,'Format':'numberic','Value':'0','TargetCode':''}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{'SheetId':'9e57442d-faa2-4732-bfe8-6082c7f4cc3b','UId':'6055e573-b541-4e55-beea-404337a11df2','Col':4,'Row':22,'ColDynamic':4,'RowDynamic':21,'Format':'numberic','Value':'0','TargetCode':''}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{'SheetId':'9e57442d-faa2-4732-bfe8-6082c7f4cc3b','UId':'df594e12-6bc1-400d-8d36-4adbfe7ab6dc','Col':5,'Row':22,'ColDynamic':5,'RowDynamic':21,'Format':'numberic','Value':'0','TargetCode':''}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{'SheetId':'9e57442d-faa2-4732-bfe8-6082c7f4cc3b','UId':'c9faeb9c-ebb7-482f-b552-2ddd9e5785fb','Col':6,'Row':22,'ColDynamic':6,'RowDynamic':21,'Format':'numberic','Value':'0','TargetCode':''}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{'SheetId':'9e57442d-faa2-4732-bfe8-6082c7f4cc3b','UId':'35799ba3-fea0-48d2-b27f-56054b206bd2','Col':4,'Row':24,'ColDynamic':4,'RowDynamic':23,'Format':'numberic','Value':'-642000','TargetCode':''}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{'SheetId':'9e57442d-faa2-4732-bfe8-6082c7f4cc3b','UId':'1863aaae-65a9-4f9f-9c5d-b3b2a95e519b','Col':5,'Row':24,'ColDynamic':5,'RowDynamic':23,'Format':'numberic','Value':'0','TargetCode':''}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{'SheetId':'9e57442d-faa2-4732-bfe8-6082c7f4cc3b','UId':'45a838e8-921d-463e-8daa-a5c771a772aa','Col':6,'Row':24,'ColDynamic':6,'RowDynamic':23,'Format':'numberic','Value':'-642000','TargetCode':''}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{'SheetId':'9e57442d-faa2-4732-bfe8-6082c7f4cc3b','UId':'1fe83977-2f78-4ce9-aa52-80fb62c52ad7','Col':4,'Row':26,'ColDynamic':4,'RowDynamic':19,'Format':'numberic','Value':'30000000','TargetCode':''}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{'SheetId':'9e57442d-faa2-4732-bfe8-6082c7f4cc3b','UId':'3e45938a-8b15-4a28-8d4e-6889d6469db5','Col':5,'Row':26,'ColDynamic':5,'RowDynamic':19,'Format':'numberic','Value':'30000000','TargetCode':''}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{'SheetId':'9e57442d-faa2-4732-bfe8-6082c7f4cc3b','UId':'3873886c-5e1c-44a4-ba3a-dae5f5accc8b','Col':6,'Row':26,'ColDynamic':6,'RowDynamic':19,'Format':'numberic','Value':'150000000','TargetCode':''}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{'SheetId':'9e57442d-faa2-4732-bfe8-6082c7f4cc3b','UId':'22eae942-46a3-4663-8bad-854ee399b27a','Col':4,'Row':32,'Format':'numberic','Value':'293154138','TargetCode':''}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{'SheetId':'9e57442d-faa2-4732-bfe8-6082c7f4cc3b','UId':'e86bd792-47df-41d4-b178-07deae52a1d3','Col':5,'Row':32,'Format':'numberic','Value':'106288167','TargetCode':''}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{'SheetId':'9e57442d-faa2-4732-bfe8-6082c7f4cc3b','UId':'38ae0936-1d1f-43c1-92bd-8403ec08cfeb','Col':6,'Row':32,'Format':'numberic','Value':'1036853999','TargetCode':''}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{'SheetId':'9e57442d-faa2-4732-bfe8-6082c7f4cc3b','UId':'a2f958ce-55fd-4741-a0a1-bdcf0dd1c8ec','Col':4,'Row':35,'Format':'numberic','Value':'82500','TargetCode':''}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{'SheetId':'9e57442d-faa2-4732-bfe8-6082c7f4cc3b','UId':'393bdfde-2176-402e-9b16-331c74ac5995','Col':5,'Row':35,'Format':'numberic','Value':'1364347','TargetCode':''}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{'SheetId':'9e57442d-faa2-4732-bfe8-6082c7f4cc3b','UId':'61a21fd4-9c85-4c00-b1f5-a006461b16c9','Col':6,'Row':35,'Format':'numberic','Value':'12513917','TargetCode':''}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{'SheetId':'9e57442d-faa2-4732-bfe8-6082c7f4cc3b','UId':'c95f90f6-640a-4331-b0e8-54422c753940','Col':4,'Row':38,'Format':'numberic','Value':'-650800041','TargetCode':''}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{'SheetId':'9e57442d-faa2-4732-bfe8-6082c7f4cc3b','UId':'19caeda8-1e5a-4518-8250-4c15acb82c48','Col':5,'Row':38,'Format':'numberic','Value':'213351733','TargetCode':''}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{'SheetId':'9e57442d-faa2-4732-bfe8-6082c7f4cc3b','UId':'d743182c-5853-46f3-8604-ad3aa58840b8','Col':6,'Row':38,'Format':'numberic','Value':'-520072260','TargetCode':''}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{'SheetId':'9e57442d-faa2-4732-bfe8-6082c7f4cc3b','UId':'5fb4cc84-0a90-4cae-ba19-392c839af798','Col':4,'Row':39,'Format':'numberic','Value':'6570677203','TargetCode':''}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{'SheetId':'9e57442d-faa2-4732-bfe8-6082c7f4cc3b','UId':'c14dbefc-c01b-44b0-a577-6f17c0396290','Col':5,'Row':39,'Format':'numberic','Value':'-7997656831','TargetCode':''}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{'SheetId':'9e57442d-faa2-4732-bfe8-6082c7f4cc3b','UId':'d1eb0ab7-7a60-49c8-b8aa-39c894436edb','Col':6,'Row':39,'Format':'numberic','Value':'10440754598','TargetCode':''}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{'SheetId':'9e57442d-faa2-4732-bfe8-6082c7f4cc3b','UId':'7dc5398f-c841-400c-850b-875a5c468e05','Col':4,'Row':40,'Format':'numberic','Value':'-1210216314','TargetCode':''}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{'SheetId':'9e57442d-faa2-4732-bfe8-6082c7f4cc3b','UId':'fa4fb11d-bd81-48b0-9ef6-a4ff2cd9d48a','Col':5,'Row':40,'Format':'numberic','Value':'-1073527755','TargetCode':''}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{'SheetId':'9e57442d-faa2-4732-bfe8-6082c7f4cc3b','UId':'73bb9d14-e1ea-4394-a083-b8a649641cf9','Col':6,'Row':40,'Format':'numberic','Value':'3366135897','TargetCode':''}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{'SheetId':'9e57442d-faa2-4732-bfe8-6082c7f4cc3b','UId':'bab2e1a7-20d5-41fd-881b-9a21514bfc4f','Col':4,'Row':41,'Format':'numberic','Value':'7780893517','TargetCode':''}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{'SheetId':'9e57442d-faa2-4732-bfe8-6082c7f4cc3b','UId':'128100c2-b671-4904-a5a9-41069ed12784','Col':5,'Row':41,'Format':'numberic','Value':'-6924129076','TargetCode':''}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{'SheetId':'9e57442d-faa2-4732-bfe8-6082c7f4cc3b','UId':'04b06e65-b2eb-4858-bb0b-d72c0270f1f6','Col':6,'Row':41,'Format':'numberic','Value':'7074618701','TargetCode':''}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{'SheetId':'9e57442d-faa2-4732-bfe8-6082c7f4cc3b','UId':'0c34f541-ad2d-4bff-9fce-284295e89335','Col':4,'Row':42,'Format':'numberic','Value':'5919877162','TargetCode':''}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{'SheetId':'9e57442d-faa2-4732-bfe8-6082c7f4cc3b','UId':'a1069390-e9a5-41a9-8d0c-f5931f68451d','Col':5,'Row':42,'Format':'numberic','Value':'-7784305098','TargetCode':''}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{'SheetId':'9e57442d-faa2-4732-bfe8-6082c7f4cc3b','UId':'943a903f-8f0c-48d3-9a7d-d0f797c51f06','Col':6,'Row':42,'Format':'numberic','Value':'9920682338','TargetCode':''}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{'SheetId':'9e57442d-faa2-4732-bfe8-6082c7f4cc3b','UId':'14ba2d4e-fc98-469f-8702-009a93d663bf','Col':4,'Row':43,'Format':'numberic','Value':'333409141203','TargetCode':''}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{'SheetId':'9e57442d-faa2-4732-bfe8-6082c7f4cc3b','UId':'46dc8404-c63b-42c5-af20-35a421a3b5ab','Col':5,'Row':43,'Format':'numberic','Value':'347387539297','TargetCode':''}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{'SheetId':'9e57442d-faa2-4732-bfe8-6082c7f4cc3b','UId':'a1137c7a-72fe-4907-952f-0a4daf353a5c','Col':6,'Row':43,'Format':'numberic','Value':'375905982413','TargetCode':''}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{'SheetId':'9e57442d-faa2-4732-bfe8-6082c7f4cc3b','UId':'ae182ae4-ecb8-4b3e-87b1-02fe2b8c8c6e','Col':4,'Row':44,'Format':'numberic','Value':'-10990794437','TargetCode':''}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{'SheetId':'9e57442d-faa2-4732-bfe8-6082c7f4cc3b','UId':'c7c70708-3a08-4a71-8b5b-958036d28d83','Col':5,'Row':44,'Format':'numberic','Value':'-13978398094','TargetCode':''}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{'SheetId':'9e57442d-faa2-4732-bfe8-6082c7f4cc3b','UId':'b56d1f06-ac4a-4581-bd76-0a7116bb9601','Col':6,'Row':44,'Format':'numberic','Value':'-53487635647','TargetCode':''}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{'SheetId':'9e57442d-faa2-4732-bfe8-6082c7f4cc3b','UId':'071f8b6b-411a-4479-a1e0-68ae4989d4d4','Col':4,'Row':45,'Format':'numberic','Value':'5919877162','TargetCode':''}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{'SheetId':'9e57442d-faa2-4732-bfe8-6082c7f4cc3b','UId':'649fe867-7540-4d27-809f-914ad09af55e','Col':5,'Row':45,'Format':'numberic','Value':'-7784305098','TargetCode':''}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{'SheetId':'9e57442d-faa2-4732-bfe8-6082c7f4cc3b','UId':'ce2f8942-9d48-4663-bc86-864ddeb2e9fb','Col':6,'Row':45,'Format':'numberic','Value':'9920682338','TargetCode':''}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{'SheetId':'9e57442d-faa2-4732-bfe8-6082c7f4cc3b','UId':'26da4aec-6928-4f66-88a5-fdfd0ee643e5','Col':4,'Row':47,'Format':'numberic','Value':'-16910671599','TargetCode':''}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{'SheetId':'9e57442d-faa2-4732-bfe8-6082c7f4cc3b','UId':'9b98b4cd-1dc6-4f10-9fcd-3b02154fc346','Col':5,'Row':47,'Format':'numberic','Value':'-6194092996','TargetCode':''}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{'SheetId':'9e57442d-faa2-4732-bfe8-6082c7f4cc3b','UId':'ab589e24-1208-4602-83e1-3b0d9a9ddac2','Col':6,'Row':47,'Format':'numberic','Value':'-63408317985','TargetCode':''}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{'SheetId':'9e57442d-faa2-4732-bfe8-6082c7f4cc3b','UId':'a1e12271-7d9c-46e1-be1f-d3831e97dba6','Col':4,'Row':48,'Format':'numberic','Value':'322418346766','TargetCode':''}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{'SheetId':'9e57442d-faa2-4732-bfe8-6082c7f4cc3b','UId':'85d94755-db4c-439e-8336-6cbb28df62be','Col':5,'Row':48,'Format':'numberic','Value':'333409141203','TargetCode':''}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{'SheetId':'9e57442d-faa2-4732-bfe8-6082c7f4cc3b','UId':'d8a625ed-973b-4579-990b-8dd486f640c5','Col':6,'Row':48,'Format':'numberic','Value':'322418346766','TargetCode':''}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5">
      <c r="A285" t="str">
        <f>CONCATENATE("{'SheetId':'1deb9a6e-dc5a-4908-87cc-034ee9747e20'",",","'UId':'1e992cf2-7118-4214-a559-0195c8884aea'",",'Col':",COLUMN(BCDanhMucDauTu_06029!A25),",'Row':",ROW(BCDanhMucDauTu_06029!A25),",","'ColDynamic':",COLUMN(BCDanhMucDauTu_06029!A3),",","'RowDynamic':",ROW(BCDanhMucDauTu_06029!A3),",","'Format':'numberic'",",'Value':'",SUBSTITUTE(BCDanhMucDauTu_06029!A25,"'","\'"),"','TargetCode':''}")</f>
        <v>{'SheetId':'1deb9a6e-dc5a-4908-87cc-034ee9747e20','UId':'1e992cf2-7118-4214-a559-0195c8884aea','Col':1,'Row':25,'ColDynamic':1,'RowDynamic':3,'Format':'numberic','Value':' ','TargetCode':''}</v>
      </c>
    </row>
    <row r="286" spans="1:1" x14ac:dyDescent="0.25">
      <c r="A286" t="str">
        <f>CONCATENATE("{'SheetId':'1deb9a6e-dc5a-4908-87cc-034ee9747e20'",",","'UId':'4f882b80-9e4d-4d19-8537-405badf59571'",",'Col':",COLUMN(BCDanhMucDauTu_06029!B25),",'Row':",ROW(BCDanhMucDauTu_06029!B25),",","'ColDynamic':",COLUMN(BCDanhMucDauTu_06029!B3),",","'RowDynamic':",ROW(BCDanhMucDauTu_06029!B3),",","'Format':'string'",",'Value':'",SUBSTITUTE(BCDanhMucDauTu_06029!B25,"'","\'"),"','TargetCode':''}")</f>
        <v>{'SheetId':'1deb9a6e-dc5a-4908-87cc-034ee9747e20','UId':'4f882b80-9e4d-4d19-8537-405badf59571','Col':2,'Row':25,'ColDynamic':2,'RowDynamic':3,'Format':'string','Value':'Tổng','TargetCode':''}</v>
      </c>
    </row>
    <row r="287" spans="1:1" x14ac:dyDescent="0.25">
      <c r="A287" t="str">
        <f>CONCATENATE("{'SheetId':'1deb9a6e-dc5a-4908-87cc-034ee9747e20'",",","'UId':'5250f607-5010-4670-bb67-dda35efb42cd'",",'Col':",COLUMN(BCDanhMucDauTu_06029!C25),",'Row':",ROW(BCDanhMucDauTu_06029!C25),",","'ColDynamic':",COLUMN(BCDanhMucDauTu_06029!C3),",","'RowDynamic':",ROW(BCDanhMucDauTu_06029!C3),",","'Format':'numberic'",",'Value':'",SUBSTITUTE(BCDanhMucDauTu_06029!C25,"'","\'"),"','TargetCode':''}")</f>
        <v>{'SheetId':'1deb9a6e-dc5a-4908-87cc-034ee9747e20','UId':'5250f607-5010-4670-bb67-dda35efb42cd','Col':3,'Row':25,'ColDynamic':3,'RowDynamic':3,'Format':'numberic','Value':'2247','TargetCode':''}</v>
      </c>
    </row>
    <row r="288" spans="1:1" x14ac:dyDescent="0.25">
      <c r="A288" t="str">
        <f>CONCATENATE("{'SheetId':'1deb9a6e-dc5a-4908-87cc-034ee9747e20'",",","'UId':'428c865a-7282-4f58-bc89-20f1b0217190'",",'Col':",COLUMN(BCDanhMucDauTu_06029!D25),",'Row':",ROW(BCDanhMucDauTu_06029!D25),",","'ColDynamic':",COLUMN(BCDanhMucDauTu_06029!D3),",","'RowDynamic':",ROW(BCDanhMucDauTu_06029!D3),",","'Format':'numberic'",",'Value':'",SUBSTITUTE(BCDanhMucDauTu_06029!D25,"'","\'"),"','TargetCode':''}")</f>
        <v>{'SheetId':'1deb9a6e-dc5a-4908-87cc-034ee9747e20','UId':'428c865a-7282-4f58-bc89-20f1b0217190','Col':4,'Row':25,'ColDynamic':4,'RowDynamic':3,'Format':'numberic','Value':'0','TargetCode':''}</v>
      </c>
    </row>
    <row r="289" spans="1:1" x14ac:dyDescent="0.25">
      <c r="A289" t="str">
        <f>CONCATENATE("{'SheetId':'1deb9a6e-dc5a-4908-87cc-034ee9747e20'",",","'UId':'9592905c-7577-459a-bf73-e7d1733cf17a'",",'Col':",COLUMN(BCDanhMucDauTu_06029!E25),",'Row':",ROW(BCDanhMucDauTu_06029!E25),",","'ColDynamic':",COLUMN(BCDanhMucDauTu_06029!E3),",","'RowDynamic':",ROW(BCDanhMucDauTu_06029!E3),",","'Format':'numberic'",",'Value':'",SUBSTITUTE(BCDanhMucDauTu_06029!E25,"'","\'"),"','TargetCode':''}")</f>
        <v>{'SheetId':'1deb9a6e-dc5a-4908-87cc-034ee9747e20','UId':'9592905c-7577-459a-bf73-e7d1733cf17a','Col':5,'Row':25,'ColDynamic':5,'RowDynamic':3,'Format':'numberic','Value':'','TargetCode':''}</v>
      </c>
    </row>
    <row r="290" spans="1:1" x14ac:dyDescent="0.25">
      <c r="A290" t="str">
        <f>CONCATENATE("{'SheetId':'1deb9a6e-dc5a-4908-87cc-034ee9747e20'",",","'UId':'a9e4466a-def7-4534-a075-0e61b1888eec'",",'Col':",COLUMN(BCDanhMucDauTu_06029!F25),",'Row':",ROW(BCDanhMucDauTu_06029!F25),",","'ColDynamic':",COLUMN(BCDanhMucDauTu_06029!F3),",","'RowDynamic':",ROW(BCDanhMucDauTu_06029!F3),",","'Format':'numberic'",",'Value':'",SUBSTITUTE(BCDanhMucDauTu_06029!F25,"'","\'"),"','TargetCode':''}")</f>
        <v>{'SheetId':'1deb9a6e-dc5a-4908-87cc-034ee9747e20','UId':'a9e4466a-def7-4534-a075-0e61b1888eec','Col':6,'Row':25,'ColDynamic':6,'RowDynamic':3,'Format':'numberic','Value':'256974975000','TargetCode':''}</v>
      </c>
    </row>
    <row r="291" spans="1:1" x14ac:dyDescent="0.25">
      <c r="A291" t="str">
        <f>CONCATENATE("{'SheetId':'1deb9a6e-dc5a-4908-87cc-034ee9747e20'",",","'UId':'13379930-3d0b-4576-86a6-aee55aa73fef'",",'Col':",COLUMN(BCDanhMucDauTu_06029!G25),",'Row':",ROW(BCDanhMucDauTu_06029!G25),",","'ColDynamic':",COLUMN(BCDanhMucDauTu_06029!G3),",","'RowDynamic':",ROW(BCDanhMucDauTu_06029!G3),",","'Format':'numberic'",",'Value':'",SUBSTITUTE(BCDanhMucDauTu_06029!G25,"'","\'"),"','TargetCode':''}")</f>
        <v>{'SheetId':'1deb9a6e-dc5a-4908-87cc-034ee9747e20','UId':'13379930-3d0b-4576-86a6-aee55aa73fef','Col':7,'Row':25,'ColDynamic':7,'RowDynamic':3,'Format':'numberic','Value':'0.748352982507836','TargetCode':''}</v>
      </c>
    </row>
    <row r="292" spans="1:1" x14ac:dyDescent="0.25">
      <c r="A292" t="str">
        <f>CONCATENATE("{'SheetId':'1deb9a6e-dc5a-4908-87cc-034ee9747e20'",",","'UId':'17931870-911c-4fad-afd5-7ec649ba087b'",",'Col':",COLUMN(BCDanhMucDauTu_06029!D26),",'Row':",ROW(BCDanhMucDauTu_06029!D26),",","'Format':'numberic'",",'Value':'",SUBSTITUTE(BCDanhMucDauTu_06029!D26,"'","\'"),"','TargetCode':''}")</f>
        <v>{'SheetId':'1deb9a6e-dc5a-4908-87cc-034ee9747e20','UId':'17931870-911c-4fad-afd5-7ec649ba087b','Col':4,'Row':26,'Format':'numberic','Value':' ','TargetCode':''}</v>
      </c>
    </row>
    <row r="293" spans="1:1" x14ac:dyDescent="0.25">
      <c r="A293" t="str">
        <f>CONCATENATE("{'SheetId':'1deb9a6e-dc5a-4908-87cc-034ee9747e20'",",","'UId':'8e29656a-72a1-4698-a2d4-ab43c77220a4'",",'Col':",COLUMN(BCDanhMucDauTu_06029!E26),",'Row':",ROW(BCDanhMucDauTu_06029!E26),",","'Format':'numberic'",",'Value':'",SUBSTITUTE(BCDanhMucDauTu_06029!E26,"'","\'"),"','TargetCode':''}")</f>
        <v>{'SheetId':'1deb9a6e-dc5a-4908-87cc-034ee9747e20','UId':'8e29656a-72a1-4698-a2d4-ab43c77220a4','Col':5,'Row':26,'Format':'numberic','Value':' ','TargetCode':''}</v>
      </c>
    </row>
    <row r="294" spans="1:1" x14ac:dyDescent="0.25">
      <c r="A294" t="str">
        <f>CONCATENATE("{'SheetId':'1deb9a6e-dc5a-4908-87cc-034ee9747e20'",",","'UId':'5fe96b01-5f18-4f07-ac34-11fa669457a4'",",'Col':",COLUMN(BCDanhMucDauTu_06029!F26),",'Row':",ROW(BCDanhMucDauTu_06029!F26),",","'Format':'numberic'",",'Value':'",SUBSTITUTE(BCDanhMucDauTu_06029!F26,"'","\'"),"','TargetCode':''}")</f>
        <v>{'SheetId':'1deb9a6e-dc5a-4908-87cc-034ee9747e20','UId':'5fe96b01-5f18-4f07-ac34-11fa669457a4','Col':6,'Row':26,'Format':'numberic','Value':' ','TargetCode':''}</v>
      </c>
    </row>
    <row r="295" spans="1:1" x14ac:dyDescent="0.25">
      <c r="A295" t="str">
        <f>CONCATENATE("{'SheetId':'1deb9a6e-dc5a-4908-87cc-034ee9747e20'",",","'UId':'9d206dcc-b016-47b5-a344-791067be02d5'",",'Col':",COLUMN(BCDanhMucDauTu_06029!G26),",'Row':",ROW(BCDanhMucDauTu_06029!G26),",","'Format':'numberic'",",'Value':'",SUBSTITUTE(BCDanhMucDauTu_06029!G26,"'","\'"),"','TargetCode':''}")</f>
        <v>{'SheetId':'1deb9a6e-dc5a-4908-87cc-034ee9747e20','UId':'9d206dcc-b016-47b5-a344-791067be02d5','Col':7,'Row':26,'Format':'numberic','Value':' ','TargetCode':''}</v>
      </c>
    </row>
    <row r="296" spans="1:1" x14ac:dyDescent="0.25">
      <c r="A296" t="str">
        <f>CONCATENATE("{'SheetId':'1deb9a6e-dc5a-4908-87cc-034ee9747e20'",",","'UId':'d149d88b-77fb-4541-8798-63154426abc2'",",'Col':",COLUMN(BCDanhMucDauTu_06029!A28),",'Row':",ROW(BCDanhMucDauTu_06029!A28),",","'ColDynamic':",COLUMN(BCDanhMucDauTu_06029!A26),",","'RowDynamic':",ROW(BCDanhMucDauTu_06029!A26),",","'Format':'numberic'",",'Value':'",SUBSTITUTE(BCDanhMucDauTu_06029!A28,"'","\'"),"','TargetCode':''}")</f>
        <v>{'SheetId':'1deb9a6e-dc5a-4908-87cc-034ee9747e20','UId':'d149d88b-77fb-4541-8798-63154426abc2','Col':1,'Row':28,'ColDynamic':1,'RowDynamic':26,'Format':'numberic','Value':' ','TargetCode':''}</v>
      </c>
    </row>
    <row r="297" spans="1:1" x14ac:dyDescent="0.25">
      <c r="A297" t="str">
        <f>CONCATENATE("{'SheetId':'1deb9a6e-dc5a-4908-87cc-034ee9747e20'",",","'UId':'63355adb-73ff-4fd6-a4ee-6353f3830628'",",'Col':",COLUMN(BCDanhMucDauTu_06029!B28),",'Row':",ROW(BCDanhMucDauTu_06029!B28),",","'ColDynamic':",COLUMN(BCDanhMucDauTu_06029!B26),",","'RowDynamic':",ROW(BCDanhMucDauTu_06029!B26),",","'Format':'string'",",'Value':'",SUBSTITUTE(BCDanhMucDauTu_06029!B28,"'","\'"),"','TargetCode':''}")</f>
        <v>{'SheetId':'1deb9a6e-dc5a-4908-87cc-034ee9747e20','UId':'63355adb-73ff-4fd6-a4ee-6353f3830628','Col':2,'Row':28,'ColDynamic':2,'RowDynamic':26,'Format':'string','Value':'Tổng','TargetCode':''}</v>
      </c>
    </row>
    <row r="298" spans="1:1" x14ac:dyDescent="0.25">
      <c r="A298" t="str">
        <f>CONCATENATE("{'SheetId':'1deb9a6e-dc5a-4908-87cc-034ee9747e20'",",","'UId':'34e26121-8d4b-46bb-836d-3cc1913c6909'",",'Col':",COLUMN(BCDanhMucDauTu_06029!C28),",'Row':",ROW(BCDanhMucDauTu_06029!C28),",","'ColDynamic':",COLUMN(BCDanhMucDauTu_06029!C26),",","'RowDynamic':",ROW(BCDanhMucDauTu_06029!C26),",","'Format':'numberic'",",'Value':'",SUBSTITUTE(BCDanhMucDauTu_06029!C28,"'","\'"),"','TargetCode':''}")</f>
        <v>{'SheetId':'1deb9a6e-dc5a-4908-87cc-034ee9747e20','UId':'34e26121-8d4b-46bb-836d-3cc1913c6909','Col':3,'Row':28,'ColDynamic':3,'RowDynamic':26,'Format':'numberic','Value':'2249','TargetCode':''}</v>
      </c>
    </row>
    <row r="299" spans="1:1" x14ac:dyDescent="0.25">
      <c r="A299" t="str">
        <f>CONCATENATE("{'SheetId':'1deb9a6e-dc5a-4908-87cc-034ee9747e20'",",","'UId':'dcb7503a-9941-4910-9dba-c04cd291c91d'",",'Col':",COLUMN(BCDanhMucDauTu_06029!D28),",'Row':",ROW(BCDanhMucDauTu_06029!D28),",","'ColDynamic':",COLUMN(BCDanhMucDauTu_06029!D26),",","'RowDynamic':",ROW(BCDanhMucDauTu_06029!D26),",","'Format':'numberic'",",'Value':'",SUBSTITUTE(BCDanhMucDauTu_06029!D28,"'","\'"),"','TargetCode':''}")</f>
        <v>{'SheetId':'1deb9a6e-dc5a-4908-87cc-034ee9747e20','UId':'dcb7503a-9941-4910-9dba-c04cd291c91d','Col':4,'Row':28,'ColDynamic':4,'RowDynamic':26,'Format':'numberic','Value':' ','TargetCode':''}</v>
      </c>
    </row>
    <row r="300" spans="1:1" x14ac:dyDescent="0.25">
      <c r="A300" t="str">
        <f>CONCATENATE("{'SheetId':'1deb9a6e-dc5a-4908-87cc-034ee9747e20'",",","'UId':'9ff33d6c-3426-46f5-98c3-f1cc3c6c563e'",",'Col':",COLUMN(BCDanhMucDauTu_06029!E28),",'Row':",ROW(BCDanhMucDauTu_06029!E28),",","'ColDynamic':",COLUMN(BCDanhMucDauTu_06029!E26),",","'RowDynamic':",ROW(BCDanhMucDauTu_06029!E26),",","'Format':'numberic'",",'Value':'",SUBSTITUTE(BCDanhMucDauTu_06029!E28,"'","\'"),"','TargetCode':''}")</f>
        <v>{'SheetId':'1deb9a6e-dc5a-4908-87cc-034ee9747e20','UId':'9ff33d6c-3426-46f5-98c3-f1cc3c6c563e','Col':5,'Row':28,'ColDynamic':5,'RowDynamic':26,'Format':'numberic','Value':' ','TargetCode':''}</v>
      </c>
    </row>
    <row r="301" spans="1:1" x14ac:dyDescent="0.25">
      <c r="A301" t="str">
        <f>CONCATENATE("{'SheetId':'1deb9a6e-dc5a-4908-87cc-034ee9747e20'",",","'UId':'196bc559-44ca-4c84-bc88-37e0b2b7c0ca'",",'Col':",COLUMN(BCDanhMucDauTu_06029!F28),",'Row':",ROW(BCDanhMucDauTu_06029!F28),",","'ColDynamic':",COLUMN(BCDanhMucDauTu_06029!F26),",","'RowDynamic':",ROW(BCDanhMucDauTu_06029!F26),",","'Format':'numberic'",",'Value':'",SUBSTITUTE(BCDanhMucDauTu_06029!F28,"'","\'"),"','TargetCode':''}")</f>
        <v>{'SheetId':'1deb9a6e-dc5a-4908-87cc-034ee9747e20','UId':'196bc559-44ca-4c84-bc88-37e0b2b7c0ca','Col':6,'Row':28,'ColDynamic':6,'RowDynamic':26,'Format':'numberic','Value':' ','TargetCode':''}</v>
      </c>
    </row>
    <row r="302" spans="1:1" x14ac:dyDescent="0.25">
      <c r="A302" t="str">
        <f>CONCATENATE("{'SheetId':'1deb9a6e-dc5a-4908-87cc-034ee9747e20'",",","'UId':'76830a4a-49b3-4200-8f4c-2ccbb1a8164a'",",'Col':",COLUMN(BCDanhMucDauTu_06029!G28),",'Row':",ROW(BCDanhMucDauTu_06029!G28),",","'ColDynamic':",COLUMN(BCDanhMucDauTu_06029!G26),",","'RowDynamic':",ROW(BCDanhMucDauTu_06029!G26),",","'Format':'numberic'",",'Value':'",SUBSTITUTE(BCDanhMucDauTu_06029!G28,"'","\'"),"','TargetCode':''}")</f>
        <v>{'SheetId':'1deb9a6e-dc5a-4908-87cc-034ee9747e20','UId':'76830a4a-49b3-4200-8f4c-2ccbb1a8164a','Col':7,'Row':28,'ColDynamic':7,'RowDynamic':26,'Format':'numberic','Value':' ','TargetCode':''}</v>
      </c>
    </row>
    <row r="303" spans="1:1" x14ac:dyDescent="0.25">
      <c r="A303" t="str">
        <f>CONCATENATE("{'SheetId':'1deb9a6e-dc5a-4908-87cc-034ee9747e20'",",","'UId':'c5e58da8-6303-4f4b-8cfb-be632ed7700b'",",'Col':",COLUMN(BCDanhMucDauTu_06029!D29),",'Row':",ROW(BCDanhMucDauTu_06029!D29),",","'Format':'numberic'",",'Value':'",SUBSTITUTE(BCDanhMucDauTu_06029!D29,"'","\'"),"','TargetCode':''}")</f>
        <v>{'SheetId':'1deb9a6e-dc5a-4908-87cc-034ee9747e20','UId':'c5e58da8-6303-4f4b-8cfb-be632ed7700b','Col':4,'Row':29,'Format':'numberic','Value':' ','TargetCode':''}</v>
      </c>
    </row>
    <row r="304" spans="1:1" x14ac:dyDescent="0.25">
      <c r="A304" t="str">
        <f>CONCATENATE("{'SheetId':'1deb9a6e-dc5a-4908-87cc-034ee9747e20'",",","'UId':'00ea0783-aace-414b-8975-b7b78127300d'",",'Col':",COLUMN(BCDanhMucDauTu_06029!E29),",'Row':",ROW(BCDanhMucDauTu_06029!E29),",","'Format':'numberic'",",'Value':'",SUBSTITUTE(BCDanhMucDauTu_06029!E29,"'","\'"),"','TargetCode':''}")</f>
        <v>{'SheetId':'1deb9a6e-dc5a-4908-87cc-034ee9747e20','UId':'00ea0783-aace-414b-8975-b7b78127300d','Col':5,'Row':29,'Format':'numberic','Value':' ','TargetCode':''}</v>
      </c>
    </row>
    <row r="305" spans="1:1" x14ac:dyDescent="0.25">
      <c r="A305" t="str">
        <f>CONCATENATE("{'SheetId':'1deb9a6e-dc5a-4908-87cc-034ee9747e20'",",","'UId':'399d8c6f-4901-44ca-8111-9e12f616c487'",",'Col':",COLUMN(BCDanhMucDauTu_06029!F29),",'Row':",ROW(BCDanhMucDauTu_06029!F29),",","'Format':'numberic'",",'Value':'",SUBSTITUTE(BCDanhMucDauTu_06029!F29,"'","\'"),"','TargetCode':''}")</f>
        <v>{'SheetId':'1deb9a6e-dc5a-4908-87cc-034ee9747e20','UId':'399d8c6f-4901-44ca-8111-9e12f616c487','Col':6,'Row':29,'Format':'numberic','Value':' ','TargetCode':''}</v>
      </c>
    </row>
    <row r="306" spans="1:1" x14ac:dyDescent="0.25">
      <c r="A306" t="str">
        <f>CONCATENATE("{'SheetId':'1deb9a6e-dc5a-4908-87cc-034ee9747e20'",",","'UId':'2cdda7fd-cb87-47da-8e30-06a3709bd609'",",'Col':",COLUMN(BCDanhMucDauTu_06029!G29),",'Row':",ROW(BCDanhMucDauTu_06029!G29),",","'Format':'numberic'",",'Value':'",SUBSTITUTE(BCDanhMucDauTu_06029!G29,"'","\'"),"','TargetCode':''}")</f>
        <v>{'SheetId':'1deb9a6e-dc5a-4908-87cc-034ee9747e20','UId':'2cdda7fd-cb87-47da-8e30-06a3709bd609','Col':7,'Row':29,'Format':'numberic','Value':' ','TargetCode':''}</v>
      </c>
    </row>
    <row r="307" spans="1:1" x14ac:dyDescent="0.25">
      <c r="A307" t="str">
        <f>CONCATENATE("{'SheetId':'1deb9a6e-dc5a-4908-87cc-034ee9747e20'",",","'UId':'b8c20cc2-e76a-461c-ace9-e83abfcc1775'",",'Col':",COLUMN(BCDanhMucDauTu_06029!A35),",'Row':",ROW(BCDanhMucDauTu_06029!A35),",","'ColDynamic':",COLUMN(BCDanhMucDauTu_06029!A36),",","'RowDynamic':",ROW(BCDanhMucDauTu_06029!A36),",","'Format':'numberic'",",'Value':'",SUBSTITUTE(BCDanhMucDauTu_06029!A35,"'","\'"),"','TargetCode':''}")</f>
        <v>{'SheetId':'1deb9a6e-dc5a-4908-87cc-034ee9747e20','UId':'b8c20cc2-e76a-461c-ace9-e83abfcc1775','Col':1,'Row':35,'ColDynamic':1,'RowDynamic':36,'Format':'numberic','Value':' ','TargetCode':''}</v>
      </c>
    </row>
    <row r="308" spans="1:1" x14ac:dyDescent="0.25">
      <c r="A308" t="str">
        <f>CONCATENATE("{'SheetId':'1deb9a6e-dc5a-4908-87cc-034ee9747e20'",",","'UId':'e6fa0887-9c0a-49b1-a5d5-d55f5bee7d17'",",'Col':",COLUMN(BCDanhMucDauTu_06029!B35),",'Row':",ROW(BCDanhMucDauTu_06029!B35),",","'ColDynamic':",COLUMN(BCDanhMucDauTu_06029!B36),",","'RowDynamic':",ROW(BCDanhMucDauTu_06029!B36),",","'Format':'string'",",'Value':'",SUBSTITUTE(BCDanhMucDauTu_06029!B35,"'","\'"),"','TargetCode':''}")</f>
        <v>{'SheetId':'1deb9a6e-dc5a-4908-87cc-034ee9747e20','UId':'e6fa0887-9c0a-49b1-a5d5-d55f5bee7d17','Col':2,'Row':35,'ColDynamic':2,'RowDynamic':36,'Format':'string','Value':'Tổng','TargetCode':''}</v>
      </c>
    </row>
    <row r="309" spans="1:1" x14ac:dyDescent="0.25">
      <c r="A309" t="str">
        <f>CONCATENATE("{'SheetId':'1deb9a6e-dc5a-4908-87cc-034ee9747e20'",",","'UId':'6a029111-438c-4c2c-a425-15433a16ea47'",",'Col':",COLUMN(BCDanhMucDauTu_06029!C35),",'Row':",ROW(BCDanhMucDauTu_06029!C35),",","'ColDynamic':",COLUMN(BCDanhMucDauTu_06029!C36),",","'RowDynamic':",ROW(BCDanhMucDauTu_06029!C36),",","'Format':'numberic'",",'Value':'",SUBSTITUTE(BCDanhMucDauTu_06029!C35,"'","\'"),"','TargetCode':''}")</f>
        <v>{'SheetId':'1deb9a6e-dc5a-4908-87cc-034ee9747e20','UId':'6a029111-438c-4c2c-a425-15433a16ea47','Col':3,'Row':35,'ColDynamic':3,'RowDynamic':36,'Format':'numberic','Value':'2252','TargetCode':''}</v>
      </c>
    </row>
    <row r="310" spans="1:1" x14ac:dyDescent="0.25">
      <c r="A310" t="str">
        <f>CONCATENATE("{'SheetId':'1deb9a6e-dc5a-4908-87cc-034ee9747e20'",",","'UId':'2af5b400-8abe-46e3-8b64-7efb4d13db84'",",'Col':",COLUMN(BCDanhMucDauTu_06029!D35),",'Row':",ROW(BCDanhMucDauTu_06029!D35),",","'ColDynamic':",COLUMN(BCDanhMucDauTu_06029!D36),",","'RowDynamic':",ROW(BCDanhMucDauTu_06029!D36),",","'Format':'numberic'",",'Value':'",SUBSTITUTE(BCDanhMucDauTu_06029!D35,"'","\'"),"','TargetCode':''}")</f>
        <v>{'SheetId':'1deb9a6e-dc5a-4908-87cc-034ee9747e20','UId':'2af5b400-8abe-46e3-8b64-7efb4d13db84','Col':4,'Row':35,'ColDynamic':4,'RowDynamic':36,'Format':'numberic','Value':'','TargetCode':''}</v>
      </c>
    </row>
    <row r="311" spans="1:1" x14ac:dyDescent="0.25">
      <c r="A311" t="str">
        <f>CONCATENATE("{'SheetId':'1deb9a6e-dc5a-4908-87cc-034ee9747e20'",",","'UId':'142640d6-6a87-400c-bc3e-fd34124b8a95'",",'Col':",COLUMN(BCDanhMucDauTu_06029!E35),",'Row':",ROW(BCDanhMucDauTu_06029!E35),",","'ColDynamic':",COLUMN(BCDanhMucDauTu_06029!E36),",","'RowDynamic':",ROW(BCDanhMucDauTu_06029!E36),",","'Format':'numberic'",",'Value':'",SUBSTITUTE(BCDanhMucDauTu_06029!E35,"'","\'"),"','TargetCode':''}")</f>
        <v>{'SheetId':'1deb9a6e-dc5a-4908-87cc-034ee9747e20','UId':'142640d6-6a87-400c-bc3e-fd34124b8a95','Col':5,'Row':35,'ColDynamic':5,'RowDynamic':36,'Format':'numberic','Value':'','TargetCode':''}</v>
      </c>
    </row>
    <row r="312" spans="1:1" x14ac:dyDescent="0.25">
      <c r="A312" t="str">
        <f>CONCATENATE("{'SheetId':'1deb9a6e-dc5a-4908-87cc-034ee9747e20'",",","'UId':'a4748164-33b9-46bd-8561-e8b3f76700ee'",",'Col':",COLUMN(BCDanhMucDauTu_06029!F35),",'Row':",ROW(BCDanhMucDauTu_06029!F35),",","'ColDynamic':",COLUMN(BCDanhMucDauTu_06029!F36),",","'RowDynamic':",ROW(BCDanhMucDauTu_06029!F36),",","'Format':'numberic'",",'Value':'",SUBSTITUTE(BCDanhMucDauTu_06029!F35,"'","\'"),"','TargetCode':''}")</f>
        <v>{'SheetId':'1deb9a6e-dc5a-4908-87cc-034ee9747e20','UId':'a4748164-33b9-46bd-8561-e8b3f76700ee','Col':6,'Row':35,'ColDynamic':6,'RowDynamic':36,'Format':'numberic','Value':'9483254972','TargetCode':''}</v>
      </c>
    </row>
    <row r="313" spans="1:1" x14ac:dyDescent="0.25">
      <c r="A313" t="str">
        <f>CONCATENATE("{'SheetId':'1deb9a6e-dc5a-4908-87cc-034ee9747e20'",",","'UId':'8b15b2dd-95b7-4075-8cb9-63831db4f74a'",",'Col':",COLUMN(BCDanhMucDauTu_06029!G35),",'Row':",ROW(BCDanhMucDauTu_06029!G35),",","'ColDynamic':",COLUMN(BCDanhMucDauTu_06029!G36),",","'RowDynamic':",ROW(BCDanhMucDauTu_06029!G36),",","'Format':'numberic'",",'Value':'",SUBSTITUTE(BCDanhMucDauTu_06029!G35,"'","\'"),"','TargetCode':''}")</f>
        <v>{'SheetId':'1deb9a6e-dc5a-4908-87cc-034ee9747e20','UId':'8b15b2dd-95b7-4075-8cb9-63831db4f74a','Col':7,'Row':35,'ColDynamic':7,'RowDynamic':36,'Format':'numberic','Value':'0.0276167830823934','TargetCode':''}</v>
      </c>
    </row>
    <row r="314" spans="1:1" x14ac:dyDescent="0.25">
      <c r="A314" t="str">
        <f>CONCATENATE("{'SheetId':'1deb9a6e-dc5a-4908-87cc-034ee9747e20'",",","'UId':'fe496e11-6071-47ac-9042-fb59341ce9d3'",",'Col':",COLUMN(BCDanhMucDauTu_06029!D36),",'Row':",ROW(BCDanhMucDauTu_06029!D36),",","'Format':'numberic'",",'Value':'",SUBSTITUTE(BCDanhMucDauTu_06029!D36,"'","\'"),"','TargetCode':''}")</f>
        <v>{'SheetId':'1deb9a6e-dc5a-4908-87cc-034ee9747e20','UId':'fe496e11-6071-47ac-9042-fb59341ce9d3','Col':4,'Row':36,'Format':'numberic','Value':' ','TargetCode':''}</v>
      </c>
    </row>
    <row r="315" spans="1:1" x14ac:dyDescent="0.25">
      <c r="A315" t="str">
        <f>CONCATENATE("{'SheetId':'1deb9a6e-dc5a-4908-87cc-034ee9747e20'",",","'UId':'8f08a933-d633-4287-845a-9819dc196996'",",'Col':",COLUMN(BCDanhMucDauTu_06029!E36),",'Row':",ROW(BCDanhMucDauTu_06029!E36),",","'Format':'numberic'",",'Value':'",SUBSTITUTE(BCDanhMucDauTu_06029!E36,"'","\'"),"','TargetCode':''}")</f>
        <v>{'SheetId':'1deb9a6e-dc5a-4908-87cc-034ee9747e20','UId':'8f08a933-d633-4287-845a-9819dc196996','Col':5,'Row':36,'Format':'numberic','Value':' ','TargetCode':''}</v>
      </c>
    </row>
    <row r="316" spans="1:1" x14ac:dyDescent="0.25">
      <c r="A316" t="str">
        <f>CONCATENATE("{'SheetId':'1deb9a6e-dc5a-4908-87cc-034ee9747e20'",",","'UId':'dad551f4-82a6-49f9-9019-06cb4c328a89'",",'Col':",COLUMN(BCDanhMucDauTu_06029!F36),",'Row':",ROW(BCDanhMucDauTu_06029!F36),",","'Format':'numberic'",",'Value':'",SUBSTITUTE(BCDanhMucDauTu_06029!F36,"'","\'"),"','TargetCode':''}")</f>
        <v>{'SheetId':'1deb9a6e-dc5a-4908-87cc-034ee9747e20','UId':'dad551f4-82a6-49f9-9019-06cb4c328a89','Col':6,'Row':36,'Format':'numberic','Value':' ','TargetCode':''}</v>
      </c>
    </row>
    <row r="317" spans="1:1" x14ac:dyDescent="0.25">
      <c r="A317" t="str">
        <f>CONCATENATE("{'SheetId':'1deb9a6e-dc5a-4908-87cc-034ee9747e20'",",","'UId':'7bf94847-0bfe-4d96-ab7a-1ce79d9343f5'",",'Col':",COLUMN(BCDanhMucDauTu_06029!G36),",'Row':",ROW(BCDanhMucDauTu_06029!G36),",","'Format':'numberic'",",'Value':'",SUBSTITUTE(BCDanhMucDauTu_06029!G36,"'","\'"),"','TargetCode':''}")</f>
        <v>{'SheetId':'1deb9a6e-dc5a-4908-87cc-034ee9747e20','UId':'7bf94847-0bfe-4d96-ab7a-1ce79d9343f5','Col':7,'Row':36,'Format':'numberic','Value':' ','TargetCode':''}</v>
      </c>
    </row>
    <row r="318" spans="1:1" x14ac:dyDescent="0.25">
      <c r="A318" t="str">
        <f>CONCATENATE("{'SheetId':'1deb9a6e-dc5a-4908-87cc-034ee9747e20'",",","'UId':'55eed474-1147-4da3-9086-9e821874c0a4'",",'Col':",COLUMN(BCDanhMucDauTu_06029!A38),",'Row':",ROW(BCDanhMucDauTu_06029!A38),",","'ColDynamic':",COLUMN(BCDanhMucDauTu_06029!A41),",","'RowDynamic':",ROW(BCDanhMucDauTu_06029!A41),",","'Format':'numberic'",",'Value':'",SUBSTITUTE(BCDanhMucDauTu_06029!A38,"'","\'"),"','TargetCode':''}")</f>
        <v>{'SheetId':'1deb9a6e-dc5a-4908-87cc-034ee9747e20','UId':'55eed474-1147-4da3-9086-9e821874c0a4','Col':1,'Row':38,'ColDynamic':1,'RowDynamic':41,'Format':'numberic','Value':' ','TargetCode':''}</v>
      </c>
    </row>
    <row r="319" spans="1:1" x14ac:dyDescent="0.25">
      <c r="A319" t="str">
        <f>CONCATENATE("{'SheetId':'1deb9a6e-dc5a-4908-87cc-034ee9747e20'",",","'UId':'1c32b7bf-2ca1-44a0-8279-a8f01d6b7249'",",'Col':",COLUMN(BCDanhMucDauTu_06029!B38),",'Row':",ROW(BCDanhMucDauTu_06029!B38),",","'ColDynamic':",COLUMN(BCDanhMucDauTu_06029!B41),",","'RowDynamic':",ROW(BCDanhMucDauTu_06029!B41),",","'Format':'string'",",'Value':'",SUBSTITUTE(BCDanhMucDauTu_06029!B38,"'","\'"),"','TargetCode':''}")</f>
        <v>{'SheetId':'1deb9a6e-dc5a-4908-87cc-034ee9747e20','UId':'1c32b7bf-2ca1-44a0-8279-a8f01d6b7249','Col':2,'Row':38,'ColDynamic':2,'RowDynamic':41,'Format':'string','Value':'Tổng','TargetCode':''}</v>
      </c>
    </row>
    <row r="320" spans="1:1" x14ac:dyDescent="0.25">
      <c r="A320" t="str">
        <f>CONCATENATE("{'SheetId':'1deb9a6e-dc5a-4908-87cc-034ee9747e20'",",","'UId':'f6a0865a-7cc4-4bd5-9c41-171ccfbe8908'",",'Col':",COLUMN(BCDanhMucDauTu_06029!C38),",'Row':",ROW(BCDanhMucDauTu_06029!C38),",","'ColDynamic':",COLUMN(BCDanhMucDauTu_06029!C41),",","'RowDynamic':",ROW(BCDanhMucDauTu_06029!C41),",","'Format':'numberic'",",'Value':'",SUBSTITUTE(BCDanhMucDauTu_06029!C38,"'","\'"),"','TargetCode':''}")</f>
        <v>{'SheetId':'1deb9a6e-dc5a-4908-87cc-034ee9747e20','UId':'f6a0865a-7cc4-4bd5-9c41-171ccfbe8908','Col':3,'Row':38,'ColDynamic':3,'RowDynamic':41,'Format':'numberic','Value':'2254','TargetCode':''}</v>
      </c>
    </row>
    <row r="321" spans="1:1" x14ac:dyDescent="0.25">
      <c r="A321" t="str">
        <f>CONCATENATE("{'SheetId':'1deb9a6e-dc5a-4908-87cc-034ee9747e20'",",","'UId':'26677bc1-4784-4b02-a8da-eb1a17958c29'",",'Col':",COLUMN(BCDanhMucDauTu_06029!D38),",'Row':",ROW(BCDanhMucDauTu_06029!D38),",","'ColDynamic':",COLUMN(BCDanhMucDauTu_06029!D41),",","'RowDynamic':",ROW(BCDanhMucDauTu_06029!D41),",","'Format':'numberic'",",'Value':'",SUBSTITUTE(BCDanhMucDauTu_06029!D38,"'","\'"),"','TargetCode':''}")</f>
        <v>{'SheetId':'1deb9a6e-dc5a-4908-87cc-034ee9747e20','UId':'26677bc1-4784-4b02-a8da-eb1a17958c29','Col':4,'Row':38,'ColDynamic':4,'RowDynamic':41,'Format':'numberic','Value':' ','TargetCode':''}</v>
      </c>
    </row>
    <row r="322" spans="1:1" x14ac:dyDescent="0.25">
      <c r="A322" t="str">
        <f>CONCATENATE("{'SheetId':'1deb9a6e-dc5a-4908-87cc-034ee9747e20'",",","'UId':'8088aec8-68fc-443f-8fce-4f1788e831ff'",",'Col':",COLUMN(BCDanhMucDauTu_06029!E38),",'Row':",ROW(BCDanhMucDauTu_06029!E38),",","'ColDynamic':",COLUMN(BCDanhMucDauTu_06029!E41),",","'RowDynamic':",ROW(BCDanhMucDauTu_06029!E41),",","'Format':'numberic'",",'Value':'",SUBSTITUTE(BCDanhMucDauTu_06029!E38,"'","\'"),"','TargetCode':''}")</f>
        <v>{'SheetId':'1deb9a6e-dc5a-4908-87cc-034ee9747e20','UId':'8088aec8-68fc-443f-8fce-4f1788e831ff','Col':5,'Row':38,'ColDynamic':5,'RowDynamic':41,'Format':'numberic','Value':' ','TargetCode':''}</v>
      </c>
    </row>
    <row r="323" spans="1:1" x14ac:dyDescent="0.25">
      <c r="A323" t="str">
        <f>CONCATENATE("{'SheetId':'1deb9a6e-dc5a-4908-87cc-034ee9747e20'",",","'UId':'109895da-3858-4d8d-ab90-543bcf58b23e'",",'Col':",COLUMN(BCDanhMucDauTu_06029!F38),",'Row':",ROW(BCDanhMucDauTu_06029!F38),",","'ColDynamic':",COLUMN(BCDanhMucDauTu_06029!F41),",","'RowDynamic':",ROW(BCDanhMucDauTu_06029!F41),",","'Format':'numberic'",",'Value':'",SUBSTITUTE(BCDanhMucDauTu_06029!F38,"'","\'"),"','TargetCode':''}")</f>
        <v>{'SheetId':'1deb9a6e-dc5a-4908-87cc-034ee9747e20','UId':'109895da-3858-4d8d-ab90-543bcf58b23e','Col':6,'Row':38,'ColDynamic':6,'RowDynamic':41,'Format':'numberic','Value':'','TargetCode':''}</v>
      </c>
    </row>
    <row r="324" spans="1:1" x14ac:dyDescent="0.25">
      <c r="A324" t="str">
        <f>CONCATENATE("{'SheetId':'1deb9a6e-dc5a-4908-87cc-034ee9747e20'",",","'UId':'b12319f9-b486-4e3c-968f-635c2693280b'",",'Col':",COLUMN(BCDanhMucDauTu_06029!G38),",'Row':",ROW(BCDanhMucDauTu_06029!G38),",","'ColDynamic':",COLUMN(BCDanhMucDauTu_06029!G41),",","'RowDynamic':",ROW(BCDanhMucDauTu_06029!G41),",","'Format':'numberic'",",'Value':'",SUBSTITUTE(BCDanhMucDauTu_06029!G38,"'","\'"),"','TargetCode':''}")</f>
        <v>{'SheetId':'1deb9a6e-dc5a-4908-87cc-034ee9747e20','UId':'b12319f9-b486-4e3c-968f-635c2693280b','Col':7,'Row':38,'ColDynamic':7,'RowDynamic':41,'Format':'numberic','Value':'','TargetCode':''}</v>
      </c>
    </row>
    <row r="325" spans="1:1" x14ac:dyDescent="0.25">
      <c r="A325" t="str">
        <f>CONCATENATE("{'SheetId':'1deb9a6e-dc5a-4908-87cc-034ee9747e20'",",","'UId':'740ad2fc-8f8c-4571-bfbb-d73a204a23fa'",",'Col':",COLUMN(BCDanhMucDauTu_06029!D39),",'Row':",ROW(BCDanhMucDauTu_06029!D39),",","'Format':'numberic'",",'Value':'",SUBSTITUTE(BCDanhMucDauTu_06029!D39,"'","\'"),"','TargetCode':''}")</f>
        <v>{'SheetId':'1deb9a6e-dc5a-4908-87cc-034ee9747e20','UId':'740ad2fc-8f8c-4571-bfbb-d73a204a23fa','Col':4,'Row':39,'Format':'numberic','Value':'','TargetCode':''}</v>
      </c>
    </row>
    <row r="326" spans="1:1" x14ac:dyDescent="0.25">
      <c r="A326" t="str">
        <f>CONCATENATE("{'SheetId':'1deb9a6e-dc5a-4908-87cc-034ee9747e20'",",","'UId':'41643327-c3cb-4259-acbc-d10c8c939580'",",'Col':",COLUMN(BCDanhMucDauTu_06029!E39),",'Row':",ROW(BCDanhMucDauTu_06029!E39),",","'Format':'numberic'",",'Value':'",SUBSTITUTE(BCDanhMucDauTu_06029!E39,"'","\'"),"','TargetCode':''}")</f>
        <v>{'SheetId':'1deb9a6e-dc5a-4908-87cc-034ee9747e20','UId':'41643327-c3cb-4259-acbc-d10c8c939580','Col':5,'Row':39,'Format':'numberic','Value':'','TargetCode':''}</v>
      </c>
    </row>
    <row r="327" spans="1:1" x14ac:dyDescent="0.25">
      <c r="A327" t="str">
        <f>CONCATENATE("{'SheetId':'1deb9a6e-dc5a-4908-87cc-034ee9747e20'",",","'UId':'d007d564-0a98-45f4-94c4-a2e4056245bc'",",'Col':",COLUMN(BCDanhMucDauTu_06029!F39),",'Row':",ROW(BCDanhMucDauTu_06029!F39),",","'Format':'numberic'",",'Value':'",SUBSTITUTE(BCDanhMucDauTu_06029!F39,"'","\'"),"','TargetCode':''}")</f>
        <v>{'SheetId':'1deb9a6e-dc5a-4908-87cc-034ee9747e20','UId':'d007d564-0a98-45f4-94c4-a2e4056245bc','Col':6,'Row':39,'Format':'numberic','Value':'266458229972','TargetCode':''}</v>
      </c>
    </row>
    <row r="328" spans="1:1" x14ac:dyDescent="0.25">
      <c r="A328" t="str">
        <f>CONCATENATE("{'SheetId':'1deb9a6e-dc5a-4908-87cc-034ee9747e20'",",","'UId':'87b8e950-d5f9-45b4-8cfb-d8108dd16f8f'",",'Col':",COLUMN(BCDanhMucDauTu_06029!G39),",'Row':",ROW(BCDanhMucDauTu_06029!G39),",","'Format':'numberic'",",'Value':'",SUBSTITUTE(BCDanhMucDauTu_06029!G39,"'","\'"),"','TargetCode':''}")</f>
        <v>{'SheetId':'1deb9a6e-dc5a-4908-87cc-034ee9747e20','UId':'87b8e950-d5f9-45b4-8cfb-d8108dd16f8f','Col':7,'Row':39,'Format':'numberic','Value':'0.775969765590229','TargetCode':''}</v>
      </c>
    </row>
    <row r="329" spans="1:1" x14ac:dyDescent="0.25">
      <c r="A329" t="str">
        <f>CONCATENATE("{'SheetId':'1deb9a6e-dc5a-4908-87cc-034ee9747e20'",",","'UId':'70e2406f-94eb-466f-8d09-837ad44a449c'",",'Col':",COLUMN(BCDanhMucDauTu_06029!D40),",'Row':",ROW(BCDanhMucDauTu_06029!D40),",","'Format':'numberic'",",'Value':'",SUBSTITUTE(BCDanhMucDauTu_06029!D40,"'","\'"),"','TargetCode':''}")</f>
        <v>{'SheetId':'1deb9a6e-dc5a-4908-87cc-034ee9747e20','UId':'70e2406f-94eb-466f-8d09-837ad44a449c','Col':4,'Row':40,'Format':'numberic','Value':' ','TargetCode':''}</v>
      </c>
    </row>
    <row r="330" spans="1:1" x14ac:dyDescent="0.25">
      <c r="A330" t="str">
        <f>CONCATENATE("{'SheetId':'1deb9a6e-dc5a-4908-87cc-034ee9747e20'",",","'UId':'d0c68994-6723-45f4-a51b-ec4a1f1cb761'",",'Col':",COLUMN(BCDanhMucDauTu_06029!E40),",'Row':",ROW(BCDanhMucDauTu_06029!E40),",","'Format':'numberic'",",'Value':'",SUBSTITUTE(BCDanhMucDauTu_06029!E40,"'","\'"),"','TargetCode':''}")</f>
        <v>{'SheetId':'1deb9a6e-dc5a-4908-87cc-034ee9747e20','UId':'d0c68994-6723-45f4-a51b-ec4a1f1cb761','Col':5,'Row':40,'Format':'numberic','Value':' ','TargetCode':''}</v>
      </c>
    </row>
    <row r="331" spans="1:1" x14ac:dyDescent="0.25">
      <c r="A331" t="str">
        <f>CONCATENATE("{'SheetId':'1deb9a6e-dc5a-4908-87cc-034ee9747e20'",",","'UId':'6c78638c-c601-49bf-a9e5-d48c4258eadd'",",'Col':",COLUMN(BCDanhMucDauTu_06029!F40),",'Row':",ROW(BCDanhMucDauTu_06029!F40),",","'Format':'numberic'",",'Value':'",SUBSTITUTE(BCDanhMucDauTu_06029!F40,"'","\'"),"','TargetCode':''}")</f>
        <v>{'SheetId':'1deb9a6e-dc5a-4908-87cc-034ee9747e20','UId':'6c78638c-c601-49bf-a9e5-d48c4258eadd','Col':6,'Row':40,'Format':'numberic','Value':' ','TargetCode':''}</v>
      </c>
    </row>
    <row r="332" spans="1:1" x14ac:dyDescent="0.25">
      <c r="A332" t="str">
        <f>CONCATENATE("{'SheetId':'1deb9a6e-dc5a-4908-87cc-034ee9747e20'",",","'UId':'bb82eed3-a7c3-4954-be20-20a9717d4026'",",'Col':",COLUMN(BCDanhMucDauTu_06029!G40),",'Row':",ROW(BCDanhMucDauTu_06029!G40),",","'Format':'numberic'",",'Value':'",SUBSTITUTE(BCDanhMucDauTu_06029!G40,"'","\'"),"','TargetCode':''}")</f>
        <v>{'SheetId':'1deb9a6e-dc5a-4908-87cc-034ee9747e20','UId':'bb82eed3-a7c3-4954-be20-20a9717d4026','Col':7,'Row':40,'Format':'numberic','Value':' ','TargetCode':''}</v>
      </c>
    </row>
    <row r="333" spans="1:1" x14ac:dyDescent="0.25">
      <c r="A333" t="e">
        <f>CONCATENATE("{'SheetId':'1deb9a6e-dc5a-4908-87cc-034ee9747e20'",",","'UId':'4fe6fd2f-049f-4c3b-a78b-58fd08d62d7d'",",'Col':",COLUMN(BCDanhMucDauTu_06029!A49),",'Row':",ROW(BCDanhMucDauTu_06029!A49),",","'ColDynamic':",COLUMN(BCDanhMucDauTu_06029!#REF!),",","'RowDynamic':",ROW(BCDanhMucDauTu_06029!#REF!),",","'Format':'numberic'",",'Value':'",SUBSTITUTE(BCDanhMucDauTu_06029!A49,"'","\'"),"','TargetCode':''}")</f>
        <v>#REF!</v>
      </c>
    </row>
    <row r="334" spans="1:1" x14ac:dyDescent="0.25">
      <c r="A334" t="e">
        <f>CONCATENATE("{'SheetId':'1deb9a6e-dc5a-4908-87cc-034ee9747e20'",",","'UId':'21737fa5-5263-466a-9802-c554ec94ffeb'",",'Col':",COLUMN(BCDanhMucDauTu_06029!B49),",'Row':",ROW(BCDanhMucDauTu_06029!B49),",","'ColDynamic':",COLUMN(BCDanhMucDauTu_06029!#REF!),",","'RowDynamic':",ROW(BCDanhMucDauTu_06029!#REF!),",","'Format':'string'",",'Value':'",SUBSTITUTE(BCDanhMucDauTu_06029!B49,"'","\'"),"','TargetCode':''}")</f>
        <v>#REF!</v>
      </c>
    </row>
    <row r="335" spans="1:1" x14ac:dyDescent="0.25">
      <c r="A335" t="e">
        <f>CONCATENATE("{'SheetId':'1deb9a6e-dc5a-4908-87cc-034ee9747e20'",",","'UId':'b1780ae8-e3e9-4d68-b8e3-06dc22233b5c'",",'Col':",COLUMN(BCDanhMucDauTu_06029!C49),",'Row':",ROW(BCDanhMucDauTu_06029!C49),",","'ColDynamic':",COLUMN(BCDanhMucDauTu_06029!#REF!),",","'RowDynamic':",ROW(BCDanhMucDauTu_06029!#REF!),",","'Format':'numberic'",",'Value':'",SUBSTITUTE(BCDanhMucDauTu_06029!C49,"'","\'"),"','TargetCode':''}")</f>
        <v>#REF!</v>
      </c>
    </row>
    <row r="336" spans="1:1" x14ac:dyDescent="0.25">
      <c r="A336" t="e">
        <f>CONCATENATE("{'SheetId':'1deb9a6e-dc5a-4908-87cc-034ee9747e20'",",","'UId':'fd0c415a-d2bc-42ee-b389-414f8400dae8'",",'Col':",COLUMN(BCDanhMucDauTu_06029!D49),",'Row':",ROW(BCDanhMucDauTu_06029!D49),",","'ColDynamic':",COLUMN(BCDanhMucDauTu_06029!#REF!),",","'RowDynamic':",ROW(BCDanhMucDauTu_06029!#REF!),",","'Format':'numberic'",",'Value':'",SUBSTITUTE(BCDanhMucDauTu_06029!D49,"'","\'"),"','TargetCode':''}")</f>
        <v>#REF!</v>
      </c>
    </row>
    <row r="337" spans="1:1" x14ac:dyDescent="0.25">
      <c r="A337" t="e">
        <f>CONCATENATE("{'SheetId':'1deb9a6e-dc5a-4908-87cc-034ee9747e20'",",","'UId':'816243e8-9c85-4ba1-805c-371f6b4844e4'",",'Col':",COLUMN(BCDanhMucDauTu_06029!E49),",'Row':",ROW(BCDanhMucDauTu_06029!E49),",","'ColDynamic':",COLUMN(BCDanhMucDauTu_06029!#REF!),",","'RowDynamic':",ROW(BCDanhMucDauTu_06029!#REF!),",","'Format':'numberic'",",'Value':'",SUBSTITUTE(BCDanhMucDauTu_06029!E49,"'","\'"),"','TargetCode':''}")</f>
        <v>#REF!</v>
      </c>
    </row>
    <row r="338" spans="1:1" x14ac:dyDescent="0.25">
      <c r="A338" t="e">
        <f>CONCATENATE("{'SheetId':'1deb9a6e-dc5a-4908-87cc-034ee9747e20'",",","'UId':'2efa8183-1804-400f-919b-54e0d328e017'",",'Col':",COLUMN(BCDanhMucDauTu_06029!F49),",'Row':",ROW(BCDanhMucDauTu_06029!F49),",","'ColDynamic':",COLUMN(BCDanhMucDauTu_06029!#REF!),",","'RowDynamic':",ROW(BCDanhMucDauTu_06029!#REF!),",","'Format':'numberic'",",'Value':'",SUBSTITUTE(BCDanhMucDauTu_06029!F49,"'","\'"),"','TargetCode':''}")</f>
        <v>#REF!</v>
      </c>
    </row>
    <row r="339" spans="1:1" x14ac:dyDescent="0.25">
      <c r="A339" t="e">
        <f>CONCATENATE("{'SheetId':'1deb9a6e-dc5a-4908-87cc-034ee9747e20'",",","'UId':'890ca93f-4ffa-4063-bc4e-3ca8427d321f'",",'Col':",COLUMN(BCDanhMucDauTu_06029!G49),",'Row':",ROW(BCDanhMucDauTu_06029!G49),",","'ColDynamic':",COLUMN(BCDanhMucDauTu_06029!#REF!),",","'RowDynamic':",ROW(BCDanhMucDauTu_06029!#REF!),",","'Format':'numberic'",",'Value':'",SUBSTITUTE(BCDanhMucDauTu_06029!G49,"'","\'"),"','TargetCode':''}")</f>
        <v>#REF!</v>
      </c>
    </row>
    <row r="340" spans="1:1" x14ac:dyDescent="0.25">
      <c r="A340" t="str">
        <f>CONCATENATE("{'SheetId':'1deb9a6e-dc5a-4908-87cc-034ee9747e20'",",","'UId':'df249e66-a9ea-45a2-9c76-d51aecb2379d'",",'Col':",COLUMN(BCDanhMucDauTu_06029!D50),",'Row':",ROW(BCDanhMucDauTu_06029!D50),",","'Format':'numberic'",",'Value':'",SUBSTITUTE(BCDanhMucDauTu_06029!D50,"'","\'"),"','TargetCode':''}")</f>
        <v>{'SheetId':'1deb9a6e-dc5a-4908-87cc-034ee9747e20','UId':'df249e66-a9ea-45a2-9c76-d51aecb2379d','Col':4,'Row':50,'Format':'numberic','Value':' ','TargetCode':''}</v>
      </c>
    </row>
    <row r="341" spans="1:1" x14ac:dyDescent="0.25">
      <c r="A341" t="str">
        <f>CONCATENATE("{'SheetId':'1deb9a6e-dc5a-4908-87cc-034ee9747e20'",",","'UId':'a81df1b4-0c26-4bbd-9a9d-27dc4b538b2c'",",'Col':",COLUMN(BCDanhMucDauTu_06029!E50),",'Row':",ROW(BCDanhMucDauTu_06029!E50),",","'Format':'numberic'",",'Value':'",SUBSTITUTE(BCDanhMucDauTu_06029!E50,"'","\'"),"','TargetCode':''}")</f>
        <v>{'SheetId':'1deb9a6e-dc5a-4908-87cc-034ee9747e20','UId':'a81df1b4-0c26-4bbd-9a9d-27dc4b538b2c','Col':5,'Row':50,'Format':'numberic','Value':' ','TargetCode':''}</v>
      </c>
    </row>
    <row r="342" spans="1:1" x14ac:dyDescent="0.25">
      <c r="A342" t="str">
        <f>CONCATENATE("{'SheetId':'1deb9a6e-dc5a-4908-87cc-034ee9747e20'",",","'UId':'4a9e3616-ca24-464d-b5e2-89b07d4dab94'",",'Col':",COLUMN(BCDanhMucDauTu_06029!F50),",'Row':",ROW(BCDanhMucDauTu_06029!F50),",","'Format':'numberic'",",'Value':'",SUBSTITUTE(BCDanhMucDauTu_06029!F50,"'","\'"),"','TargetCode':''}")</f>
        <v>{'SheetId':'1deb9a6e-dc5a-4908-87cc-034ee9747e20','UId':'4a9e3616-ca24-464d-b5e2-89b07d4dab94','Col':6,'Row':50,'Format':'numberic','Value':' ','TargetCode':''}</v>
      </c>
    </row>
    <row r="343" spans="1:1" x14ac:dyDescent="0.25">
      <c r="A343" t="str">
        <f>CONCATENATE("{'SheetId':'1deb9a6e-dc5a-4908-87cc-034ee9747e20'",",","'UId':'4cbb5dbb-7a56-4367-b451-172c5d9fc088'",",'Col':",COLUMN(BCDanhMucDauTu_06029!G50),",'Row':",ROW(BCDanhMucDauTu_06029!G50),",","'Format':'numberic'",",'Value':'",SUBSTITUTE(BCDanhMucDauTu_06029!G50,"'","\'"),"','TargetCode':''}")</f>
        <v>{'SheetId':'1deb9a6e-dc5a-4908-87cc-034ee9747e20','UId':'4cbb5dbb-7a56-4367-b451-172c5d9fc088','Col':7,'Row':50,'Format':'numberic','Value':' ','TargetCode':''}</v>
      </c>
    </row>
    <row r="344" spans="1:1" x14ac:dyDescent="0.25">
      <c r="A344" t="str">
        <f>CONCATENATE("{'SheetId':'1deb9a6e-dc5a-4908-87cc-034ee9747e20'",",","'UId':'70357de6-0706-48a2-a361-da95bcaa1827'",",'Col':",COLUMN(BCDanhMucDauTu_06029!D51),",'Row':",ROW(BCDanhMucDauTu_06029!D51),",","'Format':'numberic'",",'Value':'",SUBSTITUTE(BCDanhMucDauTu_06029!D51,"'","\'"),"','TargetCode':''}")</f>
        <v>{'SheetId':'1deb9a6e-dc5a-4908-87cc-034ee9747e20','UId':'70357de6-0706-48a2-a361-da95bcaa1827','Col':4,'Row':51,'Format':'numberic','Value':'','TargetCode':''}</v>
      </c>
    </row>
    <row r="345" spans="1:1" x14ac:dyDescent="0.25">
      <c r="A345" t="str">
        <f>CONCATENATE("{'SheetId':'1deb9a6e-dc5a-4908-87cc-034ee9747e20'",",","'UId':'4f148c59-190d-4dad-aff9-126f4ce81c6d'",",'Col':",COLUMN(BCDanhMucDauTu_06029!E51),",'Row':",ROW(BCDanhMucDauTu_06029!E51),",","'Format':'numberic'",",'Value':'",SUBSTITUTE(BCDanhMucDauTu_06029!E51,"'","\'"),"','TargetCode':''}")</f>
        <v>{'SheetId':'1deb9a6e-dc5a-4908-87cc-034ee9747e20','UId':'4f148c59-190d-4dad-aff9-126f4ce81c6d','Col':5,'Row':51,'Format':'numberic','Value':'','TargetCode':''}</v>
      </c>
    </row>
    <row r="346" spans="1:1" x14ac:dyDescent="0.25">
      <c r="A346" t="str">
        <f>CONCATENATE("{'SheetId':'1deb9a6e-dc5a-4908-87cc-034ee9747e20'",",","'UId':'6ba9d2bf-7322-4bb6-be73-05a728f53c5a'",",'Col':",COLUMN(BCDanhMucDauTu_06029!F51),",'Row':",ROW(BCDanhMucDauTu_06029!F51),",","'Format':'numberic'",",'Value':'",SUBSTITUTE(BCDanhMucDauTu_06029!F51,"'","\'"),"','TargetCode':''}")</f>
        <v>{'SheetId':'1deb9a6e-dc5a-4908-87cc-034ee9747e20','UId':'6ba9d2bf-7322-4bb6-be73-05a728f53c5a','Col':6,'Row':51,'Format':'numberic','Value':'69995082832','TargetCode':''}</v>
      </c>
    </row>
    <row r="347" spans="1:1" x14ac:dyDescent="0.25">
      <c r="A347" t="str">
        <f>CONCATENATE("{'SheetId':'1deb9a6e-dc5a-4908-87cc-034ee9747e20'",",","'UId':'cad08826-aed0-458d-a3df-563ee1ca2782'",",'Col':",COLUMN(BCDanhMucDauTu_06029!G51),",'Row':",ROW(BCDanhMucDauTu_06029!G51),",","'Format':'numberic'",",'Value':'",SUBSTITUTE(BCDanhMucDauTu_06029!G51,"'","\'"),"','TargetCode':''}")</f>
        <v>{'SheetId':'1deb9a6e-dc5a-4908-87cc-034ee9747e20','UId':'cad08826-aed0-458d-a3df-563ee1ca2782','Col':7,'Row':51,'Format':'numberic','Value':'0.203837081794483','TargetCode':''}</v>
      </c>
    </row>
    <row r="348" spans="1:1" x14ac:dyDescent="0.25">
      <c r="A348" t="e">
        <f>CONCATENATE("{'SheetId':'1deb9a6e-dc5a-4908-87cc-034ee9747e20'",",","'UId':'26452794-e0d2-44f2-8c51-7f5465fbf4cf'",",'Col':",COLUMN(BCDanhMucDauTu_06029!#REF!),",'Row':",ROW(BCDanhMucDauTu_06029!#REF!),",","'ColDynamic':",COLUMN(BCDanhMucDauTu_06029!A50),",","'RowDynamic':",ROW(BCDanhMucDauTu_06029!A50),",","'Format':'string'",",'Value':'",SUBSTITUTE(BCDanhMucDauTu_06029!#REF!,"'","\'"),"','TargetCode':''}")</f>
        <v>#REF!</v>
      </c>
    </row>
    <row r="349" spans="1:1" x14ac:dyDescent="0.25">
      <c r="A349" t="e">
        <f>CONCATENATE("{'SheetId':'1deb9a6e-dc5a-4908-87cc-034ee9747e20'",",","'UId':'9b14eff9-5e45-4cf1-9494-0604b89ed28b'",",'Col':",COLUMN(BCDanhMucDauTu_06029!#REF!),",'Row':",ROW(BCDanhMucDauTu_06029!#REF!),",","'ColDynamic':",COLUMN(BCDanhMucDauTu_06029!B50),",","'RowDynamic':",ROW(BCDanhMucDauTu_06029!B50),",","'Format':'string'",",'Value':'",SUBSTITUTE(BCDanhMucDauTu_06029!#REF!,"'","\'"),"','TargetCode':''}")</f>
        <v>#REF!</v>
      </c>
    </row>
    <row r="350" spans="1:1" x14ac:dyDescent="0.25">
      <c r="A350" t="e">
        <f>CONCATENATE("{'SheetId':'1deb9a6e-dc5a-4908-87cc-034ee9747e20'",",","'UId':'8d66f097-23e3-4ef9-8131-e5ac52c6b32f'",",'Col':",COLUMN(BCDanhMucDauTu_06029!#REF!),",'Row':",ROW(BCDanhMucDauTu_06029!#REF!),",","'ColDynamic':",COLUMN(BCDanhMucDauTu_06029!C50),",","'RowDynamic':",ROW(BCDanhMucDauTu_06029!C50),",","'Format':'string'",",'Value':'",SUBSTITUTE(BCDanhMucDauTu_06029!#REF!,"'","\'"),"','TargetCode':''}")</f>
        <v>#REF!</v>
      </c>
    </row>
    <row r="351" spans="1:1" x14ac:dyDescent="0.25">
      <c r="A351" t="e">
        <f>CONCATENATE("{'SheetId':'1deb9a6e-dc5a-4908-87cc-034ee9747e20'",",","'UId':'ead9614a-658c-4220-bedf-ca1bfba113ca'",",'Col':",COLUMN(BCDanhMucDauTu_06029!#REF!),",'Row':",ROW(BCDanhMucDauTu_06029!#REF!),",","'ColDynamic':",COLUMN(BCDanhMucDauTu_06029!D50),",","'RowDynamic':",ROW(BCDanhMucDauTu_06029!D50),",","'Format':'numberic'",",'Value':'",SUBSTITUTE(BCDanhMucDauTu_06029!#REF!,"'","\'"),"','TargetCode':''}")</f>
        <v>#REF!</v>
      </c>
    </row>
    <row r="352" spans="1:1" x14ac:dyDescent="0.25">
      <c r="A352" t="e">
        <f>CONCATENATE("{'SheetId':'1deb9a6e-dc5a-4908-87cc-034ee9747e20'",",","'UId':'4fdfc09c-5e5b-40ad-b617-c48d140e6fbc'",",'Col':",COLUMN(BCDanhMucDauTu_06029!#REF!),",'Row':",ROW(BCDanhMucDauTu_06029!#REF!),",","'ColDynamic':",COLUMN(BCDanhMucDauTu_06029!E50),",","'RowDynamic':",ROW(BCDanhMucDauTu_06029!E50),",","'Format':'numberic'",",'Value':'",SUBSTITUTE(BCDanhMucDauTu_06029!#REF!,"'","\'"),"','TargetCode':''}")</f>
        <v>#REF!</v>
      </c>
    </row>
    <row r="353" spans="1:1" x14ac:dyDescent="0.25">
      <c r="A353" t="e">
        <f>CONCATENATE("{'SheetId':'1deb9a6e-dc5a-4908-87cc-034ee9747e20'",",","'UId':'ba8351a8-8ef9-4c39-b20c-9e499c7302c4'",",'Col':",COLUMN(BCDanhMucDauTu_06029!#REF!),",'Row':",ROW(BCDanhMucDauTu_06029!#REF!),",","'ColDynamic':",COLUMN(BCDanhMucDauTu_06029!F50),",","'RowDynamic':",ROW(BCDanhMucDauTu_06029!F50),",","'Format':'numberic'",",'Value':'",SUBSTITUTE(BCDanhMucDauTu_06029!#REF!,"'","\'"),"','TargetCode':''}")</f>
        <v>#REF!</v>
      </c>
    </row>
    <row r="354" spans="1:1" x14ac:dyDescent="0.25">
      <c r="A354" t="e">
        <f>CONCATENATE("{'SheetId':'1deb9a6e-dc5a-4908-87cc-034ee9747e20'",",","'UId':'20aec549-2649-4108-8c50-4ff697541fea'",",'Col':",COLUMN(BCDanhMucDauTu_06029!#REF!),",'Row':",ROW(BCDanhMucDauTu_06029!#REF!),",","'ColDynamic':",COLUMN(BCDanhMucDauTu_06029!G50),",","'RowDynamic':",ROW(BCDanhMucDauTu_06029!G50),",","'Format':'numberic'",",'Value':'",SUBSTITUTE(BCDanhMucDauTu_06029!#REF!,"'","\'"),"','TargetCode':''}")</f>
        <v>#REF!</v>
      </c>
    </row>
    <row r="355" spans="1:1" x14ac:dyDescent="0.25">
      <c r="A355" t="e">
        <f>CONCATENATE("{'SheetId':'1deb9a6e-dc5a-4908-87cc-034ee9747e20'",",","'UId':'c94d94d7-01a6-4c24-95e6-4f83c62d0567'",",'Col':",COLUMN(BCDanhMucDauTu_06029!A55),",'Row':",ROW(BCDanhMucDauTu_06029!A55),",","'ColDynamic':",COLUMN(BCDanhMucDauTu_06029!#REF!),",","'RowDynamic':",ROW(BCDanhMucDauTu_06029!#REF!),",","'Format':'string'",",'Value':'",SUBSTITUTE(BCDanhMucDauTu_06029!A55,"'","\'"),"','TargetCode':''}")</f>
        <v>#REF!</v>
      </c>
    </row>
    <row r="356" spans="1:1" x14ac:dyDescent="0.25">
      <c r="A356" t="e">
        <f>CONCATENATE("{'SheetId':'1deb9a6e-dc5a-4908-87cc-034ee9747e20'",",","'UId':'333b59bf-d7bf-4903-a769-681773c5c1d6'",",'Col':",COLUMN(BCDanhMucDauTu_06029!B55),",'Row':",ROW(BCDanhMucDauTu_06029!B55),",","'ColDynamic':",COLUMN(BCDanhMucDauTu_06029!#REF!),",","'RowDynamic':",ROW(BCDanhMucDauTu_06029!#REF!),",","'Format':'string'",",'Value':'",SUBSTITUTE(BCDanhMucDauTu_06029!B55,"'","\'"),"','TargetCode':''}")</f>
        <v>#REF!</v>
      </c>
    </row>
    <row r="357" spans="1:1" x14ac:dyDescent="0.25">
      <c r="A357" t="e">
        <f>CONCATENATE("{'SheetId':'1deb9a6e-dc5a-4908-87cc-034ee9747e20'",",","'UId':'70dcb08c-d0c0-43e8-87c7-cb83b1736902'",",'Col':",COLUMN(BCDanhMucDauTu_06029!C55),",'Row':",ROW(BCDanhMucDauTu_06029!C55),",","'ColDynamic':",COLUMN(BCDanhMucDauTu_06029!#REF!),",","'RowDynamic':",ROW(BCDanhMucDauTu_06029!#REF!),",","'Format':'string'",",'Value':'",SUBSTITUTE(BCDanhMucDauTu_06029!C55,"'","\'"),"','TargetCode':''}")</f>
        <v>#REF!</v>
      </c>
    </row>
    <row r="358" spans="1:1" x14ac:dyDescent="0.25">
      <c r="A358" t="e">
        <f>CONCATENATE("{'SheetId':'1deb9a6e-dc5a-4908-87cc-034ee9747e20'",",","'UId':'b98b0710-edbe-464f-91cc-a50943b92e53'",",'Col':",COLUMN(BCDanhMucDauTu_06029!D55),",'Row':",ROW(BCDanhMucDauTu_06029!D55),",","'ColDynamic':",COLUMN(BCDanhMucDauTu_06029!#REF!),",","'RowDynamic':",ROW(BCDanhMucDauTu_06029!#REF!),",","'Format':'numberic'",",'Value':'",SUBSTITUTE(BCDanhMucDauTu_06029!D55,"'","\'"),"','TargetCode':''}")</f>
        <v>#REF!</v>
      </c>
    </row>
    <row r="359" spans="1:1" x14ac:dyDescent="0.25">
      <c r="A359" t="e">
        <f>CONCATENATE("{'SheetId':'1deb9a6e-dc5a-4908-87cc-034ee9747e20'",",","'UId':'1e5e338d-e8d3-484c-a931-f154e681f9d1'",",'Col':",COLUMN(BCDanhMucDauTu_06029!E55),",'Row':",ROW(BCDanhMucDauTu_06029!E55),",","'ColDynamic':",COLUMN(BCDanhMucDauTu_06029!#REF!),",","'RowDynamic':",ROW(BCDanhMucDauTu_06029!#REF!),",","'Format':'numberic'",",'Value':'",SUBSTITUTE(BCDanhMucDauTu_06029!E55,"'","\'"),"','TargetCode':''}")</f>
        <v>#REF!</v>
      </c>
    </row>
    <row r="360" spans="1:1" x14ac:dyDescent="0.25">
      <c r="A360" t="e">
        <f>CONCATENATE("{'SheetId':'1deb9a6e-dc5a-4908-87cc-034ee9747e20'",",","'UId':'f0171a12-b46c-408e-9769-0674783f4494'",",'Col':",COLUMN(BCDanhMucDauTu_06029!F55),",'Row':",ROW(BCDanhMucDauTu_06029!F55),",","'ColDynamic':",COLUMN(BCDanhMucDauTu_06029!#REF!),",","'RowDynamic':",ROW(BCDanhMucDauTu_06029!#REF!),",","'Format':'numberic'",",'Value':'",SUBSTITUTE(BCDanhMucDauTu_06029!F55,"'","\'"),"','TargetCode':''}")</f>
        <v>#REF!</v>
      </c>
    </row>
    <row r="361" spans="1:1" x14ac:dyDescent="0.25">
      <c r="A361" t="e">
        <f>CONCATENATE("{'SheetId':'1deb9a6e-dc5a-4908-87cc-034ee9747e20'",",","'UId':'123dfcbf-9d8f-4865-9abd-67aef0fb2ded'",",'Col':",COLUMN(BCDanhMucDauTu_06029!G55),",'Row':",ROW(BCDanhMucDauTu_06029!G55),",","'ColDynamic':",COLUMN(BCDanhMucDauTu_06029!#REF!),",","'RowDynamic':",ROW(BCDanhMucDauTu_06029!#REF!),",","'Format':'numberic'",",'Value':'",SUBSTITUTE(BCDanhMucDauTu_06029!G55,"'","\'"),"','TargetCode':''}")</f>
        <v>#REF!</v>
      </c>
    </row>
    <row r="362" spans="1:1" x14ac:dyDescent="0.25">
      <c r="A362" t="str">
        <f>CONCATENATE("{'SheetId':'1deb9a6e-dc5a-4908-87cc-034ee9747e20'",",","'UId':'61c7d7e9-4c4a-4062-8012-4877345d4ca2'",",'Col':",COLUMN(BCDanhMucDauTu_06029!D56),",'Row':",ROW(BCDanhMucDauTu_06029!D56),",","'Format':'numberic'",",'Value':'",SUBSTITUTE(BCDanhMucDauTu_06029!D56,"'","\'"),"','TargetCode':''}")</f>
        <v>{'SheetId':'1deb9a6e-dc5a-4908-87cc-034ee9747e20','UId':'61c7d7e9-4c4a-4062-8012-4877345d4ca2','Col':4,'Row':56,'Format':'numberic','Value':'','TargetCode':''}</v>
      </c>
    </row>
    <row r="363" spans="1:1" x14ac:dyDescent="0.25">
      <c r="A363" t="str">
        <f>CONCATENATE("{'SheetId':'1deb9a6e-dc5a-4908-87cc-034ee9747e20'",",","'UId':'55eb1cfc-48db-45d7-badc-9126702dbaca'",",'Col':",COLUMN(BCDanhMucDauTu_06029!E56),",'Row':",ROW(BCDanhMucDauTu_06029!E56),",","'Format':'numberic'",",'Value':'",SUBSTITUTE(BCDanhMucDauTu_06029!E56,"'","\'"),"','TargetCode':''}")</f>
        <v>{'SheetId':'1deb9a6e-dc5a-4908-87cc-034ee9747e20','UId':'55eb1cfc-48db-45d7-badc-9126702dbaca','Col':5,'Row':56,'Format':'numberic','Value':'','TargetCode':''}</v>
      </c>
    </row>
    <row r="364" spans="1:1" x14ac:dyDescent="0.25">
      <c r="A364" t="str">
        <f>CONCATENATE("{'SheetId':'1deb9a6e-dc5a-4908-87cc-034ee9747e20'",",","'UId':'0b0a71cf-8b1c-4a88-a170-2b7251d20ffa'",",'Col':",COLUMN(BCDanhMucDauTu_06029!F56),",'Row':",ROW(BCDanhMucDauTu_06029!F56),",","'Format':'numberic'",",'Value':'",SUBSTITUTE(BCDanhMucDauTu_06029!F56,"'","\'"),"','TargetCode':''}")</f>
        <v>{'SheetId':'1deb9a6e-dc5a-4908-87cc-034ee9747e20','UId':'0b0a71cf-8b1c-4a88-a170-2b7251d20ffa','Col':6,'Row':56,'Format':'numberic','Value':'69995082832','TargetCode':''}</v>
      </c>
    </row>
    <row r="365" spans="1:1" x14ac:dyDescent="0.25">
      <c r="A365" t="str">
        <f>CONCATENATE("{'SheetId':'1deb9a6e-dc5a-4908-87cc-034ee9747e20'",",","'UId':'3ec63538-3a98-477e-b957-0e4550274988'",",'Col':",COLUMN(BCDanhMucDauTu_06029!G56),",'Row':",ROW(BCDanhMucDauTu_06029!G56),",","'Format':'numberic'",",'Value':'",SUBSTITUTE(BCDanhMucDauTu_06029!G56,"'","\'"),"','TargetCode':''}")</f>
        <v>{'SheetId':'1deb9a6e-dc5a-4908-87cc-034ee9747e20','UId':'3ec63538-3a98-477e-b957-0e4550274988','Col':7,'Row':56,'Format':'numberic','Value':'0.203837081794483','TargetCode':''}</v>
      </c>
    </row>
    <row r="366" spans="1:1" x14ac:dyDescent="0.25">
      <c r="A366" t="str">
        <f>CONCATENATE("{'SheetId':'1deb9a6e-dc5a-4908-87cc-034ee9747e20'",",","'UId':'b7e2b881-7166-4008-81ef-36fa655ba0d3'",",'Col':",COLUMN(BCDanhMucDauTu_06029!D57),",'Row':",ROW(BCDanhMucDauTu_06029!D57),",","'Format':'numberic'",",'Value':'",SUBSTITUTE(BCDanhMucDauTu_06029!D57,"'","\'"),"','TargetCode':''}")</f>
        <v>{'SheetId':'1deb9a6e-dc5a-4908-87cc-034ee9747e20','UId':'b7e2b881-7166-4008-81ef-36fa655ba0d3','Col':4,'Row':57,'Format':'numberic','Value':'','TargetCode':''}</v>
      </c>
    </row>
    <row r="367" spans="1:1" x14ac:dyDescent="0.25">
      <c r="A367" t="str">
        <f>CONCATENATE("{'SheetId':'1deb9a6e-dc5a-4908-87cc-034ee9747e20'",",","'UId':'b0198f8c-cffe-4d00-9816-22e0fa96124d'",",'Col':",COLUMN(BCDanhMucDauTu_06029!E57),",'Row':",ROW(BCDanhMucDauTu_06029!E57),",","'Format':'numberic'",",'Value':'",SUBSTITUTE(BCDanhMucDauTu_06029!E57,"'","\'"),"','TargetCode':''}")</f>
        <v>{'SheetId':'1deb9a6e-dc5a-4908-87cc-034ee9747e20','UId':'b0198f8c-cffe-4d00-9816-22e0fa96124d','Col':5,'Row':57,'Format':'numberic','Value':'','TargetCode':''}</v>
      </c>
    </row>
    <row r="368" spans="1:1" x14ac:dyDescent="0.25">
      <c r="A368" t="str">
        <f>CONCATENATE("{'SheetId':'1deb9a6e-dc5a-4908-87cc-034ee9747e20'",",","'UId':'2a23d1c5-766a-4746-bd88-93015d1e4053'",",'Col':",COLUMN(BCDanhMucDauTu_06029!F57),",'Row':",ROW(BCDanhMucDauTu_06029!F57),",","'Format':'numberic'",",'Value':'",SUBSTITUTE(BCDanhMucDauTu_06029!F57,"'","\'"),"','TargetCode':''}")</f>
        <v>{'SheetId':'1deb9a6e-dc5a-4908-87cc-034ee9747e20','UId':'2a23d1c5-766a-4746-bd88-93015d1e4053','Col':6,'Row':57,'Format':'numberic','Value':'343387386710','TargetCode':''}</v>
      </c>
    </row>
    <row r="369" spans="1:1" x14ac:dyDescent="0.25">
      <c r="A369" t="str">
        <f>CONCATENATE("{'SheetId':'1deb9a6e-dc5a-4908-87cc-034ee9747e20'",",","'UId':'ca227d64-7ddf-4c5b-94c2-f07049f1a645'",",'Col':",COLUMN(BCDanhMucDauTu_06029!G57),",'Row':",ROW(BCDanhMucDauTu_06029!G57),",","'Format':'numberic'",",'Value':'",SUBSTITUTE(BCDanhMucDauTu_06029!G57,"'","\'"),"','TargetCode':''}")</f>
        <v>{'SheetId':'1deb9a6e-dc5a-4908-87cc-034ee9747e20','UId':'ca227d64-7ddf-4c5b-94c2-f07049f1a645','Col':7,'Row':57,'Format':'numberic','Value':'1','TargetCode':''}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{'SheetId':'eea37401-614e-480f-bf0c-66e62a21c940','UId':'8fe4c321-a5c4-4a50-a26e-af5571876426','Col':4,'Row':3,'Format':'numberic','Value':'0.0122311448100382','TargetCode':''}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{'SheetId':'eea37401-614e-480f-bf0c-66e62a21c940','UId':'e505df99-52a5-4046-b588-70e17a64bc04','Col':5,'Row':3,'Format':'numberic','Value':'0.0118365394826591','TargetCode':''}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{'SheetId':'eea37401-614e-480f-bf0c-66e62a21c940','UId':'906b49c2-3105-44f5-a32d-07590223a8f2','Col':4,'Row':4,'Format':'numberic','Value':'0.00163537751511407','TargetCode':''}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{'SheetId':'eea37401-614e-480f-bf0c-66e62a21c940','UId':'1292eb8e-a778-4ce5-ab53-509a4c8a9832','Col':5,'Row':4,'Format':'numberic','Value':'0.00128043520320576','TargetCode':''}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{'SheetId':'eea37401-614e-480f-bf0c-66e62a21c940','UId':'043b7f89-a817-4764-b06f-cc2a71ce03b0','Col':4,'Row':5,'Format':'numberic','Value':'0.00297402254717536','TargetCode':''}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{'SheetId':'eea37401-614e-480f-bf0c-66e62a21c940','UId':'99e0f9cc-8606-43f9-8ce6-a58dc892af79','Col':5,'Row':5,'Format':'numberic','Value':'0.00285728660383947','TargetCode':''}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{'SheetId':'eea37401-614e-480f-bf0c-66e62a21c940','UId':'5a5a30c0-7249-46cc-a3d5-6518c7410f2b','Col':4,'Row':6,'Format':'numberic','Value':'-2.34347989631587E-05','TargetCode':''}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{'SheetId':'eea37401-614e-480f-bf0c-66e62a21c940','UId':'e3f08122-3427-41af-b11b-1a46844a64fc','Col':4,'Row':9,'Format':'numberic','Value':'0.001095084063699','TargetCode':''}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{'SheetId':'eea37401-614e-480f-bf0c-66e62a21c940','UId':'9e68654a-171d-4fbe-8c69-6a6d18753f97','Col':5,'Row':9,'Format':'numberic','Value':'0.00105670619704814','TargetCode':''}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{'SheetId':'eea37401-614e-480f-bf0c-66e62a21c940','UId':'01528f3a-d80f-403f-9e7e-01c54429c341','Col':4,'Row':10,'Format':'numberic','Value':'0.0286161531092792','TargetCode':''}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{'SheetId':'eea37401-614e-480f-bf0c-66e62a21c940','UId':'2e9dd82c-3e13-4dfb-9508-7eb62f82b7a5','Col':5,'Row':10,'Format':'numberic','Value':'0.0208228701091395','TargetCode':''}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{'SheetId':'eea37401-614e-480f-bf0c-66e62a21c940','UId':'e04710a4-564b-4804-a3c9-8b96b736ccd0','Col':4,'Row':11,'Format':'numberic','Value':'5.79990803778464','TargetCode':''}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{'SheetId':'eea37401-614e-480f-bf0c-66e62a21c940','UId':'0421496e-49be-42f6-bd5e-4ff79e46d605','Col':5,'Row':11,'Format':'numberic','Value':'2.07509594940713','TargetCode':''}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{'SheetId':'eea37401-614e-480f-bf0c-66e62a21c940','UId':'759e81e7-6be1-448f-8880-c7fb179e0f97','Col':4,'Row':14,'Format':'numberic','Value':'218635864300','TargetCode':''}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{'SheetId':'eea37401-614e-480f-bf0c-66e62a21c940','UId':'d55f381c-544c-4c22-a6c9-f44d9ae2c1ab','Col':5,'Row':14,'Format':'numberic','Value':'222641383300','TargetCode':''}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{'SheetId':'eea37401-614e-480f-bf0c-66e62a21c940','UId':'5b9de7f0-70a7-42bf-94c8-d94c81c70e42','Col':4,'Row':15,'Format':'numberic','Value':'218635864300','TargetCode':''}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{'SheetId':'eea37401-614e-480f-bf0c-66e62a21c940','UId':'85d68133-b410-4986-a2ae-00da0ca256bd','Col':5,'Row':15,'Format':'numberic','Value':'222641383300','TargetCode':''}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{'SheetId':'eea37401-614e-480f-bf0c-66e62a21c940','UId':'31f6ac2c-5e3e-4a12-b200-cf5f834a027b','Col':4,'Row':16,'Format':'numberic','Value':'21863586.43','TargetCode':''}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{'SheetId':'eea37401-614e-480f-bf0c-66e62a21c940','UId':'e12c39c4-7956-414a-b632-d0af1c2ab599','Col':5,'Row':16,'Format':'numberic','Value':'22264138.33','TargetCode':''}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{'SheetId':'eea37401-614e-480f-bf0c-66e62a21c940','UId':'b08c24e4-4516-482b-a697-9d62ff87afcf','Col':4,'Row':17,'Format':'numberic','Value':'-10965911300','TargetCode':''}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{'SheetId':'eea37401-614e-480f-bf0c-66e62a21c940','UId':'a7ccfa80-7e7d-4308-b36d-abc719c80bf3','Col':5,'Row':17,'Format':'numberic','Value':'-4005519000','TargetCode':''}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{'SheetId':'eea37401-614e-480f-bf0c-66e62a21c940','UId':'e8ec4ef9-08e4-4e39-8477-ae21a99e8959','Col':4,'Row':18,'Format':'numberic','Value':'178552.32','TargetCode':''}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{'SheetId':'eea37401-614e-480f-bf0c-66e62a21c940','UId':'dde8a5b2-e9c7-4f1b-a63c-0174479280ef','Col':5,'Row':18,'Format':'numberic','Value':'179823.73','TargetCode':''}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{'SheetId':'eea37401-614e-480f-bf0c-66e62a21c940','UId':'0e4c1db2-c20e-4d52-853c-271375cc313a','Col':4,'Row':19,'Format':'numberic','Value':'1785523200','TargetCode':''}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{'SheetId':'eea37401-614e-480f-bf0c-66e62a21c940','UId':'12f0bb36-f2e3-462a-b5c8-133ec8de4536','Col':5,'Row':19,'Format':'numberic','Value':'1798237300','TargetCode':''}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{'SheetId':'eea37401-614e-480f-bf0c-66e62a21c940','UId':'99c017fe-183e-4244-a2e8-3180fad52922','Col':4,'Row':20,'Format':'numberic','Value':'-1275143.45','TargetCode':''}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{'SheetId':'eea37401-614e-480f-bf0c-66e62a21c940','UId':'b3b6a8fb-5b81-4dc7-b0e6-531f207f2848','Col':5,'Row':20,'Format':'numberic','Value':'-580375.63','TargetCode':''}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{'SheetId':'eea37401-614e-480f-bf0c-66e62a21c940','UId':'d7299fb4-5fbd-49ea-a765-7a162fd18f1e','Col':4,'Row':21,'Format':'numberic','Value':'-12751434500','TargetCode':''}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{'SheetId':'eea37401-614e-480f-bf0c-66e62a21c940','UId':'15c659ac-ac36-4f95-b662-8fcd6067cf35','Col':5,'Row':21,'Format':'numberic','Value':'-5803756300','TargetCode':''}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{'SheetId':'eea37401-614e-480f-bf0c-66e62a21c940','UId':'232e2092-5dcd-464b-b1fe-07f27efe2d21','Col':4,'Row':22,'Format':'numberic','Value':'207669953000','TargetCode':''}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{'SheetId':'eea37401-614e-480f-bf0c-66e62a21c940','UId':'fa41f074-2315-4e28-81ff-52700c300177','Col':5,'Row':22,'Format':'numberic','Value':'218635864300','TargetCode':''}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{'SheetId':'eea37401-614e-480f-bf0c-66e62a21c940','UId':'d8289881-c7ab-468c-ad5d-bf473cb76780','Col':4,'Row':23,'Format':'numberic','Value':'207669953000','TargetCode':''}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{'SheetId':'eea37401-614e-480f-bf0c-66e62a21c940','UId':'994ed5e1-c943-4620-8991-d05a125691b0','Col':5,'Row':23,'Format':'numberic','Value':'218635864300','TargetCode':''}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{'SheetId':'eea37401-614e-480f-bf0c-66e62a21c940','UId':'7120d041-84df-4b71-aa97-9c53b5ab7f97','Col':4,'Row':24,'Format':'numberic','Value':'20766995.3','TargetCode':''}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{'SheetId':'eea37401-614e-480f-bf0c-66e62a21c940','UId':'ee5817e5-5c8c-481c-bd88-acd0b7e7eb64','Col':5,'Row':24,'Format':'numberic','Value':'21863586.43','TargetCode':''}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{'SheetId':'eea37401-614e-480f-bf0c-66e62a21c940','UId':'83b16c86-f622-444a-8fd4-b601d346c031','Col':4,'Row':25,'Format':'percentage','Value':'7.22299966042753E-05','TargetCode':''}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{'SheetId':'eea37401-614e-480f-bf0c-66e62a21c940','UId':'6080a665-802c-4b21-ade4-e67d42c38ace','Col':5,'Row':25,'Format':'percentage','Value':'9.14763003957901E-05','TargetCode':''}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{'SheetId':'eea37401-614e-480f-bf0c-66e62a21c940','UId':'dc7a563a-ad1d-4847-ad52-60ae8b13af41','Col':4,'Row':26,'Format':'percentage','Value':'0.1663','TargetCode':''}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{'SheetId':'eea37401-614e-480f-bf0c-66e62a21c940','UId':'c291a5ad-47fa-4a53-a5d4-2c97806fed49','Col':5,'Row':26,'Format':'percentage','Value':'0.1757','TargetCode':''}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{'SheetId':'eea37401-614e-480f-bf0c-66e62a21c940','UId':'71e817fa-136e-4e66-8e01-e228a752c25d','Col':4,'Row':27,'Format':'percentage','Value':'0.042','TargetCode':''}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{'SheetId':'eea37401-614e-480f-bf0c-66e62a21c940','UId':'09a70799-3c67-42d0-9f37-8841480fa73f','Col':5,'Row':27,'Format':'percentage','Value':'0.0399','TargetCode':''}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{'SheetId':'eea37401-614e-480f-bf0c-66e62a21c940','UId':'19d7d32d-f72f-4744-9b80-66561ae1073a','Col':4,'Row':28,'Format':'numberic','Value':'11154','TargetCode':''}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{'SheetId':'eea37401-614e-480f-bf0c-66e62a21c940','UId':'2c2fe24e-69d3-4ae8-a8c8-c603f2a4a32c','Col':5,'Row':28,'Format':'numberic','Value':'11207','TargetCode':''}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{'SheetId':'eea37401-614e-480f-bf0c-66e62a21c940','UId':'507c37af-0901-43e1-8af6-f40112c246e3','Col':4,'Row':29,'Format':'numberic','Value':'15525.51','TargetCode':''}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{'SheetId':'eea37401-614e-480f-bf0c-66e62a21c940','UId':'bb1a5a18-9ac0-4a7c-9c34-d6fbecc14baf','Col':5,'Row':29,'Format':'numberic','Value':'15249.51','TargetCode':''}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5">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5">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5">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5">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5">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5">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5">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5">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5">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5">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5">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5">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5">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5">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5">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5">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5">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5">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5">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5">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5">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5">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5">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5">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5">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5">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5">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5">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5">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5">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5">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5">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5">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5">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5">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5">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5">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5">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5">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5">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5">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5">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5">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5">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5">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5">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5">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5">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5">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5">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5">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5">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5">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5">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5">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5">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5">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5">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5">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5">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5">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5">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5">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5">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5">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5">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5">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5">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5">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5">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5">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5">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5">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5">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5">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5">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5">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5">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5">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5">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5">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5">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5">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5">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5">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5">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5">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5">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5">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5">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5">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5">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5">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5">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5">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5">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5">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5">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5">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5">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5">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5">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5">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5">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5">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5">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5">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5">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5">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5">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5">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5">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5">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5">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5">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5">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5">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5">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5">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5">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5">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5">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5">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5">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5">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5">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5">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5">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5">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5">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5">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5">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5">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5">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5">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5">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5">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5">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5">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5">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5">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5">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5">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5">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5">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5">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5">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5">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5">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5">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5">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5">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5">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5">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5">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5">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5">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5">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5">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5">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5">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5">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5">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5">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5">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5">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5">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5">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5">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5">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5">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5">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5">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5">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5">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5">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5">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5">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5">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5">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5">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5">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5">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5">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5">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5">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5">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5">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5">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5">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5">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5">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5">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5">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5">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5">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5">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5">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5">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5">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5">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5">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5">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5">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5">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5">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5">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5">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5">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5">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5">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5">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5">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5">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5">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5">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5">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5">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5">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5">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5">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5">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5">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5">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5">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5">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5">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5">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5">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5">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5">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5">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5">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5">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5">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5">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5">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5">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5">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5">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5">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5">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5">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5">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5">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5">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5">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5">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5">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5">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5">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5">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5">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5">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5">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5">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5">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5">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5">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5">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5">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5">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5">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5">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5">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5">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5">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5">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5">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5">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5">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5">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5">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5">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5">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5">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5">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5">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5">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5">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5">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5">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5">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5">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5">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5">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5">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5">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5">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5">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5">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5">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5">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5">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5">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5">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5">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5">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5">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5">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5">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5">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5">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5">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5">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5">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5">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5">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5">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5">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5">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5">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5">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5">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5">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5">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5">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5">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5">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5">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5">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5">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5">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5">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5">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5">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44"/>
  <sheetViews>
    <sheetView topLeftCell="C10" workbookViewId="0">
      <selection activeCell="D3" sqref="D3:F43"/>
    </sheetView>
  </sheetViews>
  <sheetFormatPr defaultRowHeight="13.2" x14ac:dyDescent="0.25"/>
  <cols>
    <col min="1" max="1" width="6.5546875" customWidth="1"/>
    <col min="2" max="2" width="41.5546875" customWidth="1"/>
    <col min="3" max="3" width="10.44140625" customWidth="1"/>
    <col min="4" max="5" width="21.44140625" style="16" bestFit="1" customWidth="1"/>
    <col min="6" max="6" width="22" style="16" bestFit="1" customWidth="1"/>
  </cols>
  <sheetData>
    <row r="1" spans="1:6" ht="15" customHeight="1" x14ac:dyDescent="0.3">
      <c r="A1" s="7" t="s">
        <v>6</v>
      </c>
      <c r="B1" s="7" t="s">
        <v>7</v>
      </c>
      <c r="C1" s="7" t="s">
        <v>54</v>
      </c>
      <c r="D1" s="15" t="s">
        <v>55</v>
      </c>
      <c r="E1" s="15" t="s">
        <v>56</v>
      </c>
      <c r="F1" s="15" t="s">
        <v>57</v>
      </c>
    </row>
    <row r="2" spans="1:6" ht="15" customHeight="1" x14ac:dyDescent="0.3">
      <c r="A2" s="8" t="s">
        <v>58</v>
      </c>
      <c r="B2" s="8" t="s">
        <v>59</v>
      </c>
      <c r="C2" s="8" t="s">
        <v>60</v>
      </c>
      <c r="D2" s="25"/>
      <c r="E2" s="25"/>
      <c r="F2" s="26"/>
    </row>
    <row r="3" spans="1:6" ht="15" customHeight="1" x14ac:dyDescent="0.3">
      <c r="A3" s="5" t="s">
        <v>61</v>
      </c>
      <c r="B3" s="5" t="s">
        <v>62</v>
      </c>
      <c r="C3" s="5" t="s">
        <v>63</v>
      </c>
      <c r="D3" s="39">
        <v>69995082832</v>
      </c>
      <c r="E3" s="39">
        <v>57291022279</v>
      </c>
      <c r="F3" s="40">
        <v>0.35569434950947598</v>
      </c>
    </row>
    <row r="4" spans="1:6" ht="15" customHeight="1" x14ac:dyDescent="0.3">
      <c r="A4" s="5" t="s">
        <v>1</v>
      </c>
      <c r="B4" s="5" t="s">
        <v>64</v>
      </c>
      <c r="C4" s="5" t="s">
        <v>65</v>
      </c>
      <c r="D4" s="39"/>
      <c r="E4" s="39"/>
      <c r="F4" s="40"/>
    </row>
    <row r="5" spans="1:6" s="22" customFormat="1" ht="15" customHeight="1" x14ac:dyDescent="0.3">
      <c r="A5" s="21" t="s">
        <v>66</v>
      </c>
      <c r="B5" s="21" t="s">
        <v>66</v>
      </c>
      <c r="C5" s="21" t="s">
        <v>66</v>
      </c>
      <c r="D5" s="39" t="s">
        <v>66</v>
      </c>
      <c r="E5" s="39" t="s">
        <v>66</v>
      </c>
      <c r="F5" s="40" t="s">
        <v>66</v>
      </c>
    </row>
    <row r="6" spans="1:6" ht="15" customHeight="1" x14ac:dyDescent="0.3">
      <c r="A6" s="5" t="s">
        <v>1</v>
      </c>
      <c r="B6" s="5" t="s">
        <v>67</v>
      </c>
      <c r="C6" s="5" t="s">
        <v>68</v>
      </c>
      <c r="D6" s="39">
        <v>69995082832</v>
      </c>
      <c r="E6" s="39">
        <v>57291022279</v>
      </c>
      <c r="F6" s="40">
        <v>0.35569434950947598</v>
      </c>
    </row>
    <row r="7" spans="1:6" ht="15" customHeight="1" x14ac:dyDescent="0.3">
      <c r="A7" s="5" t="s">
        <v>66</v>
      </c>
      <c r="B7" s="5" t="s">
        <v>66</v>
      </c>
      <c r="C7" s="5" t="s">
        <v>66</v>
      </c>
      <c r="D7" s="39" t="s">
        <v>66</v>
      </c>
      <c r="E7" s="39" t="s">
        <v>66</v>
      </c>
      <c r="F7" s="40" t="s">
        <v>66</v>
      </c>
    </row>
    <row r="8" spans="1:6" ht="15" customHeight="1" x14ac:dyDescent="0.3">
      <c r="A8" s="5" t="s">
        <v>69</v>
      </c>
      <c r="B8" s="5" t="s">
        <v>70</v>
      </c>
      <c r="C8" s="5" t="s">
        <v>71</v>
      </c>
      <c r="D8" s="39">
        <v>266458229972</v>
      </c>
      <c r="E8" s="39">
        <v>275392436885</v>
      </c>
      <c r="F8" s="40">
        <v>0.80446849031407897</v>
      </c>
    </row>
    <row r="9" spans="1:6" ht="15" customHeight="1" x14ac:dyDescent="0.3">
      <c r="A9" s="5" t="s">
        <v>66</v>
      </c>
      <c r="B9" s="5" t="s">
        <v>66</v>
      </c>
      <c r="C9" s="5" t="s">
        <v>66</v>
      </c>
      <c r="D9" s="39" t="s">
        <v>66</v>
      </c>
      <c r="E9" s="39" t="s">
        <v>66</v>
      </c>
      <c r="F9" s="40" t="s">
        <v>66</v>
      </c>
    </row>
    <row r="10" spans="1:6" ht="15" customHeight="1" x14ac:dyDescent="0.3">
      <c r="A10" s="5"/>
      <c r="B10" s="5"/>
      <c r="C10" s="5"/>
      <c r="D10" s="41"/>
      <c r="E10" s="41"/>
      <c r="F10" s="42"/>
    </row>
    <row r="11" spans="1:6" ht="15" customHeight="1" x14ac:dyDescent="0.3">
      <c r="A11" s="5" t="s">
        <v>72</v>
      </c>
      <c r="B11" s="5" t="s">
        <v>73</v>
      </c>
      <c r="C11" s="5" t="s">
        <v>74</v>
      </c>
      <c r="D11" s="39">
        <v>0</v>
      </c>
      <c r="E11" s="39">
        <v>0</v>
      </c>
      <c r="F11" s="40"/>
    </row>
    <row r="12" spans="1:6" ht="15" customHeight="1" x14ac:dyDescent="0.3">
      <c r="A12" s="5" t="s">
        <v>66</v>
      </c>
      <c r="B12" s="5" t="s">
        <v>66</v>
      </c>
      <c r="C12" s="5" t="s">
        <v>66</v>
      </c>
      <c r="D12" s="39" t="s">
        <v>66</v>
      </c>
      <c r="E12" s="39" t="s">
        <v>66</v>
      </c>
      <c r="F12" s="40" t="s">
        <v>66</v>
      </c>
    </row>
    <row r="13" spans="1:6" ht="15" customHeight="1" x14ac:dyDescent="0.3">
      <c r="A13" s="5" t="s">
        <v>75</v>
      </c>
      <c r="B13" s="5" t="s">
        <v>76</v>
      </c>
      <c r="C13" s="5" t="s">
        <v>77</v>
      </c>
      <c r="D13" s="39">
        <v>372820173</v>
      </c>
      <c r="E13" s="39">
        <v>914142054</v>
      </c>
      <c r="F13" s="40">
        <v>0.41886612625973202</v>
      </c>
    </row>
    <row r="14" spans="1:6" ht="15" customHeight="1" x14ac:dyDescent="0.3">
      <c r="A14" s="5" t="s">
        <v>66</v>
      </c>
      <c r="B14" s="5" t="s">
        <v>66</v>
      </c>
      <c r="C14" s="5" t="s">
        <v>66</v>
      </c>
      <c r="D14" s="39" t="s">
        <v>66</v>
      </c>
      <c r="E14" s="39" t="s">
        <v>66</v>
      </c>
      <c r="F14" s="40" t="s">
        <v>66</v>
      </c>
    </row>
    <row r="15" spans="1:6" ht="15" customHeight="1" x14ac:dyDescent="0.3">
      <c r="A15" s="5"/>
      <c r="B15" s="5"/>
      <c r="C15" s="5"/>
      <c r="D15" s="41"/>
      <c r="E15" s="41"/>
      <c r="F15" s="42"/>
    </row>
    <row r="16" spans="1:6" ht="15" customHeight="1" x14ac:dyDescent="0.3">
      <c r="A16" s="5" t="s">
        <v>78</v>
      </c>
      <c r="B16" s="5" t="s">
        <v>79</v>
      </c>
      <c r="C16" s="5" t="s">
        <v>80</v>
      </c>
      <c r="D16" s="39">
        <v>0</v>
      </c>
      <c r="E16" s="39">
        <v>79232876</v>
      </c>
      <c r="F16" s="40">
        <v>0</v>
      </c>
    </row>
    <row r="17" spans="1:6" ht="15" customHeight="1" x14ac:dyDescent="0.3">
      <c r="A17" s="5" t="s">
        <v>66</v>
      </c>
      <c r="B17" s="5" t="s">
        <v>66</v>
      </c>
      <c r="C17" s="5" t="s">
        <v>66</v>
      </c>
      <c r="D17" s="39" t="s">
        <v>66</v>
      </c>
      <c r="E17" s="39" t="s">
        <v>66</v>
      </c>
      <c r="F17" s="40" t="s">
        <v>66</v>
      </c>
    </row>
    <row r="18" spans="1:6" ht="15" customHeight="1" x14ac:dyDescent="0.3">
      <c r="A18" s="5"/>
      <c r="B18" s="5"/>
      <c r="C18" s="5"/>
      <c r="D18" s="41"/>
      <c r="E18" s="41"/>
      <c r="F18" s="42"/>
    </row>
    <row r="19" spans="1:6" ht="15" customHeight="1" x14ac:dyDescent="0.3">
      <c r="A19" s="5" t="s">
        <v>81</v>
      </c>
      <c r="B19" s="5" t="s">
        <v>82</v>
      </c>
      <c r="C19" s="5" t="s">
        <v>83</v>
      </c>
      <c r="D19" s="39">
        <v>0</v>
      </c>
      <c r="E19" s="39">
        <v>0</v>
      </c>
      <c r="F19" s="40"/>
    </row>
    <row r="20" spans="1:6" ht="15" customHeight="1" x14ac:dyDescent="0.3">
      <c r="A20" s="5" t="s">
        <v>66</v>
      </c>
      <c r="B20" s="5" t="s">
        <v>66</v>
      </c>
      <c r="C20" s="5" t="s">
        <v>66</v>
      </c>
      <c r="D20" s="39" t="s">
        <v>66</v>
      </c>
      <c r="E20" s="39" t="s">
        <v>66</v>
      </c>
      <c r="F20" s="40" t="s">
        <v>66</v>
      </c>
    </row>
    <row r="21" spans="1:6" ht="15" customHeight="1" x14ac:dyDescent="0.3">
      <c r="A21" s="5" t="s">
        <v>84</v>
      </c>
      <c r="B21" s="5" t="s">
        <v>85</v>
      </c>
      <c r="C21" s="5" t="s">
        <v>86</v>
      </c>
      <c r="D21" s="39">
        <v>6561253733</v>
      </c>
      <c r="E21" s="39">
        <v>5085938970</v>
      </c>
      <c r="F21" s="40">
        <v>0.42799262744314798</v>
      </c>
    </row>
    <row r="22" spans="1:6" ht="15" customHeight="1" x14ac:dyDescent="0.3">
      <c r="A22" s="5" t="s">
        <v>66</v>
      </c>
      <c r="B22" s="5" t="s">
        <v>66</v>
      </c>
      <c r="C22" s="5" t="s">
        <v>66</v>
      </c>
      <c r="D22" s="39" t="s">
        <v>66</v>
      </c>
      <c r="E22" s="39" t="s">
        <v>66</v>
      </c>
      <c r="F22" s="40" t="s">
        <v>66</v>
      </c>
    </row>
    <row r="23" spans="1:6" ht="15" customHeight="1" x14ac:dyDescent="0.3">
      <c r="A23" s="5"/>
      <c r="B23" s="5"/>
      <c r="C23" s="5"/>
      <c r="D23" s="41"/>
      <c r="E23" s="41"/>
      <c r="F23" s="42"/>
    </row>
    <row r="24" spans="1:6" ht="15" customHeight="1" x14ac:dyDescent="0.3">
      <c r="A24" s="5" t="s">
        <v>87</v>
      </c>
      <c r="B24" s="5" t="s">
        <v>88</v>
      </c>
      <c r="C24" s="5" t="s">
        <v>89</v>
      </c>
      <c r="D24" s="39">
        <v>0</v>
      </c>
      <c r="E24" s="39">
        <v>0</v>
      </c>
      <c r="F24" s="40"/>
    </row>
    <row r="25" spans="1:6" ht="15" customHeight="1" x14ac:dyDescent="0.3">
      <c r="A25" s="5" t="s">
        <v>66</v>
      </c>
      <c r="B25" s="5" t="s">
        <v>66</v>
      </c>
      <c r="C25" s="5" t="s">
        <v>66</v>
      </c>
      <c r="D25" s="39" t="s">
        <v>66</v>
      </c>
      <c r="E25" s="39" t="s">
        <v>66</v>
      </c>
      <c r="F25" s="40" t="s">
        <v>66</v>
      </c>
    </row>
    <row r="26" spans="1:6" ht="15" customHeight="1" x14ac:dyDescent="0.3">
      <c r="A26" s="5"/>
      <c r="B26" s="5"/>
      <c r="C26" s="5"/>
      <c r="D26" s="41"/>
      <c r="E26" s="41"/>
      <c r="F26" s="42"/>
    </row>
    <row r="27" spans="1:6" ht="15" customHeight="1" x14ac:dyDescent="0.3">
      <c r="A27" s="5" t="s">
        <v>90</v>
      </c>
      <c r="B27" s="5" t="s">
        <v>91</v>
      </c>
      <c r="C27" s="5" t="s">
        <v>92</v>
      </c>
      <c r="D27" s="39">
        <v>0</v>
      </c>
      <c r="E27" s="39">
        <v>0</v>
      </c>
      <c r="F27" s="40"/>
    </row>
    <row r="28" spans="1:6" ht="15" customHeight="1" x14ac:dyDescent="0.3">
      <c r="A28" s="5" t="s">
        <v>66</v>
      </c>
      <c r="B28" s="5" t="s">
        <v>66</v>
      </c>
      <c r="C28" s="5" t="s">
        <v>66</v>
      </c>
      <c r="D28" s="39" t="s">
        <v>66</v>
      </c>
      <c r="E28" s="39" t="s">
        <v>66</v>
      </c>
      <c r="F28" s="40" t="s">
        <v>66</v>
      </c>
    </row>
    <row r="29" spans="1:6" ht="15" customHeight="1" x14ac:dyDescent="0.3">
      <c r="A29" s="5"/>
      <c r="B29" s="5"/>
      <c r="C29" s="5"/>
      <c r="D29" s="41"/>
      <c r="E29" s="41"/>
      <c r="F29" s="42"/>
    </row>
    <row r="30" spans="1:6" ht="15" customHeight="1" x14ac:dyDescent="0.3">
      <c r="A30" s="5" t="s">
        <v>93</v>
      </c>
      <c r="B30" s="5" t="s">
        <v>94</v>
      </c>
      <c r="C30" s="5" t="s">
        <v>95</v>
      </c>
      <c r="D30" s="41">
        <v>343387386710</v>
      </c>
      <c r="E30" s="41">
        <v>338762773064</v>
      </c>
      <c r="F30" s="42">
        <v>0.63090713280606903</v>
      </c>
    </row>
    <row r="31" spans="1:6" ht="15" customHeight="1" x14ac:dyDescent="0.3">
      <c r="A31" s="8" t="s">
        <v>96</v>
      </c>
      <c r="B31" s="8" t="s">
        <v>97</v>
      </c>
      <c r="C31" s="8" t="s">
        <v>98</v>
      </c>
      <c r="D31" s="41"/>
      <c r="E31" s="41"/>
      <c r="F31" s="42"/>
    </row>
    <row r="32" spans="1:6" ht="15" customHeight="1" x14ac:dyDescent="0.3">
      <c r="A32" s="5" t="s">
        <v>99</v>
      </c>
      <c r="B32" s="5" t="s">
        <v>100</v>
      </c>
      <c r="C32" s="5" t="s">
        <v>101</v>
      </c>
      <c r="D32" s="39">
        <v>0</v>
      </c>
      <c r="E32" s="39">
        <v>0</v>
      </c>
      <c r="F32" s="40"/>
    </row>
    <row r="33" spans="1:6" ht="15" customHeight="1" x14ac:dyDescent="0.3">
      <c r="A33" s="5" t="s">
        <v>66</v>
      </c>
      <c r="B33" s="5" t="s">
        <v>66</v>
      </c>
      <c r="C33" s="5" t="s">
        <v>66</v>
      </c>
      <c r="D33" s="39" t="s">
        <v>66</v>
      </c>
      <c r="E33" s="39" t="s">
        <v>66</v>
      </c>
      <c r="F33" s="40" t="s">
        <v>66</v>
      </c>
    </row>
    <row r="34" spans="1:6" ht="15" customHeight="1" x14ac:dyDescent="0.3">
      <c r="A34" s="5" t="s">
        <v>102</v>
      </c>
      <c r="B34" s="5" t="s">
        <v>103</v>
      </c>
      <c r="C34" s="5" t="s">
        <v>104</v>
      </c>
      <c r="D34" s="39">
        <v>19516364678</v>
      </c>
      <c r="E34" s="39">
        <v>4198574380</v>
      </c>
      <c r="F34" s="40"/>
    </row>
    <row r="35" spans="1:6" ht="15" customHeight="1" x14ac:dyDescent="0.3">
      <c r="A35" s="5" t="s">
        <v>66</v>
      </c>
      <c r="B35" s="5" t="s">
        <v>66</v>
      </c>
      <c r="C35" s="5" t="s">
        <v>66</v>
      </c>
      <c r="D35" s="39" t="s">
        <v>66</v>
      </c>
      <c r="E35" s="39" t="s">
        <v>66</v>
      </c>
      <c r="F35" s="40" t="s">
        <v>66</v>
      </c>
    </row>
    <row r="36" spans="1:6" ht="15" customHeight="1" x14ac:dyDescent="0.3">
      <c r="A36" s="5"/>
      <c r="B36" s="5"/>
      <c r="C36" s="5"/>
      <c r="D36" s="41"/>
      <c r="E36" s="41"/>
      <c r="F36" s="42"/>
    </row>
    <row r="37" spans="1:6" ht="15" customHeight="1" x14ac:dyDescent="0.3">
      <c r="A37" s="5" t="s">
        <v>105</v>
      </c>
      <c r="B37" s="5" t="s">
        <v>106</v>
      </c>
      <c r="C37" s="5" t="s">
        <v>107</v>
      </c>
      <c r="D37" s="39">
        <v>1452675266</v>
      </c>
      <c r="E37" s="39">
        <v>1155057481</v>
      </c>
      <c r="F37" s="40">
        <v>0.20847545454584601</v>
      </c>
    </row>
    <row r="38" spans="1:6" ht="15" customHeight="1" x14ac:dyDescent="0.3">
      <c r="A38" s="5" t="s">
        <v>66</v>
      </c>
      <c r="B38" s="5" t="s">
        <v>66</v>
      </c>
      <c r="C38" s="5" t="s">
        <v>66</v>
      </c>
      <c r="D38" s="39" t="s">
        <v>66</v>
      </c>
      <c r="E38" s="39" t="s">
        <v>66</v>
      </c>
      <c r="F38" s="40" t="s">
        <v>66</v>
      </c>
    </row>
    <row r="39" spans="1:6" ht="15" customHeight="1" x14ac:dyDescent="0.3">
      <c r="A39" s="5"/>
      <c r="B39" s="5"/>
      <c r="C39" s="5"/>
      <c r="D39" s="41"/>
      <c r="E39" s="41"/>
      <c r="F39" s="42"/>
    </row>
    <row r="40" spans="1:6" ht="15" customHeight="1" x14ac:dyDescent="0.3">
      <c r="A40" s="5" t="s">
        <v>108</v>
      </c>
      <c r="B40" s="5" t="s">
        <v>109</v>
      </c>
      <c r="C40" s="5" t="s">
        <v>110</v>
      </c>
      <c r="D40" s="41">
        <v>20969039944</v>
      </c>
      <c r="E40" s="41">
        <v>5353631861</v>
      </c>
      <c r="F40" s="42">
        <v>3.0092961834151501</v>
      </c>
    </row>
    <row r="41" spans="1:6" ht="15" customHeight="1" x14ac:dyDescent="0.3">
      <c r="A41" s="5" t="s">
        <v>1</v>
      </c>
      <c r="B41" s="5" t="s">
        <v>111</v>
      </c>
      <c r="C41" s="5" t="s">
        <v>112</v>
      </c>
      <c r="D41" s="39">
        <v>322418346766</v>
      </c>
      <c r="E41" s="39">
        <v>333409141203</v>
      </c>
      <c r="F41" s="40">
        <v>0.60006292925967397</v>
      </c>
    </row>
    <row r="42" spans="1:6" ht="15" customHeight="1" x14ac:dyDescent="0.3">
      <c r="A42" s="5" t="s">
        <v>1</v>
      </c>
      <c r="B42" s="5" t="s">
        <v>113</v>
      </c>
      <c r="C42" s="5" t="s">
        <v>114</v>
      </c>
      <c r="D42" s="43">
        <v>20766995.300000001</v>
      </c>
      <c r="E42" s="43">
        <v>21863586.43</v>
      </c>
      <c r="F42" s="40">
        <v>0.67368782260830695</v>
      </c>
    </row>
    <row r="43" spans="1:6" ht="15" customHeight="1" x14ac:dyDescent="0.3">
      <c r="A43" s="5" t="s">
        <v>1</v>
      </c>
      <c r="B43" s="5" t="s">
        <v>115</v>
      </c>
      <c r="C43" s="5" t="s">
        <v>116</v>
      </c>
      <c r="D43" s="43">
        <v>15525.51</v>
      </c>
      <c r="E43" s="43">
        <v>15249.51</v>
      </c>
      <c r="F43" s="40">
        <v>0.89071347678369195</v>
      </c>
    </row>
    <row r="44" spans="1:6" ht="15" customHeight="1" x14ac:dyDescent="0.3">
      <c r="A44" s="9" t="s">
        <v>1</v>
      </c>
      <c r="B44" s="9" t="s">
        <v>1</v>
      </c>
      <c r="C44" s="9" t="s">
        <v>1</v>
      </c>
      <c r="D44" s="30" t="s">
        <v>1</v>
      </c>
      <c r="E44" s="30" t="s">
        <v>1</v>
      </c>
      <c r="F44" s="30"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I51"/>
  <sheetViews>
    <sheetView topLeftCell="C34" workbookViewId="0">
      <selection activeCell="D2" sqref="D2:F50"/>
    </sheetView>
  </sheetViews>
  <sheetFormatPr defaultRowHeight="13.2" x14ac:dyDescent="0.25"/>
  <cols>
    <col min="1" max="1" width="6.5546875" customWidth="1"/>
    <col min="2" max="2" width="60.44140625" customWidth="1"/>
    <col min="3" max="3" width="13" customWidth="1"/>
    <col min="4" max="6" width="21" style="16" bestFit="1" customWidth="1"/>
  </cols>
  <sheetData>
    <row r="1" spans="1:6" ht="15" customHeight="1" x14ac:dyDescent="0.3">
      <c r="A1" s="7" t="s">
        <v>6</v>
      </c>
      <c r="B1" s="7" t="s">
        <v>117</v>
      </c>
      <c r="C1" s="7" t="s">
        <v>54</v>
      </c>
      <c r="D1" s="15" t="s">
        <v>55</v>
      </c>
      <c r="E1" s="15" t="s">
        <v>56</v>
      </c>
      <c r="F1" s="15" t="s">
        <v>118</v>
      </c>
    </row>
    <row r="2" spans="1:6" ht="15" customHeight="1" x14ac:dyDescent="0.3">
      <c r="A2" s="8" t="s">
        <v>58</v>
      </c>
      <c r="B2" s="8" t="s">
        <v>119</v>
      </c>
      <c r="C2" s="8" t="s">
        <v>74</v>
      </c>
      <c r="D2" s="31">
        <v>133143970</v>
      </c>
      <c r="E2" s="31">
        <v>804515204</v>
      </c>
      <c r="F2" s="31">
        <v>3053113968</v>
      </c>
    </row>
    <row r="3" spans="1:6" ht="15" customHeight="1" x14ac:dyDescent="0.3">
      <c r="A3" s="5" t="s">
        <v>9</v>
      </c>
      <c r="B3" s="5" t="s">
        <v>120</v>
      </c>
      <c r="C3" s="5" t="s">
        <v>121</v>
      </c>
      <c r="D3" s="32">
        <v>0</v>
      </c>
      <c r="E3" s="32">
        <v>0</v>
      </c>
      <c r="F3" s="32">
        <v>0</v>
      </c>
    </row>
    <row r="4" spans="1:6" ht="15" customHeight="1" x14ac:dyDescent="0.3">
      <c r="A4" s="5" t="s">
        <v>66</v>
      </c>
      <c r="B4" s="5" t="s">
        <v>66</v>
      </c>
      <c r="C4" s="5" t="s">
        <v>66</v>
      </c>
      <c r="D4" s="33" t="s">
        <v>66</v>
      </c>
      <c r="E4" s="33" t="s">
        <v>372</v>
      </c>
      <c r="F4" s="33" t="s">
        <v>372</v>
      </c>
    </row>
    <row r="5" spans="1:6" ht="15" customHeight="1" x14ac:dyDescent="0.3">
      <c r="A5" s="5" t="s">
        <v>12</v>
      </c>
      <c r="B5" s="5" t="s">
        <v>76</v>
      </c>
      <c r="C5" s="5" t="s">
        <v>83</v>
      </c>
      <c r="D5" s="32">
        <v>120815203</v>
      </c>
      <c r="E5" s="32">
        <v>683885068</v>
      </c>
      <c r="F5" s="32">
        <v>2029459175</v>
      </c>
    </row>
    <row r="6" spans="1:6" ht="15" customHeight="1" x14ac:dyDescent="0.3">
      <c r="A6" s="5" t="s">
        <v>66</v>
      </c>
      <c r="B6" s="5" t="s">
        <v>66</v>
      </c>
      <c r="C6" s="5" t="s">
        <v>66</v>
      </c>
      <c r="D6" s="33" t="s">
        <v>66</v>
      </c>
      <c r="E6" s="33" t="s">
        <v>372</v>
      </c>
      <c r="F6" s="33" t="s">
        <v>372</v>
      </c>
    </row>
    <row r="7" spans="1:6" ht="15" customHeight="1" x14ac:dyDescent="0.3">
      <c r="A7" s="5" t="s">
        <v>15</v>
      </c>
      <c r="B7" s="5" t="s">
        <v>122</v>
      </c>
      <c r="C7" s="5" t="s">
        <v>101</v>
      </c>
      <c r="D7" s="32">
        <v>12328767</v>
      </c>
      <c r="E7" s="32">
        <v>120630136</v>
      </c>
      <c r="F7" s="32">
        <v>1023654793</v>
      </c>
    </row>
    <row r="8" spans="1:6" ht="15" customHeight="1" x14ac:dyDescent="0.3">
      <c r="A8" s="5" t="s">
        <v>66</v>
      </c>
      <c r="B8" s="5" t="s">
        <v>66</v>
      </c>
      <c r="C8" s="5" t="s">
        <v>66</v>
      </c>
      <c r="D8" s="33" t="s">
        <v>66</v>
      </c>
      <c r="E8" s="33" t="s">
        <v>66</v>
      </c>
      <c r="F8" s="33" t="s">
        <v>66</v>
      </c>
    </row>
    <row r="9" spans="1:6" ht="15" customHeight="1" x14ac:dyDescent="0.3">
      <c r="A9" s="5" t="s">
        <v>18</v>
      </c>
      <c r="B9" s="5" t="s">
        <v>123</v>
      </c>
      <c r="C9" s="5" t="s">
        <v>121</v>
      </c>
      <c r="D9" s="32">
        <v>0</v>
      </c>
      <c r="E9" s="32">
        <v>0</v>
      </c>
      <c r="F9" s="32">
        <v>0</v>
      </c>
    </row>
    <row r="10" spans="1:6" ht="15" customHeight="1" x14ac:dyDescent="0.3">
      <c r="A10" s="5" t="s">
        <v>66</v>
      </c>
      <c r="B10" s="5" t="s">
        <v>66</v>
      </c>
      <c r="C10" s="5" t="s">
        <v>66</v>
      </c>
      <c r="D10" s="33" t="s">
        <v>66</v>
      </c>
      <c r="E10" s="33" t="s">
        <v>66</v>
      </c>
      <c r="F10" s="33" t="s">
        <v>66</v>
      </c>
    </row>
    <row r="11" spans="1:6" ht="15" customHeight="1" x14ac:dyDescent="0.3">
      <c r="A11" s="8" t="s">
        <v>96</v>
      </c>
      <c r="B11" s="8" t="s">
        <v>124</v>
      </c>
      <c r="C11" s="8" t="s">
        <v>125</v>
      </c>
      <c r="D11" s="34">
        <v>783944011</v>
      </c>
      <c r="E11" s="34">
        <v>591163471</v>
      </c>
      <c r="F11" s="34">
        <v>3573186228</v>
      </c>
    </row>
    <row r="12" spans="1:6" ht="15" customHeight="1" x14ac:dyDescent="0.3">
      <c r="A12" s="5" t="s">
        <v>9</v>
      </c>
      <c r="B12" s="5" t="s">
        <v>126</v>
      </c>
      <c r="C12" s="5" t="s">
        <v>127</v>
      </c>
      <c r="D12" s="32">
        <v>335074134</v>
      </c>
      <c r="E12" s="32">
        <v>336040600</v>
      </c>
      <c r="F12" s="32">
        <v>1766477048</v>
      </c>
    </row>
    <row r="13" spans="1:6" ht="15" customHeight="1" x14ac:dyDescent="0.3">
      <c r="A13" s="5" t="s">
        <v>66</v>
      </c>
      <c r="B13" s="5" t="s">
        <v>66</v>
      </c>
      <c r="C13" s="5" t="s">
        <v>66</v>
      </c>
      <c r="D13" s="33" t="s">
        <v>66</v>
      </c>
      <c r="E13" s="33" t="s">
        <v>66</v>
      </c>
      <c r="F13" s="33" t="s">
        <v>66</v>
      </c>
    </row>
    <row r="14" spans="1:6" ht="15" customHeight="1" x14ac:dyDescent="0.3">
      <c r="A14" s="5" t="s">
        <v>12</v>
      </c>
      <c r="B14" s="5" t="s">
        <v>128</v>
      </c>
      <c r="C14" s="5" t="s">
        <v>129</v>
      </c>
      <c r="D14" s="32">
        <v>47212739</v>
      </c>
      <c r="E14" s="32">
        <v>38407857</v>
      </c>
      <c r="F14" s="32">
        <v>212670764</v>
      </c>
    </row>
    <row r="15" spans="1:6" ht="15" customHeight="1" x14ac:dyDescent="0.3">
      <c r="A15" s="5" t="s">
        <v>66</v>
      </c>
      <c r="B15" s="5" t="s">
        <v>66</v>
      </c>
      <c r="C15" s="5" t="s">
        <v>66</v>
      </c>
      <c r="D15" s="33" t="s">
        <v>66</v>
      </c>
      <c r="E15" s="33" t="s">
        <v>66</v>
      </c>
      <c r="F15" s="33" t="s">
        <v>66</v>
      </c>
    </row>
    <row r="16" spans="1:6" ht="15" customHeight="1" x14ac:dyDescent="0.3">
      <c r="A16" s="5"/>
      <c r="B16" s="5"/>
      <c r="C16" s="5"/>
      <c r="D16" s="32"/>
      <c r="E16" s="32"/>
      <c r="F16" s="32"/>
    </row>
    <row r="17" spans="1:9" ht="15" customHeight="1" x14ac:dyDescent="0.3">
      <c r="A17" s="5" t="s">
        <v>15</v>
      </c>
      <c r="B17" s="5" t="s">
        <v>130</v>
      </c>
      <c r="C17" s="5" t="s">
        <v>131</v>
      </c>
      <c r="D17" s="32">
        <v>79062500</v>
      </c>
      <c r="E17" s="32">
        <v>79062500</v>
      </c>
      <c r="F17" s="32">
        <v>395312500</v>
      </c>
    </row>
    <row r="18" spans="1:9" ht="15" customHeight="1" x14ac:dyDescent="0.3">
      <c r="A18" s="5" t="s">
        <v>66</v>
      </c>
      <c r="B18" s="5" t="s">
        <v>66</v>
      </c>
      <c r="C18" s="5" t="s">
        <v>66</v>
      </c>
      <c r="D18" s="33" t="s">
        <v>66</v>
      </c>
      <c r="E18" s="33" t="s">
        <v>66</v>
      </c>
      <c r="F18" s="33" t="s">
        <v>66</v>
      </c>
    </row>
    <row r="19" spans="1:9" ht="15" customHeight="1" x14ac:dyDescent="0.3">
      <c r="A19" s="5"/>
      <c r="B19" s="5"/>
      <c r="C19" s="5"/>
      <c r="D19" s="32"/>
      <c r="E19" s="32"/>
      <c r="F19" s="32"/>
    </row>
    <row r="20" spans="1:9" s="22" customFormat="1" ht="15" customHeight="1" x14ac:dyDescent="0.3">
      <c r="A20" s="21" t="s">
        <v>18</v>
      </c>
      <c r="B20" s="21" t="s">
        <v>132</v>
      </c>
      <c r="C20" s="21" t="s">
        <v>133</v>
      </c>
      <c r="D20" s="32">
        <v>0</v>
      </c>
      <c r="E20" s="32">
        <v>0</v>
      </c>
      <c r="F20" s="32">
        <v>0</v>
      </c>
      <c r="G20"/>
      <c r="H20"/>
      <c r="I20"/>
    </row>
    <row r="21" spans="1:9" ht="15" customHeight="1" x14ac:dyDescent="0.3">
      <c r="A21" s="5" t="s">
        <v>66</v>
      </c>
      <c r="B21" s="5" t="s">
        <v>66</v>
      </c>
      <c r="C21" s="5" t="s">
        <v>66</v>
      </c>
      <c r="D21" s="33" t="s">
        <v>66</v>
      </c>
      <c r="E21" s="33" t="s">
        <v>66</v>
      </c>
      <c r="F21" s="33" t="s">
        <v>66</v>
      </c>
    </row>
    <row r="22" spans="1:9" s="22" customFormat="1" ht="15" customHeight="1" x14ac:dyDescent="0.3">
      <c r="A22" s="21" t="s">
        <v>21</v>
      </c>
      <c r="B22" s="21" t="s">
        <v>134</v>
      </c>
      <c r="C22" s="21" t="s">
        <v>135</v>
      </c>
      <c r="D22" s="32">
        <v>0</v>
      </c>
      <c r="E22" s="32">
        <v>0</v>
      </c>
      <c r="F22" s="32">
        <v>0</v>
      </c>
      <c r="G22"/>
      <c r="H22"/>
      <c r="I22"/>
    </row>
    <row r="23" spans="1:9" ht="15" customHeight="1" x14ac:dyDescent="0.3">
      <c r="A23" s="5" t="s">
        <v>66</v>
      </c>
      <c r="B23" s="5" t="s">
        <v>66</v>
      </c>
      <c r="C23" s="5" t="s">
        <v>66</v>
      </c>
      <c r="D23" s="33" t="s">
        <v>66</v>
      </c>
      <c r="E23" s="33" t="s">
        <v>66</v>
      </c>
      <c r="F23" s="33" t="s">
        <v>66</v>
      </c>
    </row>
    <row r="24" spans="1:9" ht="15" customHeight="1" x14ac:dyDescent="0.3">
      <c r="A24" s="5" t="s">
        <v>24</v>
      </c>
      <c r="B24" s="5" t="s">
        <v>136</v>
      </c>
      <c r="C24" s="5" t="s">
        <v>137</v>
      </c>
      <c r="D24" s="32">
        <v>-642000</v>
      </c>
      <c r="E24" s="32">
        <v>0</v>
      </c>
      <c r="F24" s="32">
        <v>-642000</v>
      </c>
    </row>
    <row r="25" spans="1:9" ht="15" customHeight="1" x14ac:dyDescent="0.3">
      <c r="A25" s="5" t="s">
        <v>66</v>
      </c>
      <c r="B25" s="5" t="s">
        <v>66</v>
      </c>
      <c r="C25" s="5" t="s">
        <v>66</v>
      </c>
      <c r="D25" s="33" t="s">
        <v>66</v>
      </c>
      <c r="E25" s="33" t="s">
        <v>66</v>
      </c>
      <c r="F25" s="33" t="s">
        <v>66</v>
      </c>
    </row>
    <row r="26" spans="1:9" ht="15" customHeight="1" x14ac:dyDescent="0.3">
      <c r="A26" s="5" t="s">
        <v>27</v>
      </c>
      <c r="B26" s="5" t="s">
        <v>138</v>
      </c>
      <c r="C26" s="5" t="s">
        <v>139</v>
      </c>
      <c r="D26" s="32">
        <v>30000000</v>
      </c>
      <c r="E26" s="32">
        <v>30000000</v>
      </c>
      <c r="F26" s="32">
        <v>150000000</v>
      </c>
    </row>
    <row r="27" spans="1:9" ht="15" customHeight="1" x14ac:dyDescent="0.3">
      <c r="A27" s="5" t="s">
        <v>66</v>
      </c>
      <c r="B27" s="5" t="s">
        <v>66</v>
      </c>
      <c r="C27" s="5" t="s">
        <v>66</v>
      </c>
      <c r="D27" s="33" t="s">
        <v>66</v>
      </c>
      <c r="E27" s="33" t="s">
        <v>66</v>
      </c>
      <c r="F27" s="33" t="s">
        <v>66</v>
      </c>
    </row>
    <row r="28" spans="1:9" ht="15" customHeight="1" x14ac:dyDescent="0.3">
      <c r="A28" s="5"/>
      <c r="B28" s="5"/>
      <c r="C28" s="5"/>
      <c r="D28" s="32"/>
      <c r="E28" s="32"/>
      <c r="F28" s="32"/>
    </row>
    <row r="29" spans="1:9" ht="15" customHeight="1" x14ac:dyDescent="0.3">
      <c r="A29" s="5" t="s">
        <v>30</v>
      </c>
      <c r="B29" s="5" t="s">
        <v>140</v>
      </c>
      <c r="C29" s="5" t="s">
        <v>141</v>
      </c>
      <c r="D29" s="32">
        <v>0</v>
      </c>
      <c r="E29" s="32">
        <v>0</v>
      </c>
      <c r="F29" s="32">
        <v>0</v>
      </c>
    </row>
    <row r="30" spans="1:9" ht="15" customHeight="1" x14ac:dyDescent="0.3">
      <c r="A30" s="5" t="s">
        <v>66</v>
      </c>
      <c r="B30" s="5" t="s">
        <v>66</v>
      </c>
      <c r="C30" s="5" t="s">
        <v>66</v>
      </c>
      <c r="D30" s="33" t="s">
        <v>66</v>
      </c>
      <c r="E30" s="33" t="s">
        <v>66</v>
      </c>
      <c r="F30" s="33" t="s">
        <v>66</v>
      </c>
    </row>
    <row r="31" spans="1:9" ht="15" customHeight="1" x14ac:dyDescent="0.3">
      <c r="A31" s="5"/>
      <c r="B31" s="5"/>
      <c r="C31" s="5"/>
      <c r="D31" s="32"/>
      <c r="E31" s="32"/>
      <c r="F31" s="32"/>
    </row>
    <row r="32" spans="1:9" s="22" customFormat="1" ht="15" customHeight="1" x14ac:dyDescent="0.3">
      <c r="A32" s="21" t="s">
        <v>33</v>
      </c>
      <c r="B32" s="21" t="s">
        <v>142</v>
      </c>
      <c r="C32" s="21" t="s">
        <v>133</v>
      </c>
      <c r="D32" s="32">
        <v>293154138</v>
      </c>
      <c r="E32" s="32">
        <v>106288167</v>
      </c>
      <c r="F32" s="32">
        <v>1036853999</v>
      </c>
      <c r="G32"/>
      <c r="H32"/>
      <c r="I32"/>
    </row>
    <row r="33" spans="1:9" ht="15" customHeight="1" x14ac:dyDescent="0.3">
      <c r="A33" s="5" t="s">
        <v>66</v>
      </c>
      <c r="B33" s="5" t="s">
        <v>66</v>
      </c>
      <c r="C33" s="5" t="s">
        <v>66</v>
      </c>
      <c r="D33" s="33" t="s">
        <v>66</v>
      </c>
      <c r="E33" s="33" t="s">
        <v>66</v>
      </c>
      <c r="F33" s="33" t="s">
        <v>66</v>
      </c>
    </row>
    <row r="34" spans="1:9" ht="15" customHeight="1" x14ac:dyDescent="0.3">
      <c r="A34" s="5"/>
      <c r="B34" s="5"/>
      <c r="C34" s="5"/>
      <c r="D34" s="32"/>
      <c r="E34" s="32"/>
      <c r="F34" s="32"/>
    </row>
    <row r="35" spans="1:9" s="22" customFormat="1" ht="15" customHeight="1" x14ac:dyDescent="0.3">
      <c r="A35" s="21" t="s">
        <v>36</v>
      </c>
      <c r="B35" s="21" t="s">
        <v>143</v>
      </c>
      <c r="C35" s="21" t="s">
        <v>135</v>
      </c>
      <c r="D35" s="32">
        <v>82500</v>
      </c>
      <c r="E35" s="32">
        <v>1364347</v>
      </c>
      <c r="F35" s="32">
        <v>12513917</v>
      </c>
      <c r="G35"/>
      <c r="H35"/>
      <c r="I35"/>
    </row>
    <row r="36" spans="1:9" ht="15" customHeight="1" x14ac:dyDescent="0.3">
      <c r="A36" s="5" t="s">
        <v>66</v>
      </c>
      <c r="B36" s="5" t="s">
        <v>66</v>
      </c>
      <c r="C36" s="5" t="s">
        <v>66</v>
      </c>
      <c r="D36" s="33" t="s">
        <v>66</v>
      </c>
      <c r="E36" s="33" t="s">
        <v>66</v>
      </c>
      <c r="F36" s="33" t="s">
        <v>66</v>
      </c>
    </row>
    <row r="37" spans="1:9" ht="15" customHeight="1" x14ac:dyDescent="0.3">
      <c r="A37" s="5"/>
      <c r="B37" s="5"/>
      <c r="C37" s="5"/>
      <c r="D37" s="32"/>
      <c r="E37" s="32"/>
      <c r="F37" s="32"/>
    </row>
    <row r="38" spans="1:9" ht="15" customHeight="1" x14ac:dyDescent="0.3">
      <c r="A38" s="8" t="s">
        <v>144</v>
      </c>
      <c r="B38" s="8" t="s">
        <v>145</v>
      </c>
      <c r="C38" s="8" t="s">
        <v>146</v>
      </c>
      <c r="D38" s="34">
        <v>-650800041</v>
      </c>
      <c r="E38" s="34">
        <v>213351733</v>
      </c>
      <c r="F38" s="34">
        <v>-520072260</v>
      </c>
    </row>
    <row r="39" spans="1:9" ht="15" customHeight="1" x14ac:dyDescent="0.3">
      <c r="A39" s="8" t="s">
        <v>147</v>
      </c>
      <c r="B39" s="8" t="s">
        <v>148</v>
      </c>
      <c r="C39" s="8" t="s">
        <v>149</v>
      </c>
      <c r="D39" s="34">
        <v>6570677203</v>
      </c>
      <c r="E39" s="34">
        <v>-7997656831</v>
      </c>
      <c r="F39" s="34">
        <v>10440754598</v>
      </c>
    </row>
    <row r="40" spans="1:9" ht="15" customHeight="1" x14ac:dyDescent="0.3">
      <c r="A40" s="5" t="s">
        <v>9</v>
      </c>
      <c r="B40" s="5" t="s">
        <v>150</v>
      </c>
      <c r="C40" s="5" t="s">
        <v>151</v>
      </c>
      <c r="D40" s="32">
        <v>-1210216314</v>
      </c>
      <c r="E40" s="32">
        <v>-1073527755</v>
      </c>
      <c r="F40" s="32">
        <v>3366135897</v>
      </c>
    </row>
    <row r="41" spans="1:9" ht="15" customHeight="1" x14ac:dyDescent="0.3">
      <c r="A41" s="5" t="s">
        <v>12</v>
      </c>
      <c r="B41" s="5" t="s">
        <v>152</v>
      </c>
      <c r="C41" s="5" t="s">
        <v>153</v>
      </c>
      <c r="D41" s="32">
        <v>7780893517</v>
      </c>
      <c r="E41" s="32">
        <v>-6924129076</v>
      </c>
      <c r="F41" s="32">
        <v>7074618701</v>
      </c>
    </row>
    <row r="42" spans="1:9" ht="15" customHeight="1" x14ac:dyDescent="0.3">
      <c r="A42" s="8" t="s">
        <v>154</v>
      </c>
      <c r="B42" s="8" t="s">
        <v>155</v>
      </c>
      <c r="C42" s="8" t="s">
        <v>156</v>
      </c>
      <c r="D42" s="34">
        <v>5919877162</v>
      </c>
      <c r="E42" s="34">
        <v>-7784305098</v>
      </c>
      <c r="F42" s="34">
        <v>9920682338</v>
      </c>
    </row>
    <row r="43" spans="1:9" ht="15" customHeight="1" x14ac:dyDescent="0.3">
      <c r="A43" s="8" t="s">
        <v>157</v>
      </c>
      <c r="B43" s="8" t="s">
        <v>158</v>
      </c>
      <c r="C43" s="8" t="s">
        <v>159</v>
      </c>
      <c r="D43" s="34">
        <v>333409141203</v>
      </c>
      <c r="E43" s="34">
        <v>347387539297</v>
      </c>
      <c r="F43" s="34">
        <v>375905982413</v>
      </c>
    </row>
    <row r="44" spans="1:9" ht="15" customHeight="1" x14ac:dyDescent="0.3">
      <c r="A44" s="8" t="s">
        <v>160</v>
      </c>
      <c r="B44" s="8" t="s">
        <v>161</v>
      </c>
      <c r="C44" s="8" t="s">
        <v>162</v>
      </c>
      <c r="D44" s="34">
        <v>-10990794437</v>
      </c>
      <c r="E44" s="34">
        <v>-13978398094</v>
      </c>
      <c r="F44" s="34">
        <v>-53487635647</v>
      </c>
    </row>
    <row r="45" spans="1:9" ht="15" customHeight="1" x14ac:dyDescent="0.3">
      <c r="A45" s="5" t="s">
        <v>9</v>
      </c>
      <c r="B45" s="5" t="s">
        <v>163</v>
      </c>
      <c r="C45" s="5" t="s">
        <v>164</v>
      </c>
      <c r="D45" s="32">
        <v>5919877162</v>
      </c>
      <c r="E45" s="32">
        <v>-7784305098</v>
      </c>
      <c r="F45" s="32">
        <v>9920682338</v>
      </c>
    </row>
    <row r="46" spans="1:9" ht="15" customHeight="1" x14ac:dyDescent="0.3">
      <c r="A46" s="5" t="s">
        <v>12</v>
      </c>
      <c r="B46" s="5" t="s">
        <v>165</v>
      </c>
      <c r="C46" s="5" t="s">
        <v>166</v>
      </c>
      <c r="D46" s="32">
        <v>0</v>
      </c>
      <c r="E46" s="32">
        <v>0</v>
      </c>
      <c r="F46" s="32">
        <v>0</v>
      </c>
    </row>
    <row r="47" spans="1:9" ht="15" customHeight="1" x14ac:dyDescent="0.3">
      <c r="A47" s="5" t="s">
        <v>15</v>
      </c>
      <c r="B47" s="5" t="s">
        <v>167</v>
      </c>
      <c r="C47" s="5" t="s">
        <v>168</v>
      </c>
      <c r="D47" s="32">
        <v>-16910671599</v>
      </c>
      <c r="E47" s="32">
        <v>-6194092996</v>
      </c>
      <c r="F47" s="32">
        <v>-63408317985</v>
      </c>
    </row>
    <row r="48" spans="1:9" ht="15" customHeight="1" x14ac:dyDescent="0.3">
      <c r="A48" s="8" t="s">
        <v>169</v>
      </c>
      <c r="B48" s="8" t="s">
        <v>170</v>
      </c>
      <c r="C48" s="8" t="s">
        <v>171</v>
      </c>
      <c r="D48" s="34">
        <v>322418346766</v>
      </c>
      <c r="E48" s="34">
        <v>333409141203</v>
      </c>
      <c r="F48" s="34">
        <v>322418346766</v>
      </c>
    </row>
    <row r="49" spans="1:6" ht="15" customHeight="1" x14ac:dyDescent="0.3">
      <c r="A49" s="8" t="s">
        <v>172</v>
      </c>
      <c r="B49" s="8" t="s">
        <v>173</v>
      </c>
      <c r="C49" s="8" t="s">
        <v>174</v>
      </c>
      <c r="D49" s="34">
        <v>0</v>
      </c>
      <c r="E49" s="34">
        <v>0</v>
      </c>
      <c r="F49" s="34">
        <v>0</v>
      </c>
    </row>
    <row r="50" spans="1:6" ht="15" customHeight="1" x14ac:dyDescent="0.3">
      <c r="A50" s="5" t="s">
        <v>1</v>
      </c>
      <c r="B50" s="5" t="s">
        <v>175</v>
      </c>
      <c r="C50" s="5" t="s">
        <v>176</v>
      </c>
      <c r="D50" s="40">
        <v>0</v>
      </c>
      <c r="E50" s="40">
        <v>0</v>
      </c>
      <c r="F50" s="40">
        <v>0</v>
      </c>
    </row>
    <row r="51" spans="1:6" ht="15" customHeight="1" x14ac:dyDescent="0.3">
      <c r="A51" s="9" t="s">
        <v>1</v>
      </c>
      <c r="B51" s="9" t="s">
        <v>1</v>
      </c>
      <c r="C51" s="9" t="s">
        <v>1</v>
      </c>
      <c r="D51" s="14" t="s">
        <v>1</v>
      </c>
      <c r="E51" s="14" t="s">
        <v>1</v>
      </c>
      <c r="F51" s="14"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58"/>
  <sheetViews>
    <sheetView topLeftCell="A37" zoomScale="78" zoomScaleNormal="78" workbookViewId="0">
      <selection activeCell="F56" sqref="F56:G57"/>
    </sheetView>
  </sheetViews>
  <sheetFormatPr defaultRowHeight="13.2" x14ac:dyDescent="0.25"/>
  <cols>
    <col min="1" max="1" width="6.5546875" customWidth="1"/>
    <col min="2" max="2" width="31.5546875" customWidth="1"/>
    <col min="3" max="3" width="10.44140625" customWidth="1"/>
    <col min="4" max="4" width="14.5546875" bestFit="1" customWidth="1"/>
    <col min="5" max="5" width="41.44140625" customWidth="1"/>
    <col min="6" max="6" width="21.44140625" bestFit="1" customWidth="1"/>
    <col min="7" max="7" width="29.5546875" customWidth="1"/>
  </cols>
  <sheetData>
    <row r="1" spans="1:7" ht="15" customHeight="1" x14ac:dyDescent="0.25">
      <c r="A1" s="7" t="s">
        <v>6</v>
      </c>
      <c r="B1" s="7" t="s">
        <v>177</v>
      </c>
      <c r="C1" s="7" t="s">
        <v>54</v>
      </c>
      <c r="D1" s="7" t="s">
        <v>178</v>
      </c>
      <c r="E1" s="7" t="s">
        <v>179</v>
      </c>
      <c r="F1" s="7" t="s">
        <v>180</v>
      </c>
      <c r="G1" s="7" t="s">
        <v>181</v>
      </c>
    </row>
    <row r="2" spans="1:7" ht="15" customHeight="1" x14ac:dyDescent="0.3">
      <c r="A2" s="8" t="s">
        <v>58</v>
      </c>
      <c r="B2" s="53" t="s">
        <v>182</v>
      </c>
      <c r="C2" s="53"/>
      <c r="D2" s="53"/>
      <c r="E2" s="53"/>
      <c r="F2" s="53"/>
      <c r="G2" s="53"/>
    </row>
    <row r="3" spans="1:7" ht="15" customHeight="1" x14ac:dyDescent="0.3">
      <c r="A3" s="5" t="s">
        <v>66</v>
      </c>
      <c r="B3" s="5" t="s">
        <v>66</v>
      </c>
      <c r="C3" s="5" t="s">
        <v>66</v>
      </c>
      <c r="D3" s="5" t="s">
        <v>66</v>
      </c>
      <c r="E3" s="5" t="s">
        <v>66</v>
      </c>
      <c r="F3" s="5" t="s">
        <v>66</v>
      </c>
      <c r="G3" s="5" t="s">
        <v>66</v>
      </c>
    </row>
    <row r="4" spans="1:7" ht="15" customHeight="1" x14ac:dyDescent="0.3">
      <c r="A4" s="5"/>
      <c r="B4" s="5" t="s">
        <v>183</v>
      </c>
      <c r="C4" s="5" t="s">
        <v>184</v>
      </c>
      <c r="D4" s="5"/>
      <c r="E4" s="5"/>
      <c r="F4" s="5"/>
      <c r="G4" s="5"/>
    </row>
    <row r="5" spans="1:7" ht="15" customHeight="1" x14ac:dyDescent="0.3">
      <c r="A5" s="8" t="s">
        <v>96</v>
      </c>
      <c r="B5" s="8" t="s">
        <v>185</v>
      </c>
      <c r="C5" s="8" t="s">
        <v>186</v>
      </c>
      <c r="D5" s="8" t="s">
        <v>1</v>
      </c>
      <c r="E5" s="8" t="s">
        <v>1</v>
      </c>
      <c r="F5" s="8" t="s">
        <v>1</v>
      </c>
      <c r="G5" s="8" t="s">
        <v>1</v>
      </c>
    </row>
    <row r="6" spans="1:7" ht="15" customHeight="1" x14ac:dyDescent="0.3">
      <c r="A6" s="27"/>
      <c r="B6" s="27"/>
      <c r="C6" s="27"/>
      <c r="D6" s="27"/>
      <c r="E6" s="27"/>
      <c r="F6" s="27"/>
      <c r="G6" s="27"/>
    </row>
    <row r="7" spans="1:7" ht="15" customHeight="1" x14ac:dyDescent="0.25">
      <c r="A7" s="45" t="s">
        <v>9</v>
      </c>
      <c r="B7" s="44" t="s">
        <v>373</v>
      </c>
      <c r="C7" s="46" t="s">
        <v>374</v>
      </c>
      <c r="D7" s="39">
        <v>867900</v>
      </c>
      <c r="E7" s="47">
        <v>25400</v>
      </c>
      <c r="F7" s="39">
        <v>22044660000</v>
      </c>
      <c r="G7" s="40">
        <v>6.4197640487643495E-2</v>
      </c>
    </row>
    <row r="8" spans="1:7" ht="15" customHeight="1" x14ac:dyDescent="0.25">
      <c r="A8" s="45" t="s">
        <v>12</v>
      </c>
      <c r="B8" s="44" t="s">
        <v>375</v>
      </c>
      <c r="C8" s="46" t="s">
        <v>376</v>
      </c>
      <c r="D8" s="39">
        <v>203500</v>
      </c>
      <c r="E8" s="47">
        <v>44000</v>
      </c>
      <c r="F8" s="39">
        <v>8954000000</v>
      </c>
      <c r="G8" s="40">
        <v>2.6075506400477899E-2</v>
      </c>
    </row>
    <row r="9" spans="1:7" ht="15" customHeight="1" x14ac:dyDescent="0.25">
      <c r="A9" s="45" t="s">
        <v>15</v>
      </c>
      <c r="B9" s="44" t="s">
        <v>377</v>
      </c>
      <c r="C9" s="46" t="s">
        <v>378</v>
      </c>
      <c r="D9" s="39">
        <v>241500</v>
      </c>
      <c r="E9" s="47">
        <v>28000</v>
      </c>
      <c r="F9" s="39">
        <v>6762000000</v>
      </c>
      <c r="G9" s="40">
        <v>1.9692045374138E-2</v>
      </c>
    </row>
    <row r="10" spans="1:7" ht="15" customHeight="1" x14ac:dyDescent="0.25">
      <c r="A10" s="45" t="s">
        <v>18</v>
      </c>
      <c r="B10" s="44" t="s">
        <v>380</v>
      </c>
      <c r="C10" s="46" t="s">
        <v>379</v>
      </c>
      <c r="D10" s="39">
        <v>135000</v>
      </c>
      <c r="E10" s="47">
        <v>92800</v>
      </c>
      <c r="F10" s="39">
        <v>12528000000</v>
      </c>
      <c r="G10" s="40">
        <v>3.6483576522804102E-2</v>
      </c>
    </row>
    <row r="11" spans="1:7" ht="15" customHeight="1" x14ac:dyDescent="0.25">
      <c r="A11" s="45" t="s">
        <v>21</v>
      </c>
      <c r="B11" s="44" t="s">
        <v>382</v>
      </c>
      <c r="C11" s="46" t="s">
        <v>381</v>
      </c>
      <c r="D11" s="39">
        <v>801000</v>
      </c>
      <c r="E11" s="47">
        <v>18200</v>
      </c>
      <c r="F11" s="39">
        <v>14578200000</v>
      </c>
      <c r="G11" s="40">
        <v>4.2454092853188199E-2</v>
      </c>
    </row>
    <row r="12" spans="1:7" ht="15" customHeight="1" x14ac:dyDescent="0.25">
      <c r="A12" s="45" t="s">
        <v>24</v>
      </c>
      <c r="B12" s="44" t="s">
        <v>412</v>
      </c>
      <c r="C12" s="46" t="s">
        <v>383</v>
      </c>
      <c r="D12" s="39">
        <v>260000</v>
      </c>
      <c r="E12" s="47">
        <v>18400</v>
      </c>
      <c r="F12" s="39">
        <v>4784000000</v>
      </c>
      <c r="G12" s="40">
        <v>1.3931787203471799E-2</v>
      </c>
    </row>
    <row r="13" spans="1:7" ht="15" customHeight="1" x14ac:dyDescent="0.25">
      <c r="A13" s="45" t="s">
        <v>27</v>
      </c>
      <c r="B13" s="44" t="s">
        <v>384</v>
      </c>
      <c r="C13" s="46" t="s">
        <v>385</v>
      </c>
      <c r="D13" s="39">
        <v>705500</v>
      </c>
      <c r="E13" s="47">
        <v>21200</v>
      </c>
      <c r="F13" s="39">
        <v>14956600000</v>
      </c>
      <c r="G13" s="40">
        <v>4.3556055285837399E-2</v>
      </c>
    </row>
    <row r="14" spans="1:7" ht="15" customHeight="1" x14ac:dyDescent="0.25">
      <c r="A14" s="45" t="s">
        <v>30</v>
      </c>
      <c r="B14" s="44" t="s">
        <v>386</v>
      </c>
      <c r="C14" s="46" t="s">
        <v>387</v>
      </c>
      <c r="D14" s="39">
        <v>1117600</v>
      </c>
      <c r="E14" s="47">
        <v>18600</v>
      </c>
      <c r="F14" s="39">
        <v>20787360000</v>
      </c>
      <c r="G14" s="40">
        <v>6.0536178102416703E-2</v>
      </c>
    </row>
    <row r="15" spans="1:7" ht="15" customHeight="1" x14ac:dyDescent="0.25">
      <c r="A15" s="45" t="s">
        <v>33</v>
      </c>
      <c r="B15" s="44" t="s">
        <v>413</v>
      </c>
      <c r="C15" s="46" t="s">
        <v>388</v>
      </c>
      <c r="D15" s="39">
        <v>165000</v>
      </c>
      <c r="E15" s="47">
        <v>37500</v>
      </c>
      <c r="F15" s="39">
        <v>6187500000</v>
      </c>
      <c r="G15" s="40">
        <v>1.8019007801313099E-2</v>
      </c>
    </row>
    <row r="16" spans="1:7" ht="15" customHeight="1" x14ac:dyDescent="0.25">
      <c r="A16" s="45" t="s">
        <v>36</v>
      </c>
      <c r="B16" s="44" t="s">
        <v>390</v>
      </c>
      <c r="C16" s="46" t="s">
        <v>389</v>
      </c>
      <c r="D16" s="39">
        <v>1068700</v>
      </c>
      <c r="E16" s="47">
        <v>13650</v>
      </c>
      <c r="F16" s="39">
        <v>14587755000</v>
      </c>
      <c r="G16" s="40">
        <v>4.2481918569477799E-2</v>
      </c>
    </row>
    <row r="17" spans="1:10" ht="15" customHeight="1" x14ac:dyDescent="0.25">
      <c r="A17" s="45" t="s">
        <v>39</v>
      </c>
      <c r="B17" s="44" t="s">
        <v>392</v>
      </c>
      <c r="C17" s="46" t="s">
        <v>391</v>
      </c>
      <c r="D17" s="39">
        <v>1280200</v>
      </c>
      <c r="E17" s="47">
        <v>23150</v>
      </c>
      <c r="F17" s="39">
        <v>29636630000</v>
      </c>
      <c r="G17" s="40">
        <v>8.6306693684788494E-2</v>
      </c>
    </row>
    <row r="18" spans="1:10" ht="15" customHeight="1" x14ac:dyDescent="0.25">
      <c r="A18" s="45" t="s">
        <v>42</v>
      </c>
      <c r="B18" s="44" t="s">
        <v>394</v>
      </c>
      <c r="C18" s="46" t="s">
        <v>393</v>
      </c>
      <c r="D18" s="39">
        <v>525500</v>
      </c>
      <c r="E18" s="47">
        <v>27700</v>
      </c>
      <c r="F18" s="39">
        <v>14556350000</v>
      </c>
      <c r="G18" s="40">
        <v>4.2390462094326203E-2</v>
      </c>
    </row>
    <row r="19" spans="1:10" ht="15" customHeight="1" x14ac:dyDescent="0.25">
      <c r="A19" s="45" t="s">
        <v>45</v>
      </c>
      <c r="B19" s="44" t="s">
        <v>397</v>
      </c>
      <c r="C19" s="46" t="s">
        <v>395</v>
      </c>
      <c r="D19" s="39">
        <v>472300</v>
      </c>
      <c r="E19" s="47">
        <v>25000</v>
      </c>
      <c r="F19" s="39">
        <v>11807500000</v>
      </c>
      <c r="G19" s="40">
        <v>3.4385363169940099E-2</v>
      </c>
    </row>
    <row r="20" spans="1:10" ht="15" customHeight="1" x14ac:dyDescent="0.25">
      <c r="A20" s="45" t="s">
        <v>396</v>
      </c>
      <c r="B20" s="44" t="s">
        <v>414</v>
      </c>
      <c r="C20" s="46" t="s">
        <v>398</v>
      </c>
      <c r="D20" s="39">
        <v>215500</v>
      </c>
      <c r="E20" s="47">
        <v>94000</v>
      </c>
      <c r="F20" s="39">
        <v>20257000000</v>
      </c>
      <c r="G20" s="40">
        <v>5.8991683398981601E-2</v>
      </c>
    </row>
    <row r="21" spans="1:10" ht="15" customHeight="1" x14ac:dyDescent="0.25">
      <c r="A21" s="45" t="s">
        <v>399</v>
      </c>
      <c r="B21" s="44" t="s">
        <v>415</v>
      </c>
      <c r="C21" s="46" t="s">
        <v>401</v>
      </c>
      <c r="D21" s="39">
        <v>192100</v>
      </c>
      <c r="E21" s="47">
        <v>53500</v>
      </c>
      <c r="F21" s="39">
        <v>10277350000</v>
      </c>
      <c r="G21" s="40">
        <v>2.99293171437293E-2</v>
      </c>
    </row>
    <row r="22" spans="1:10" ht="15" customHeight="1" x14ac:dyDescent="0.25">
      <c r="A22" s="45" t="s">
        <v>402</v>
      </c>
      <c r="B22" s="44" t="s">
        <v>400</v>
      </c>
      <c r="C22" s="46" t="s">
        <v>403</v>
      </c>
      <c r="D22" s="39">
        <v>1086300</v>
      </c>
      <c r="E22" s="47">
        <v>21400</v>
      </c>
      <c r="F22" s="39">
        <v>23246820000</v>
      </c>
      <c r="G22" s="40">
        <v>6.7698526211833698E-2</v>
      </c>
    </row>
    <row r="23" spans="1:10" ht="15" customHeight="1" x14ac:dyDescent="0.25">
      <c r="A23" s="45" t="s">
        <v>404</v>
      </c>
      <c r="B23" s="44" t="s">
        <v>416</v>
      </c>
      <c r="C23" s="46" t="s">
        <v>405</v>
      </c>
      <c r="D23" s="39">
        <v>151000</v>
      </c>
      <c r="E23" s="47">
        <v>97500</v>
      </c>
      <c r="F23" s="39">
        <v>14722500000</v>
      </c>
      <c r="G23" s="40">
        <v>4.2874317956336401E-2</v>
      </c>
    </row>
    <row r="24" spans="1:10" ht="15" customHeight="1" x14ac:dyDescent="0.25">
      <c r="A24" s="45" t="s">
        <v>406</v>
      </c>
      <c r="B24" s="44" t="s">
        <v>407</v>
      </c>
      <c r="C24" s="46" t="s">
        <v>408</v>
      </c>
      <c r="D24" s="39">
        <v>232500</v>
      </c>
      <c r="E24" s="47">
        <v>27100</v>
      </c>
      <c r="F24" s="39">
        <v>6300750000</v>
      </c>
      <c r="G24" s="40">
        <v>1.8348810247131E-2</v>
      </c>
    </row>
    <row r="25" spans="1:10" ht="15" customHeight="1" x14ac:dyDescent="0.3">
      <c r="A25" s="5" t="s">
        <v>1</v>
      </c>
      <c r="B25" s="5" t="s">
        <v>183</v>
      </c>
      <c r="C25" s="5" t="s">
        <v>187</v>
      </c>
      <c r="D25" s="17">
        <v>0</v>
      </c>
      <c r="E25" s="18"/>
      <c r="F25" s="41">
        <v>256974975000</v>
      </c>
      <c r="G25" s="42">
        <v>0.748352982507836</v>
      </c>
    </row>
    <row r="26" spans="1:10" ht="15" customHeight="1" x14ac:dyDescent="0.3">
      <c r="A26" s="8" t="s">
        <v>188</v>
      </c>
      <c r="B26" s="8" t="s">
        <v>189</v>
      </c>
      <c r="C26" s="8" t="s">
        <v>190</v>
      </c>
      <c r="D26" s="8" t="s">
        <v>1</v>
      </c>
      <c r="E26" s="8" t="s">
        <v>1</v>
      </c>
      <c r="F26" s="8" t="s">
        <v>1</v>
      </c>
      <c r="G26" s="8" t="s">
        <v>1</v>
      </c>
    </row>
    <row r="27" spans="1:10" ht="15" customHeight="1" x14ac:dyDescent="0.3">
      <c r="A27" s="5" t="s">
        <v>66</v>
      </c>
      <c r="B27" s="5" t="s">
        <v>66</v>
      </c>
      <c r="C27" s="5" t="s">
        <v>66</v>
      </c>
      <c r="D27" s="5" t="s">
        <v>66</v>
      </c>
      <c r="E27" s="5" t="s">
        <v>66</v>
      </c>
      <c r="F27" s="5" t="s">
        <v>66</v>
      </c>
      <c r="G27" s="5" t="s">
        <v>66</v>
      </c>
    </row>
    <row r="28" spans="1:10" ht="15" customHeight="1" x14ac:dyDescent="0.3">
      <c r="A28" s="5" t="s">
        <v>1</v>
      </c>
      <c r="B28" s="5" t="s">
        <v>183</v>
      </c>
      <c r="C28" s="5" t="s">
        <v>191</v>
      </c>
      <c r="D28" s="5" t="s">
        <v>1</v>
      </c>
      <c r="E28" s="5" t="s">
        <v>1</v>
      </c>
      <c r="F28" s="5" t="s">
        <v>1</v>
      </c>
      <c r="G28" s="5" t="s">
        <v>1</v>
      </c>
    </row>
    <row r="29" spans="1:10" ht="15" customHeight="1" x14ac:dyDescent="0.3">
      <c r="A29" s="8" t="s">
        <v>144</v>
      </c>
      <c r="B29" s="8" t="s">
        <v>192</v>
      </c>
      <c r="C29" s="8" t="s">
        <v>193</v>
      </c>
      <c r="D29" s="8" t="s">
        <v>1</v>
      </c>
      <c r="E29" s="8" t="s">
        <v>1</v>
      </c>
      <c r="F29" s="8" t="s">
        <v>1</v>
      </c>
      <c r="G29" s="8" t="s">
        <v>1</v>
      </c>
    </row>
    <row r="30" spans="1:10" ht="15" customHeight="1" x14ac:dyDescent="0.3">
      <c r="A30" s="5" t="s">
        <v>66</v>
      </c>
      <c r="B30" s="5" t="s">
        <v>66</v>
      </c>
      <c r="C30" s="5" t="s">
        <v>66</v>
      </c>
      <c r="D30" s="5" t="s">
        <v>66</v>
      </c>
      <c r="E30" s="5" t="s">
        <v>66</v>
      </c>
      <c r="F30" s="5" t="s">
        <v>66</v>
      </c>
      <c r="G30" s="5" t="s">
        <v>66</v>
      </c>
    </row>
    <row r="31" spans="1:10" ht="15" customHeight="1" x14ac:dyDescent="0.3">
      <c r="A31" s="5" t="s">
        <v>9</v>
      </c>
      <c r="B31" s="5" t="s">
        <v>361</v>
      </c>
      <c r="C31" s="5" t="s">
        <v>362</v>
      </c>
      <c r="D31" s="23"/>
      <c r="E31" s="35"/>
      <c r="F31" s="39">
        <v>9483254972</v>
      </c>
      <c r="G31" s="40">
        <v>2.76167830823934E-2</v>
      </c>
      <c r="J31" s="19"/>
    </row>
    <row r="32" spans="1:10" ht="15" customHeight="1" x14ac:dyDescent="0.25">
      <c r="A32" s="45" t="s">
        <v>363</v>
      </c>
      <c r="B32" s="44" t="s">
        <v>410</v>
      </c>
      <c r="C32" s="46" t="s">
        <v>364</v>
      </c>
      <c r="D32" s="39">
        <v>70000</v>
      </c>
      <c r="E32" s="47">
        <v>99979.29</v>
      </c>
      <c r="F32" s="39">
        <v>6998550300</v>
      </c>
      <c r="G32" s="40">
        <v>2.0380918376336501E-2</v>
      </c>
      <c r="J32" s="19"/>
    </row>
    <row r="33" spans="1:10" ht="15" customHeight="1" x14ac:dyDescent="0.25">
      <c r="A33" s="45" t="s">
        <v>365</v>
      </c>
      <c r="B33" s="44" t="s">
        <v>411</v>
      </c>
      <c r="C33" s="46" t="s">
        <v>366</v>
      </c>
      <c r="D33" s="39">
        <v>34378</v>
      </c>
      <c r="E33" s="47">
        <v>72276.010005999997</v>
      </c>
      <c r="F33" s="39">
        <v>2484704672</v>
      </c>
      <c r="G33" s="40">
        <v>7.2358647060569003E-3</v>
      </c>
      <c r="J33" s="19"/>
    </row>
    <row r="34" spans="1:10" ht="15" customHeight="1" x14ac:dyDescent="0.3">
      <c r="A34" s="5" t="s">
        <v>12</v>
      </c>
      <c r="B34" s="5" t="s">
        <v>367</v>
      </c>
      <c r="C34" s="5" t="s">
        <v>368</v>
      </c>
      <c r="D34" s="23"/>
      <c r="E34" s="35"/>
      <c r="F34" s="23">
        <v>0</v>
      </c>
      <c r="G34" s="24">
        <v>0</v>
      </c>
    </row>
    <row r="35" spans="1:10" ht="15" customHeight="1" x14ac:dyDescent="0.3">
      <c r="A35" s="5" t="s">
        <v>1</v>
      </c>
      <c r="B35" s="5" t="s">
        <v>183</v>
      </c>
      <c r="C35" s="5" t="s">
        <v>194</v>
      </c>
      <c r="D35" s="25"/>
      <c r="E35" s="25"/>
      <c r="F35" s="41">
        <v>9483254972</v>
      </c>
      <c r="G35" s="42">
        <v>2.76167830823934E-2</v>
      </c>
    </row>
    <row r="36" spans="1:10" ht="15" customHeight="1" x14ac:dyDescent="0.3">
      <c r="A36" s="8" t="s">
        <v>195</v>
      </c>
      <c r="B36" s="8" t="s">
        <v>196</v>
      </c>
      <c r="C36" s="8" t="s">
        <v>197</v>
      </c>
      <c r="D36" s="12" t="s">
        <v>1</v>
      </c>
      <c r="E36" s="12" t="s">
        <v>1</v>
      </c>
      <c r="F36" s="12" t="s">
        <v>1</v>
      </c>
      <c r="G36" s="12" t="s">
        <v>1</v>
      </c>
    </row>
    <row r="37" spans="1:10" ht="15" customHeight="1" x14ac:dyDescent="0.3">
      <c r="A37" s="5" t="s">
        <v>66</v>
      </c>
      <c r="B37" s="5" t="s">
        <v>66</v>
      </c>
      <c r="C37" s="5" t="s">
        <v>66</v>
      </c>
      <c r="D37" s="11" t="s">
        <v>66</v>
      </c>
      <c r="E37" s="11" t="s">
        <v>66</v>
      </c>
      <c r="F37" s="11" t="s">
        <v>66</v>
      </c>
      <c r="G37" s="11" t="s">
        <v>66</v>
      </c>
    </row>
    <row r="38" spans="1:10" ht="15" customHeight="1" x14ac:dyDescent="0.3">
      <c r="A38" s="5" t="s">
        <v>1</v>
      </c>
      <c r="B38" s="5" t="s">
        <v>183</v>
      </c>
      <c r="C38" s="5" t="s">
        <v>198</v>
      </c>
      <c r="D38" s="11" t="s">
        <v>1</v>
      </c>
      <c r="E38" s="11" t="s">
        <v>1</v>
      </c>
      <c r="F38" s="13"/>
      <c r="G38" s="10"/>
    </row>
    <row r="39" spans="1:10" ht="15" customHeight="1" x14ac:dyDescent="0.3">
      <c r="A39" s="5" t="s">
        <v>1</v>
      </c>
      <c r="B39" s="5" t="s">
        <v>199</v>
      </c>
      <c r="C39" s="5" t="s">
        <v>200</v>
      </c>
      <c r="D39" s="25"/>
      <c r="E39" s="25"/>
      <c r="F39" s="41">
        <v>266458229972</v>
      </c>
      <c r="G39" s="42">
        <v>0.77596976559022901</v>
      </c>
    </row>
    <row r="40" spans="1:10" ht="15" customHeight="1" x14ac:dyDescent="0.3">
      <c r="A40" s="8" t="s">
        <v>201</v>
      </c>
      <c r="B40" s="8" t="s">
        <v>202</v>
      </c>
      <c r="C40" s="8" t="s">
        <v>203</v>
      </c>
      <c r="D40" s="12" t="s">
        <v>1</v>
      </c>
      <c r="E40" s="12" t="s">
        <v>1</v>
      </c>
      <c r="F40" s="12" t="s">
        <v>1</v>
      </c>
      <c r="G40" s="12" t="s">
        <v>1</v>
      </c>
    </row>
    <row r="41" spans="1:10" ht="15" customHeight="1" x14ac:dyDescent="0.3">
      <c r="A41" s="5" t="s">
        <v>66</v>
      </c>
      <c r="B41" s="5" t="s">
        <v>66</v>
      </c>
      <c r="C41" s="5" t="s">
        <v>66</v>
      </c>
      <c r="D41" s="11" t="s">
        <v>66</v>
      </c>
      <c r="E41" s="11" t="s">
        <v>66</v>
      </c>
      <c r="F41" s="11" t="s">
        <v>66</v>
      </c>
      <c r="G41" s="11" t="s">
        <v>66</v>
      </c>
    </row>
    <row r="42" spans="1:10" ht="15" customHeight="1" x14ac:dyDescent="0.3">
      <c r="A42" s="5" t="s">
        <v>9</v>
      </c>
      <c r="B42" s="5" t="s">
        <v>336</v>
      </c>
      <c r="C42" s="5" t="s">
        <v>337</v>
      </c>
      <c r="D42" s="23"/>
      <c r="E42" s="35"/>
      <c r="F42" s="39">
        <v>0</v>
      </c>
      <c r="G42" s="40">
        <v>0</v>
      </c>
    </row>
    <row r="43" spans="1:10" ht="15" customHeight="1" x14ac:dyDescent="0.3">
      <c r="A43" s="5" t="s">
        <v>12</v>
      </c>
      <c r="B43" s="5" t="s">
        <v>338</v>
      </c>
      <c r="C43" s="5" t="s">
        <v>339</v>
      </c>
      <c r="D43" s="23"/>
      <c r="E43" s="35"/>
      <c r="F43" s="39">
        <v>372820173</v>
      </c>
      <c r="G43" s="40">
        <v>1.0857130675998199E-3</v>
      </c>
    </row>
    <row r="44" spans="1:10" ht="15" customHeight="1" x14ac:dyDescent="0.3">
      <c r="A44" s="5" t="s">
        <v>15</v>
      </c>
      <c r="B44" s="5" t="s">
        <v>340</v>
      </c>
      <c r="C44" s="5" t="s">
        <v>341</v>
      </c>
      <c r="D44" s="23"/>
      <c r="E44" s="35"/>
      <c r="F44" s="39">
        <v>0</v>
      </c>
      <c r="G44" s="40">
        <v>0</v>
      </c>
    </row>
    <row r="45" spans="1:10" ht="15" customHeight="1" x14ac:dyDescent="0.3">
      <c r="A45" s="5" t="s">
        <v>18</v>
      </c>
      <c r="B45" s="5" t="s">
        <v>342</v>
      </c>
      <c r="C45" s="5" t="s">
        <v>343</v>
      </c>
      <c r="D45" s="23"/>
      <c r="E45" s="35"/>
      <c r="F45" s="39">
        <v>6561253733</v>
      </c>
      <c r="G45" s="40">
        <v>1.9107439547688301E-2</v>
      </c>
    </row>
    <row r="46" spans="1:10" ht="15" customHeight="1" x14ac:dyDescent="0.3">
      <c r="A46" s="5" t="s">
        <v>21</v>
      </c>
      <c r="B46" s="5" t="s">
        <v>344</v>
      </c>
      <c r="C46" s="5" t="s">
        <v>345</v>
      </c>
      <c r="D46" s="23"/>
      <c r="E46" s="35"/>
      <c r="F46" s="39">
        <v>0</v>
      </c>
      <c r="G46" s="40">
        <v>0</v>
      </c>
    </row>
    <row r="47" spans="1:10" ht="15" customHeight="1" x14ac:dyDescent="0.3">
      <c r="A47" s="5" t="s">
        <v>24</v>
      </c>
      <c r="B47" s="5" t="s">
        <v>346</v>
      </c>
      <c r="C47" s="5" t="s">
        <v>347</v>
      </c>
      <c r="D47" s="23"/>
      <c r="E47" s="35"/>
      <c r="F47" s="39">
        <v>0</v>
      </c>
      <c r="G47" s="40">
        <v>0</v>
      </c>
    </row>
    <row r="48" spans="1:10" ht="15" customHeight="1" x14ac:dyDescent="0.3">
      <c r="A48" s="5" t="s">
        <v>27</v>
      </c>
      <c r="B48" s="5" t="s">
        <v>348</v>
      </c>
      <c r="C48" s="5" t="s">
        <v>349</v>
      </c>
      <c r="D48" s="23"/>
      <c r="E48" s="35"/>
      <c r="F48" s="39">
        <v>0</v>
      </c>
      <c r="G48" s="40">
        <v>0</v>
      </c>
    </row>
    <row r="49" spans="1:7" ht="15" customHeight="1" x14ac:dyDescent="0.3">
      <c r="A49" s="5" t="s">
        <v>1</v>
      </c>
      <c r="B49" s="5" t="s">
        <v>183</v>
      </c>
      <c r="C49" s="5" t="s">
        <v>204</v>
      </c>
      <c r="D49" s="17"/>
      <c r="E49" s="25"/>
      <c r="F49" s="41">
        <v>6934073906</v>
      </c>
      <c r="G49" s="42">
        <v>2.0193152615288101E-2</v>
      </c>
    </row>
    <row r="50" spans="1:7" ht="15" customHeight="1" x14ac:dyDescent="0.3">
      <c r="A50" s="8" t="s">
        <v>205</v>
      </c>
      <c r="B50" s="8" t="s">
        <v>64</v>
      </c>
      <c r="C50" s="8" t="s">
        <v>206</v>
      </c>
      <c r="D50" s="12" t="s">
        <v>1</v>
      </c>
      <c r="E50" s="12" t="s">
        <v>1</v>
      </c>
      <c r="F50" s="12" t="s">
        <v>1</v>
      </c>
      <c r="G50" s="12" t="s">
        <v>1</v>
      </c>
    </row>
    <row r="51" spans="1:7" ht="15" customHeight="1" x14ac:dyDescent="0.3">
      <c r="A51" s="5" t="s">
        <v>1</v>
      </c>
      <c r="B51" s="5" t="s">
        <v>207</v>
      </c>
      <c r="C51" s="5" t="s">
        <v>208</v>
      </c>
      <c r="D51" s="17"/>
      <c r="E51" s="23"/>
      <c r="F51" s="39">
        <v>69995082832</v>
      </c>
      <c r="G51" s="40">
        <v>0.20383708179448301</v>
      </c>
    </row>
    <row r="52" spans="1:7" ht="15" customHeight="1" x14ac:dyDescent="0.3">
      <c r="A52" s="5" t="s">
        <v>66</v>
      </c>
      <c r="B52" s="5" t="s">
        <v>66</v>
      </c>
      <c r="C52" s="5" t="s">
        <v>66</v>
      </c>
      <c r="D52" s="11" t="s">
        <v>66</v>
      </c>
      <c r="E52" s="11" t="s">
        <v>66</v>
      </c>
      <c r="F52" s="11" t="s">
        <v>66</v>
      </c>
      <c r="G52" s="11" t="s">
        <v>66</v>
      </c>
    </row>
    <row r="53" spans="1:7" ht="15" customHeight="1" x14ac:dyDescent="0.3">
      <c r="A53" s="5" t="s">
        <v>12</v>
      </c>
      <c r="B53" s="5" t="s">
        <v>409</v>
      </c>
      <c r="C53" s="5" t="s">
        <v>209</v>
      </c>
      <c r="D53" s="23"/>
      <c r="E53" s="35"/>
      <c r="F53" s="23">
        <v>0</v>
      </c>
      <c r="G53" s="24">
        <v>0</v>
      </c>
    </row>
    <row r="54" spans="1:7" ht="15" customHeight="1" x14ac:dyDescent="0.3">
      <c r="A54" s="5" t="s">
        <v>66</v>
      </c>
      <c r="B54" s="5" t="s">
        <v>66</v>
      </c>
      <c r="C54" s="5" t="s">
        <v>66</v>
      </c>
      <c r="D54" s="11" t="s">
        <v>66</v>
      </c>
      <c r="E54" s="11" t="s">
        <v>66</v>
      </c>
      <c r="F54" s="11" t="s">
        <v>66</v>
      </c>
      <c r="G54" s="11" t="s">
        <v>66</v>
      </c>
    </row>
    <row r="55" spans="1:7" ht="15" customHeight="1" x14ac:dyDescent="0.3">
      <c r="A55" s="5" t="s">
        <v>1</v>
      </c>
      <c r="B55" s="5" t="s">
        <v>350</v>
      </c>
      <c r="C55" s="5">
        <v>2261.1</v>
      </c>
      <c r="D55" s="23"/>
      <c r="E55" s="35"/>
      <c r="F55" s="23">
        <v>0</v>
      </c>
      <c r="G55" s="24">
        <v>0</v>
      </c>
    </row>
    <row r="56" spans="1:7" ht="15.6" x14ac:dyDescent="0.3">
      <c r="A56" s="5" t="s">
        <v>1</v>
      </c>
      <c r="B56" s="5" t="s">
        <v>183</v>
      </c>
      <c r="C56" s="5" t="s">
        <v>210</v>
      </c>
      <c r="D56" s="25"/>
      <c r="E56" s="25"/>
      <c r="F56" s="41">
        <v>69995082832</v>
      </c>
      <c r="G56" s="42">
        <v>0.20383708179448301</v>
      </c>
    </row>
    <row r="57" spans="1:7" ht="15.6" x14ac:dyDescent="0.3">
      <c r="A57" s="8" t="s">
        <v>160</v>
      </c>
      <c r="B57" s="8" t="s">
        <v>211</v>
      </c>
      <c r="C57" s="8" t="s">
        <v>212</v>
      </c>
      <c r="D57" s="25"/>
      <c r="E57" s="25"/>
      <c r="F57" s="41">
        <v>343387386710</v>
      </c>
      <c r="G57" s="42">
        <v>1</v>
      </c>
    </row>
    <row r="58" spans="1:7" ht="15.6" x14ac:dyDescent="0.3">
      <c r="A58" s="9" t="s">
        <v>1</v>
      </c>
      <c r="B58" s="9" t="s">
        <v>1</v>
      </c>
      <c r="C58" s="9" t="s">
        <v>1</v>
      </c>
      <c r="D58" s="9" t="s">
        <v>1</v>
      </c>
      <c r="E58" s="9" t="s">
        <v>1</v>
      </c>
      <c r="F58" s="9" t="s">
        <v>1</v>
      </c>
      <c r="G58"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20"/>
  <sheetViews>
    <sheetView workbookViewId="0">
      <selection activeCell="E21" sqref="E21"/>
    </sheetView>
  </sheetViews>
  <sheetFormatPr defaultRowHeight="13.2" x14ac:dyDescent="0.25"/>
  <cols>
    <col min="1" max="1" width="6.5546875" customWidth="1"/>
    <col min="2" max="2" width="47.5546875" customWidth="1"/>
    <col min="3" max="3" width="6.5546875" customWidth="1"/>
    <col min="4" max="6" width="19.5546875" customWidth="1"/>
    <col min="7" max="7" width="14.44140625" customWidth="1"/>
    <col min="8" max="8" width="22.5546875" customWidth="1"/>
    <col min="9" max="9" width="14.44140625" customWidth="1"/>
    <col min="10" max="10" width="23.44140625" customWidth="1"/>
  </cols>
  <sheetData>
    <row r="1" spans="1:10" ht="15" customHeight="1" x14ac:dyDescent="0.25">
      <c r="A1" s="54" t="s">
        <v>6</v>
      </c>
      <c r="B1" s="54" t="s">
        <v>213</v>
      </c>
      <c r="C1" s="54" t="s">
        <v>214</v>
      </c>
      <c r="D1" s="54" t="s">
        <v>215</v>
      </c>
      <c r="E1" s="54" t="s">
        <v>216</v>
      </c>
      <c r="F1" s="54" t="s">
        <v>217</v>
      </c>
      <c r="G1" s="54" t="s">
        <v>218</v>
      </c>
      <c r="H1" s="54"/>
      <c r="I1" s="54" t="s">
        <v>219</v>
      </c>
      <c r="J1" s="54"/>
    </row>
    <row r="2" spans="1:10" ht="15" customHeight="1" x14ac:dyDescent="0.25">
      <c r="A2" s="54"/>
      <c r="B2" s="54"/>
      <c r="C2" s="54"/>
      <c r="D2" s="54"/>
      <c r="E2" s="54"/>
      <c r="F2" s="54"/>
      <c r="G2" s="7" t="s">
        <v>220</v>
      </c>
      <c r="H2" s="7" t="s">
        <v>221</v>
      </c>
      <c r="I2" s="7" t="s">
        <v>220</v>
      </c>
      <c r="J2" s="7" t="s">
        <v>222</v>
      </c>
    </row>
    <row r="3" spans="1:10" ht="15" customHeight="1" x14ac:dyDescent="0.3">
      <c r="A3" s="5" t="s">
        <v>9</v>
      </c>
      <c r="B3" s="5" t="s">
        <v>223</v>
      </c>
      <c r="C3" s="5" t="s">
        <v>1</v>
      </c>
      <c r="D3" s="5" t="s">
        <v>1</v>
      </c>
      <c r="E3" s="5" t="s">
        <v>1</v>
      </c>
      <c r="F3" s="5" t="s">
        <v>1</v>
      </c>
      <c r="G3" s="5" t="s">
        <v>1</v>
      </c>
      <c r="H3" s="5" t="s">
        <v>1</v>
      </c>
      <c r="I3" s="5" t="s">
        <v>1</v>
      </c>
      <c r="J3" s="5" t="s">
        <v>1</v>
      </c>
    </row>
    <row r="4" spans="1:10" ht="15" customHeight="1" x14ac:dyDescent="0.3">
      <c r="A4" s="5" t="s">
        <v>66</v>
      </c>
      <c r="B4" s="5" t="s">
        <v>66</v>
      </c>
      <c r="C4" s="5" t="s">
        <v>66</v>
      </c>
      <c r="D4" s="5" t="s">
        <v>66</v>
      </c>
      <c r="E4" s="5" t="s">
        <v>66</v>
      </c>
      <c r="F4" s="5" t="s">
        <v>66</v>
      </c>
      <c r="G4" s="5" t="s">
        <v>66</v>
      </c>
      <c r="H4" s="5" t="s">
        <v>66</v>
      </c>
      <c r="I4" s="5" t="s">
        <v>66</v>
      </c>
      <c r="J4" s="5" t="s">
        <v>66</v>
      </c>
    </row>
    <row r="5" spans="1:10" ht="15" customHeight="1" x14ac:dyDescent="0.3">
      <c r="A5" s="5"/>
      <c r="B5" s="5"/>
      <c r="C5" s="5" t="s">
        <v>1</v>
      </c>
      <c r="D5" s="5" t="s">
        <v>1</v>
      </c>
      <c r="E5" s="5" t="s">
        <v>1</v>
      </c>
      <c r="F5" s="5" t="s">
        <v>1</v>
      </c>
      <c r="G5" s="5" t="s">
        <v>1</v>
      </c>
      <c r="H5" s="5" t="s">
        <v>1</v>
      </c>
      <c r="I5" s="5" t="s">
        <v>1</v>
      </c>
      <c r="J5" s="5" t="s">
        <v>1</v>
      </c>
    </row>
    <row r="6" spans="1:10" ht="15" customHeight="1" x14ac:dyDescent="0.3">
      <c r="A6" s="8" t="s">
        <v>58</v>
      </c>
      <c r="B6" s="8" t="s">
        <v>224</v>
      </c>
      <c r="C6" s="8" t="s">
        <v>1</v>
      </c>
      <c r="D6" s="8" t="s">
        <v>1</v>
      </c>
      <c r="E6" s="8" t="s">
        <v>1</v>
      </c>
      <c r="F6" s="8" t="s">
        <v>1</v>
      </c>
      <c r="G6" s="8" t="s">
        <v>1</v>
      </c>
      <c r="H6" s="8" t="s">
        <v>1</v>
      </c>
      <c r="I6" s="8" t="s">
        <v>1</v>
      </c>
      <c r="J6" s="8" t="s">
        <v>1</v>
      </c>
    </row>
    <row r="7" spans="1:10" ht="15" customHeight="1" x14ac:dyDescent="0.3">
      <c r="A7" s="5" t="s">
        <v>12</v>
      </c>
      <c r="B7" s="5" t="s">
        <v>225</v>
      </c>
      <c r="C7" s="5" t="s">
        <v>1</v>
      </c>
      <c r="D7" s="5" t="s">
        <v>1</v>
      </c>
      <c r="E7" s="5" t="s">
        <v>1</v>
      </c>
      <c r="F7" s="5" t="s">
        <v>1</v>
      </c>
      <c r="G7" s="5" t="s">
        <v>1</v>
      </c>
      <c r="H7" s="5" t="s">
        <v>1</v>
      </c>
      <c r="I7" s="5" t="s">
        <v>1</v>
      </c>
      <c r="J7" s="5" t="s">
        <v>1</v>
      </c>
    </row>
    <row r="8" spans="1:10" ht="15" customHeight="1" x14ac:dyDescent="0.3">
      <c r="A8" s="5" t="s">
        <v>66</v>
      </c>
      <c r="B8" s="5" t="s">
        <v>66</v>
      </c>
      <c r="C8" s="5" t="s">
        <v>66</v>
      </c>
      <c r="D8" s="5" t="s">
        <v>66</v>
      </c>
      <c r="E8" s="5" t="s">
        <v>66</v>
      </c>
      <c r="F8" s="5" t="s">
        <v>66</v>
      </c>
      <c r="G8" s="5" t="s">
        <v>66</v>
      </c>
      <c r="H8" s="5" t="s">
        <v>66</v>
      </c>
      <c r="I8" s="5" t="s">
        <v>66</v>
      </c>
      <c r="J8" s="5" t="s">
        <v>66</v>
      </c>
    </row>
    <row r="9" spans="1:10" ht="15" customHeight="1" x14ac:dyDescent="0.3">
      <c r="A9" s="5"/>
      <c r="B9" s="5"/>
      <c r="C9" s="5" t="s">
        <v>1</v>
      </c>
      <c r="D9" s="5" t="s">
        <v>1</v>
      </c>
      <c r="E9" s="5" t="s">
        <v>1</v>
      </c>
      <c r="F9" s="5" t="s">
        <v>1</v>
      </c>
      <c r="G9" s="5" t="s">
        <v>1</v>
      </c>
      <c r="H9" s="5" t="s">
        <v>1</v>
      </c>
      <c r="I9" s="5" t="s">
        <v>1</v>
      </c>
      <c r="J9" s="5" t="s">
        <v>1</v>
      </c>
    </row>
    <row r="10" spans="1:10" ht="15" customHeight="1" x14ac:dyDescent="0.3">
      <c r="A10" s="8" t="s">
        <v>96</v>
      </c>
      <c r="B10" s="8" t="s">
        <v>226</v>
      </c>
      <c r="C10" s="8" t="s">
        <v>1</v>
      </c>
      <c r="D10" s="8" t="s">
        <v>1</v>
      </c>
      <c r="E10" s="8" t="s">
        <v>1</v>
      </c>
      <c r="F10" s="8" t="s">
        <v>1</v>
      </c>
      <c r="G10" s="8" t="s">
        <v>1</v>
      </c>
      <c r="H10" s="8" t="s">
        <v>1</v>
      </c>
      <c r="I10" s="8" t="s">
        <v>1</v>
      </c>
      <c r="J10" s="8" t="s">
        <v>1</v>
      </c>
    </row>
    <row r="11" spans="1:10" ht="15" customHeight="1" x14ac:dyDescent="0.3">
      <c r="A11" s="8" t="s">
        <v>227</v>
      </c>
      <c r="B11" s="8" t="s">
        <v>228</v>
      </c>
      <c r="C11" s="8" t="s">
        <v>1</v>
      </c>
      <c r="D11" s="8" t="s">
        <v>1</v>
      </c>
      <c r="E11" s="8" t="s">
        <v>1</v>
      </c>
      <c r="F11" s="8" t="s">
        <v>1</v>
      </c>
      <c r="G11" s="8" t="s">
        <v>1</v>
      </c>
      <c r="H11" s="8" t="s">
        <v>1</v>
      </c>
      <c r="I11" s="8" t="s">
        <v>1</v>
      </c>
      <c r="J11" s="8" t="s">
        <v>1</v>
      </c>
    </row>
    <row r="12" spans="1:10" ht="15" customHeight="1" x14ac:dyDescent="0.3">
      <c r="A12" s="5" t="s">
        <v>15</v>
      </c>
      <c r="B12" s="5" t="s">
        <v>229</v>
      </c>
      <c r="C12" s="5" t="s">
        <v>1</v>
      </c>
      <c r="D12" s="5" t="s">
        <v>1</v>
      </c>
      <c r="E12" s="5" t="s">
        <v>1</v>
      </c>
      <c r="F12" s="5" t="s">
        <v>1</v>
      </c>
      <c r="G12" s="5" t="s">
        <v>1</v>
      </c>
      <c r="H12" s="5" t="s">
        <v>1</v>
      </c>
      <c r="I12" s="5" t="s">
        <v>1</v>
      </c>
      <c r="J12" s="5" t="s">
        <v>1</v>
      </c>
    </row>
    <row r="13" spans="1:10" ht="15" customHeight="1" x14ac:dyDescent="0.3">
      <c r="A13" s="5" t="s">
        <v>66</v>
      </c>
      <c r="B13" s="5" t="s">
        <v>66</v>
      </c>
      <c r="C13" s="5" t="s">
        <v>66</v>
      </c>
      <c r="D13" s="5" t="s">
        <v>66</v>
      </c>
      <c r="E13" s="5" t="s">
        <v>66</v>
      </c>
      <c r="F13" s="5" t="s">
        <v>66</v>
      </c>
      <c r="G13" s="5" t="s">
        <v>66</v>
      </c>
      <c r="H13" s="5" t="s">
        <v>66</v>
      </c>
      <c r="I13" s="5" t="s">
        <v>66</v>
      </c>
      <c r="J13" s="5" t="s">
        <v>66</v>
      </c>
    </row>
    <row r="14" spans="1:10" ht="15" customHeight="1" x14ac:dyDescent="0.3">
      <c r="A14" s="5"/>
      <c r="B14" s="5"/>
      <c r="C14" s="5" t="s">
        <v>1</v>
      </c>
      <c r="D14" s="5" t="s">
        <v>1</v>
      </c>
      <c r="E14" s="5" t="s">
        <v>1</v>
      </c>
      <c r="F14" s="5" t="s">
        <v>1</v>
      </c>
      <c r="G14" s="5" t="s">
        <v>1</v>
      </c>
      <c r="H14" s="5" t="s">
        <v>1</v>
      </c>
      <c r="I14" s="5" t="s">
        <v>1</v>
      </c>
      <c r="J14" s="5" t="s">
        <v>1</v>
      </c>
    </row>
    <row r="15" spans="1:10" ht="15" customHeight="1" x14ac:dyDescent="0.3">
      <c r="A15" s="8" t="s">
        <v>144</v>
      </c>
      <c r="B15" s="8" t="s">
        <v>230</v>
      </c>
      <c r="C15" s="8" t="s">
        <v>1</v>
      </c>
      <c r="D15" s="8" t="s">
        <v>1</v>
      </c>
      <c r="E15" s="8" t="s">
        <v>1</v>
      </c>
      <c r="F15" s="8" t="s">
        <v>1</v>
      </c>
      <c r="G15" s="8" t="s">
        <v>1</v>
      </c>
      <c r="H15" s="8" t="s">
        <v>1</v>
      </c>
      <c r="I15" s="8" t="s">
        <v>1</v>
      </c>
      <c r="J15" s="8" t="s">
        <v>1</v>
      </c>
    </row>
    <row r="16" spans="1:10" ht="15" customHeight="1" x14ac:dyDescent="0.3">
      <c r="A16" s="5" t="s">
        <v>18</v>
      </c>
      <c r="B16" s="5" t="s">
        <v>231</v>
      </c>
      <c r="C16" s="5" t="s">
        <v>1</v>
      </c>
      <c r="D16" s="5" t="s">
        <v>1</v>
      </c>
      <c r="E16" s="5" t="s">
        <v>1</v>
      </c>
      <c r="F16" s="5" t="s">
        <v>1</v>
      </c>
      <c r="G16" s="5" t="s">
        <v>1</v>
      </c>
      <c r="H16" s="5" t="s">
        <v>1</v>
      </c>
      <c r="I16" s="5" t="s">
        <v>1</v>
      </c>
      <c r="J16" s="5" t="s">
        <v>1</v>
      </c>
    </row>
    <row r="17" spans="1:10" ht="15" customHeight="1" x14ac:dyDescent="0.3">
      <c r="A17" s="5" t="s">
        <v>66</v>
      </c>
      <c r="B17" s="5" t="s">
        <v>66</v>
      </c>
      <c r="C17" s="5" t="s">
        <v>66</v>
      </c>
      <c r="D17" s="5" t="s">
        <v>66</v>
      </c>
      <c r="E17" s="5" t="s">
        <v>66</v>
      </c>
      <c r="F17" s="5" t="s">
        <v>66</v>
      </c>
      <c r="G17" s="5" t="s">
        <v>66</v>
      </c>
      <c r="H17" s="5" t="s">
        <v>66</v>
      </c>
      <c r="I17" s="5" t="s">
        <v>66</v>
      </c>
      <c r="J17" s="5" t="s">
        <v>66</v>
      </c>
    </row>
    <row r="18" spans="1:10" ht="15" customHeight="1" x14ac:dyDescent="0.3">
      <c r="A18" s="5"/>
      <c r="B18" s="5"/>
      <c r="C18" s="5" t="s">
        <v>1</v>
      </c>
      <c r="D18" s="5" t="s">
        <v>1</v>
      </c>
      <c r="E18" s="5" t="s">
        <v>1</v>
      </c>
      <c r="F18" s="5" t="s">
        <v>1</v>
      </c>
      <c r="G18" s="5" t="s">
        <v>1</v>
      </c>
      <c r="H18" s="5" t="s">
        <v>1</v>
      </c>
      <c r="I18" s="5" t="s">
        <v>1</v>
      </c>
      <c r="J18" s="5" t="s">
        <v>1</v>
      </c>
    </row>
    <row r="19" spans="1:10" ht="15" customHeight="1" x14ac:dyDescent="0.3">
      <c r="A19" s="8" t="s">
        <v>147</v>
      </c>
      <c r="B19" s="8" t="s">
        <v>232</v>
      </c>
      <c r="C19" s="8" t="s">
        <v>1</v>
      </c>
      <c r="D19" s="8" t="s">
        <v>1</v>
      </c>
      <c r="E19" s="8" t="s">
        <v>1</v>
      </c>
      <c r="F19" s="8" t="s">
        <v>1</v>
      </c>
      <c r="G19" s="8" t="s">
        <v>1</v>
      </c>
      <c r="H19" s="8" t="s">
        <v>1</v>
      </c>
      <c r="I19" s="8" t="s">
        <v>1</v>
      </c>
      <c r="J19" s="8" t="s">
        <v>1</v>
      </c>
    </row>
    <row r="20" spans="1:10" ht="15" customHeight="1" x14ac:dyDescent="0.3">
      <c r="A20" s="8" t="s">
        <v>233</v>
      </c>
      <c r="B20" s="8" t="s">
        <v>234</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E31"/>
  <sheetViews>
    <sheetView topLeftCell="A19" workbookViewId="0">
      <selection activeCell="D3" sqref="D3:E30"/>
    </sheetView>
  </sheetViews>
  <sheetFormatPr defaultRowHeight="13.2" x14ac:dyDescent="0.25"/>
  <cols>
    <col min="1" max="1" width="6.5546875" customWidth="1"/>
    <col min="2" max="2" width="55" customWidth="1"/>
    <col min="3" max="3" width="10.44140625" customWidth="1"/>
    <col min="4" max="5" width="21.44140625" bestFit="1" customWidth="1"/>
  </cols>
  <sheetData>
    <row r="1" spans="1:5" ht="15" customHeight="1" x14ac:dyDescent="0.25">
      <c r="A1" s="7" t="s">
        <v>6</v>
      </c>
      <c r="B1" s="7" t="s">
        <v>117</v>
      </c>
      <c r="C1" s="7" t="s">
        <v>54</v>
      </c>
      <c r="D1" s="20" t="s">
        <v>235</v>
      </c>
      <c r="E1" s="7" t="s">
        <v>236</v>
      </c>
    </row>
    <row r="2" spans="1:5" ht="15" customHeight="1" x14ac:dyDescent="0.3">
      <c r="A2" s="8" t="s">
        <v>58</v>
      </c>
      <c r="B2" s="8" t="s">
        <v>237</v>
      </c>
      <c r="C2" s="8" t="s">
        <v>184</v>
      </c>
      <c r="D2" s="24"/>
      <c r="E2" s="24"/>
    </row>
    <row r="3" spans="1:5" ht="15" customHeight="1" x14ac:dyDescent="0.3">
      <c r="A3" s="5" t="s">
        <v>9</v>
      </c>
      <c r="B3" s="5" t="s">
        <v>238</v>
      </c>
      <c r="C3" s="5" t="s">
        <v>239</v>
      </c>
      <c r="D3" s="40">
        <v>1.2231144810038201E-2</v>
      </c>
      <c r="E3" s="40">
        <v>1.18365394826591E-2</v>
      </c>
    </row>
    <row r="4" spans="1:5" ht="15" customHeight="1" x14ac:dyDescent="0.3">
      <c r="A4" s="5" t="s">
        <v>12</v>
      </c>
      <c r="B4" s="5" t="s">
        <v>240</v>
      </c>
      <c r="C4" s="5" t="s">
        <v>241</v>
      </c>
      <c r="D4" s="40">
        <v>1.63537751511407E-3</v>
      </c>
      <c r="E4" s="40">
        <v>1.2804352032057601E-3</v>
      </c>
    </row>
    <row r="5" spans="1:5" ht="15" customHeight="1" x14ac:dyDescent="0.3">
      <c r="A5" s="5" t="s">
        <v>15</v>
      </c>
      <c r="B5" s="5" t="s">
        <v>242</v>
      </c>
      <c r="C5" s="5" t="s">
        <v>243</v>
      </c>
      <c r="D5" s="40">
        <v>2.9740225471753599E-3</v>
      </c>
      <c r="E5" s="40">
        <v>2.8572866038394699E-3</v>
      </c>
    </row>
    <row r="6" spans="1:5" ht="15" customHeight="1" x14ac:dyDescent="0.3">
      <c r="A6" s="5" t="s">
        <v>18</v>
      </c>
      <c r="B6" s="5" t="s">
        <v>244</v>
      </c>
      <c r="C6" s="5" t="s">
        <v>245</v>
      </c>
      <c r="D6" s="40">
        <v>-2.34347989631587E-5</v>
      </c>
      <c r="E6" s="40">
        <v>0</v>
      </c>
    </row>
    <row r="7" spans="1:5" ht="15" customHeight="1" x14ac:dyDescent="0.3">
      <c r="A7" s="5" t="s">
        <v>21</v>
      </c>
      <c r="B7" s="5" t="s">
        <v>246</v>
      </c>
      <c r="C7" s="5" t="s">
        <v>247</v>
      </c>
      <c r="D7" s="36"/>
      <c r="E7" s="36"/>
    </row>
    <row r="8" spans="1:5" ht="15" customHeight="1" x14ac:dyDescent="0.3">
      <c r="A8" s="5" t="s">
        <v>24</v>
      </c>
      <c r="B8" s="5" t="s">
        <v>248</v>
      </c>
      <c r="C8" s="5" t="s">
        <v>249</v>
      </c>
      <c r="D8" s="36"/>
      <c r="E8" s="36"/>
    </row>
    <row r="9" spans="1:5" ht="15" customHeight="1" x14ac:dyDescent="0.3">
      <c r="A9" s="5" t="s">
        <v>27</v>
      </c>
      <c r="B9" s="5" t="s">
        <v>250</v>
      </c>
      <c r="C9" s="5" t="s">
        <v>251</v>
      </c>
      <c r="D9" s="40">
        <v>1.0950840636989999E-3</v>
      </c>
      <c r="E9" s="40">
        <v>1.0567061970481401E-3</v>
      </c>
    </row>
    <row r="10" spans="1:5" ht="15" customHeight="1" x14ac:dyDescent="0.3">
      <c r="A10" s="5" t="s">
        <v>30</v>
      </c>
      <c r="B10" s="5" t="s">
        <v>252</v>
      </c>
      <c r="C10" s="5" t="s">
        <v>253</v>
      </c>
      <c r="D10" s="40">
        <v>2.8616153109279199E-2</v>
      </c>
      <c r="E10" s="40">
        <v>2.08228701091395E-2</v>
      </c>
    </row>
    <row r="11" spans="1:5" ht="15" customHeight="1" x14ac:dyDescent="0.3">
      <c r="A11" s="5" t="s">
        <v>33</v>
      </c>
      <c r="B11" s="5" t="s">
        <v>254</v>
      </c>
      <c r="C11" s="5" t="s">
        <v>255</v>
      </c>
      <c r="D11" s="40">
        <v>5.7999080377846397</v>
      </c>
      <c r="E11" s="40">
        <v>2.0750959494071299</v>
      </c>
    </row>
    <row r="12" spans="1:5" ht="15" customHeight="1" x14ac:dyDescent="0.3">
      <c r="A12" s="5" t="s">
        <v>36</v>
      </c>
      <c r="B12" s="5" t="s">
        <v>256</v>
      </c>
      <c r="C12" s="5" t="s">
        <v>249</v>
      </c>
      <c r="D12" s="36"/>
      <c r="E12" s="36"/>
    </row>
    <row r="13" spans="1:5" ht="15" customHeight="1" x14ac:dyDescent="0.3">
      <c r="A13" s="8" t="s">
        <v>96</v>
      </c>
      <c r="B13" s="8" t="s">
        <v>257</v>
      </c>
      <c r="C13" s="8" t="s">
        <v>258</v>
      </c>
      <c r="D13" s="37"/>
      <c r="E13" s="37"/>
    </row>
    <row r="14" spans="1:5" ht="15" customHeight="1" x14ac:dyDescent="0.3">
      <c r="A14" s="5" t="s">
        <v>9</v>
      </c>
      <c r="B14" s="5" t="s">
        <v>259</v>
      </c>
      <c r="C14" s="5" t="s">
        <v>260</v>
      </c>
      <c r="D14" s="38">
        <v>218635864300</v>
      </c>
      <c r="E14" s="38">
        <v>222641383300</v>
      </c>
    </row>
    <row r="15" spans="1:5" ht="15" customHeight="1" x14ac:dyDescent="0.3">
      <c r="A15" s="5"/>
      <c r="B15" s="5" t="s">
        <v>261</v>
      </c>
      <c r="C15" s="5" t="s">
        <v>262</v>
      </c>
      <c r="D15" s="38">
        <v>218635864300</v>
      </c>
      <c r="E15" s="38">
        <v>222641383300</v>
      </c>
    </row>
    <row r="16" spans="1:5" ht="15" customHeight="1" x14ac:dyDescent="0.3">
      <c r="A16" s="5"/>
      <c r="B16" s="5" t="s">
        <v>263</v>
      </c>
      <c r="C16" s="5" t="s">
        <v>264</v>
      </c>
      <c r="D16" s="36">
        <v>21863586.43</v>
      </c>
      <c r="E16" s="36">
        <v>22264138.329999998</v>
      </c>
    </row>
    <row r="17" spans="1:5" ht="15" customHeight="1" x14ac:dyDescent="0.3">
      <c r="A17" s="5" t="s">
        <v>12</v>
      </c>
      <c r="B17" s="5" t="s">
        <v>265</v>
      </c>
      <c r="C17" s="5" t="s">
        <v>266</v>
      </c>
      <c r="D17" s="38">
        <v>-10965911300</v>
      </c>
      <c r="E17" s="38">
        <v>-4005519000</v>
      </c>
    </row>
    <row r="18" spans="1:5" ht="15" customHeight="1" x14ac:dyDescent="0.3">
      <c r="A18" s="5"/>
      <c r="B18" s="5" t="s">
        <v>267</v>
      </c>
      <c r="C18" s="5" t="s">
        <v>268</v>
      </c>
      <c r="D18" s="36">
        <v>178552.32000000001</v>
      </c>
      <c r="E18" s="36">
        <v>179823.73</v>
      </c>
    </row>
    <row r="19" spans="1:5" ht="15" customHeight="1" x14ac:dyDescent="0.3">
      <c r="A19" s="5"/>
      <c r="B19" s="5" t="s">
        <v>269</v>
      </c>
      <c r="C19" s="5" t="s">
        <v>270</v>
      </c>
      <c r="D19" s="38">
        <v>1785523200</v>
      </c>
      <c r="E19" s="38">
        <v>1798237300</v>
      </c>
    </row>
    <row r="20" spans="1:5" ht="15" customHeight="1" x14ac:dyDescent="0.3">
      <c r="A20" s="5"/>
      <c r="B20" s="5" t="s">
        <v>271</v>
      </c>
      <c r="C20" s="5" t="s">
        <v>272</v>
      </c>
      <c r="D20" s="36">
        <v>-1275143.45</v>
      </c>
      <c r="E20" s="36">
        <v>-580375.63</v>
      </c>
    </row>
    <row r="21" spans="1:5" ht="15" customHeight="1" x14ac:dyDescent="0.3">
      <c r="A21" s="5"/>
      <c r="B21" s="5" t="s">
        <v>273</v>
      </c>
      <c r="C21" s="5" t="s">
        <v>274</v>
      </c>
      <c r="D21" s="38">
        <v>-12751434500</v>
      </c>
      <c r="E21" s="38">
        <v>-5803756300</v>
      </c>
    </row>
    <row r="22" spans="1:5" ht="15" customHeight="1" x14ac:dyDescent="0.3">
      <c r="A22" s="5" t="s">
        <v>15</v>
      </c>
      <c r="B22" s="5" t="s">
        <v>275</v>
      </c>
      <c r="C22" s="5" t="s">
        <v>276</v>
      </c>
      <c r="D22" s="38">
        <v>207669953000</v>
      </c>
      <c r="E22" s="38">
        <v>218635864300</v>
      </c>
    </row>
    <row r="23" spans="1:5" ht="15" customHeight="1" x14ac:dyDescent="0.3">
      <c r="A23" s="5"/>
      <c r="B23" s="5" t="s">
        <v>277</v>
      </c>
      <c r="C23" s="5" t="s">
        <v>278</v>
      </c>
      <c r="D23" s="38">
        <v>207669953000</v>
      </c>
      <c r="E23" s="38">
        <v>218635864300</v>
      </c>
    </row>
    <row r="24" spans="1:5" ht="15" customHeight="1" x14ac:dyDescent="0.3">
      <c r="A24" s="5"/>
      <c r="B24" s="5" t="s">
        <v>279</v>
      </c>
      <c r="C24" s="5" t="s">
        <v>280</v>
      </c>
      <c r="D24" s="36">
        <v>20766995.300000001</v>
      </c>
      <c r="E24" s="36">
        <v>21863586.43</v>
      </c>
    </row>
    <row r="25" spans="1:5" ht="15" customHeight="1" x14ac:dyDescent="0.3">
      <c r="A25" s="5" t="s">
        <v>18</v>
      </c>
      <c r="B25" s="5" t="s">
        <v>281</v>
      </c>
      <c r="C25" s="5" t="s">
        <v>282</v>
      </c>
      <c r="D25" s="40">
        <v>7.2229996604275304E-5</v>
      </c>
      <c r="E25" s="40">
        <v>9.1476300395790101E-5</v>
      </c>
    </row>
    <row r="26" spans="1:5" ht="15" customHeight="1" x14ac:dyDescent="0.3">
      <c r="A26" s="5" t="s">
        <v>21</v>
      </c>
      <c r="B26" s="5" t="s">
        <v>283</v>
      </c>
      <c r="C26" s="5" t="s">
        <v>284</v>
      </c>
      <c r="D26" s="40">
        <v>0.1663</v>
      </c>
      <c r="E26" s="40">
        <v>0.1757</v>
      </c>
    </row>
    <row r="27" spans="1:5" ht="15" customHeight="1" x14ac:dyDescent="0.3">
      <c r="A27" s="5" t="s">
        <v>24</v>
      </c>
      <c r="B27" s="5" t="s">
        <v>285</v>
      </c>
      <c r="C27" s="5" t="s">
        <v>286</v>
      </c>
      <c r="D27" s="40">
        <v>4.2000000000000003E-2</v>
      </c>
      <c r="E27" s="40">
        <v>3.9899999999999998E-2</v>
      </c>
    </row>
    <row r="28" spans="1:5" ht="15" customHeight="1" x14ac:dyDescent="0.3">
      <c r="A28" s="5" t="s">
        <v>27</v>
      </c>
      <c r="B28" s="5" t="s">
        <v>287</v>
      </c>
      <c r="C28" s="5" t="s">
        <v>288</v>
      </c>
      <c r="D28" s="38">
        <v>11154</v>
      </c>
      <c r="E28" s="38">
        <v>11207</v>
      </c>
    </row>
    <row r="29" spans="1:5" ht="15" customHeight="1" x14ac:dyDescent="0.3">
      <c r="A29" s="5" t="s">
        <v>30</v>
      </c>
      <c r="B29" s="5" t="s">
        <v>289</v>
      </c>
      <c r="C29" s="5" t="s">
        <v>290</v>
      </c>
      <c r="D29" s="36">
        <v>15525.51</v>
      </c>
      <c r="E29" s="36">
        <v>15249.51</v>
      </c>
    </row>
    <row r="30" spans="1:5" ht="15" customHeight="1" x14ac:dyDescent="0.3">
      <c r="A30" s="5" t="s">
        <v>33</v>
      </c>
      <c r="B30" s="5" t="s">
        <v>291</v>
      </c>
      <c r="C30" s="5" t="s">
        <v>292</v>
      </c>
      <c r="D30" s="36"/>
      <c r="E30" s="36"/>
    </row>
    <row r="31" spans="1:5" ht="15" customHeight="1" x14ac:dyDescent="0.3">
      <c r="A31" s="9" t="s">
        <v>293</v>
      </c>
      <c r="B31" s="9" t="s">
        <v>293</v>
      </c>
      <c r="C31" s="9" t="s">
        <v>293</v>
      </c>
      <c r="D31" s="14"/>
      <c r="E31" s="14" t="s">
        <v>293</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activeCell="D13" sqref="D13"/>
    </sheetView>
  </sheetViews>
  <sheetFormatPr defaultRowHeight="13.2" x14ac:dyDescent="0.25"/>
  <cols>
    <col min="1" max="1" width="6.5546875" customWidth="1"/>
    <col min="2" max="2" width="38.44140625" customWidth="1"/>
    <col min="3" max="3" width="24.5546875" customWidth="1"/>
    <col min="4" max="4" width="18.44140625" customWidth="1"/>
    <col min="5" max="5" width="16.44140625" customWidth="1"/>
    <col min="6" max="6" width="21.21875" customWidth="1"/>
  </cols>
  <sheetData>
    <row r="1" spans="1:6" ht="15" customHeight="1" x14ac:dyDescent="0.25">
      <c r="A1" s="54" t="s">
        <v>6</v>
      </c>
      <c r="B1" s="54" t="s">
        <v>294</v>
      </c>
      <c r="C1" s="54" t="s">
        <v>295</v>
      </c>
      <c r="D1" s="54" t="s">
        <v>296</v>
      </c>
      <c r="E1" s="54"/>
      <c r="F1" s="54"/>
    </row>
    <row r="2" spans="1:6" ht="15" customHeight="1" x14ac:dyDescent="0.25">
      <c r="A2" s="54"/>
      <c r="B2" s="54"/>
      <c r="C2" s="54"/>
      <c r="D2" s="7" t="s">
        <v>297</v>
      </c>
      <c r="E2" s="7" t="s">
        <v>298</v>
      </c>
      <c r="F2" s="7" t="s">
        <v>299</v>
      </c>
    </row>
    <row r="3" spans="1:6" ht="15" customHeight="1" x14ac:dyDescent="0.3">
      <c r="A3" s="8" t="s">
        <v>58</v>
      </c>
      <c r="B3" s="8" t="s">
        <v>300</v>
      </c>
      <c r="C3" s="8"/>
      <c r="D3" s="8"/>
      <c r="E3" s="8"/>
      <c r="F3" s="8"/>
    </row>
    <row r="4" spans="1:6" ht="15" customHeight="1" x14ac:dyDescent="0.3">
      <c r="A4" s="5" t="s">
        <v>66</v>
      </c>
      <c r="B4" s="5" t="s">
        <v>66</v>
      </c>
      <c r="C4" s="5" t="s">
        <v>66</v>
      </c>
      <c r="D4" s="5" t="s">
        <v>66</v>
      </c>
      <c r="E4" s="5" t="s">
        <v>66</v>
      </c>
      <c r="F4" s="5" t="s">
        <v>66</v>
      </c>
    </row>
    <row r="5" spans="1:6" ht="15" customHeight="1" x14ac:dyDescent="0.3">
      <c r="A5" s="5"/>
      <c r="B5" s="5"/>
      <c r="C5" s="5" t="s">
        <v>1</v>
      </c>
      <c r="D5" s="5" t="s">
        <v>1</v>
      </c>
      <c r="E5" s="5" t="s">
        <v>1</v>
      </c>
      <c r="F5" s="5" t="s">
        <v>1</v>
      </c>
    </row>
    <row r="6" spans="1:6" ht="15" customHeight="1" x14ac:dyDescent="0.3">
      <c r="A6" s="8" t="s">
        <v>96</v>
      </c>
      <c r="B6" s="8" t="s">
        <v>301</v>
      </c>
      <c r="C6" s="8"/>
      <c r="D6" s="8"/>
      <c r="E6" s="8"/>
      <c r="F6" s="8"/>
    </row>
    <row r="7" spans="1:6" ht="15" customHeight="1" x14ac:dyDescent="0.3">
      <c r="A7" s="5" t="s">
        <v>66</v>
      </c>
      <c r="B7" s="5" t="s">
        <v>66</v>
      </c>
      <c r="C7" s="5" t="s">
        <v>66</v>
      </c>
      <c r="D7" s="5" t="s">
        <v>66</v>
      </c>
      <c r="E7" s="5" t="s">
        <v>66</v>
      </c>
      <c r="F7" s="5" t="s">
        <v>66</v>
      </c>
    </row>
    <row r="8" spans="1:6" ht="15" customHeight="1" x14ac:dyDescent="0.3">
      <c r="A8" s="5"/>
      <c r="B8" s="5"/>
      <c r="C8" s="5" t="s">
        <v>1</v>
      </c>
      <c r="D8" s="5" t="s">
        <v>1</v>
      </c>
      <c r="E8" s="5" t="s">
        <v>1</v>
      </c>
      <c r="F8" s="5" t="s">
        <v>1</v>
      </c>
    </row>
    <row r="9" spans="1:6" ht="15" customHeight="1" x14ac:dyDescent="0.3">
      <c r="A9" s="8" t="s">
        <v>144</v>
      </c>
      <c r="B9" s="8" t="s">
        <v>302</v>
      </c>
      <c r="C9" s="8"/>
      <c r="D9" s="8"/>
      <c r="E9" s="8"/>
      <c r="F9" s="8"/>
    </row>
    <row r="10" spans="1:6" ht="15" customHeight="1" x14ac:dyDescent="0.3">
      <c r="A10" s="5" t="s">
        <v>66</v>
      </c>
      <c r="B10" s="5" t="s">
        <v>66</v>
      </c>
      <c r="C10" s="5" t="s">
        <v>66</v>
      </c>
      <c r="D10" s="5" t="s">
        <v>66</v>
      </c>
      <c r="E10" s="5" t="s">
        <v>66</v>
      </c>
      <c r="F10" s="5" t="s">
        <v>66</v>
      </c>
    </row>
    <row r="11" spans="1:6" ht="15" customHeight="1" x14ac:dyDescent="0.3">
      <c r="A11" s="5"/>
      <c r="B11" s="5"/>
      <c r="C11" s="5" t="s">
        <v>1</v>
      </c>
      <c r="D11" s="5" t="s">
        <v>1</v>
      </c>
      <c r="E11" s="5" t="s">
        <v>1</v>
      </c>
      <c r="F11" s="5" t="s">
        <v>1</v>
      </c>
    </row>
    <row r="12" spans="1:6" ht="15" customHeight="1" x14ac:dyDescent="0.3">
      <c r="A12" s="8" t="s">
        <v>147</v>
      </c>
      <c r="B12" s="8" t="s">
        <v>303</v>
      </c>
      <c r="C12" s="8"/>
      <c r="D12" s="8"/>
      <c r="E12" s="8"/>
      <c r="F12" s="8"/>
    </row>
    <row r="13" spans="1:6" ht="15" customHeight="1" x14ac:dyDescent="0.3">
      <c r="A13" s="5" t="s">
        <v>66</v>
      </c>
      <c r="B13" s="5" t="s">
        <v>66</v>
      </c>
      <c r="C13" s="5" t="s">
        <v>66</v>
      </c>
      <c r="D13" s="5" t="s">
        <v>66</v>
      </c>
      <c r="E13" s="5" t="s">
        <v>66</v>
      </c>
      <c r="F13" s="5" t="s">
        <v>66</v>
      </c>
    </row>
    <row r="14" spans="1:6" ht="15" customHeight="1" x14ac:dyDescent="0.3">
      <c r="A14" s="5" t="s">
        <v>1</v>
      </c>
      <c r="B14" s="5" t="s">
        <v>1</v>
      </c>
      <c r="C14" s="5" t="s">
        <v>1</v>
      </c>
      <c r="D14" s="5" t="s">
        <v>1</v>
      </c>
      <c r="E14" s="5" t="s">
        <v>1</v>
      </c>
      <c r="F14" s="5" t="s">
        <v>1</v>
      </c>
    </row>
    <row r="15" spans="1:6" ht="15" customHeight="1" x14ac:dyDescent="0.3">
      <c r="A15" s="8" t="s">
        <v>154</v>
      </c>
      <c r="B15" s="8" t="s">
        <v>304</v>
      </c>
      <c r="C15" s="8"/>
      <c r="D15" s="8"/>
      <c r="E15" s="8"/>
      <c r="F15" s="8"/>
    </row>
    <row r="16" spans="1:6" ht="15" customHeight="1" x14ac:dyDescent="0.3">
      <c r="A16" s="5" t="s">
        <v>66</v>
      </c>
      <c r="B16" s="5" t="s">
        <v>66</v>
      </c>
      <c r="C16" s="5" t="s">
        <v>66</v>
      </c>
      <c r="D16" s="5" t="s">
        <v>66</v>
      </c>
      <c r="E16" s="5" t="s">
        <v>66</v>
      </c>
      <c r="F16" s="5" t="s">
        <v>66</v>
      </c>
    </row>
    <row r="17" spans="1:6" ht="15" customHeight="1" x14ac:dyDescent="0.3">
      <c r="A17" s="5" t="s">
        <v>1</v>
      </c>
      <c r="B17" s="5" t="s">
        <v>1</v>
      </c>
      <c r="C17" s="5" t="s">
        <v>1</v>
      </c>
      <c r="D17" s="5" t="s">
        <v>1</v>
      </c>
      <c r="E17" s="5" t="s">
        <v>1</v>
      </c>
      <c r="F17" s="5" t="s">
        <v>1</v>
      </c>
    </row>
    <row r="18" spans="1:6" ht="15" customHeight="1" x14ac:dyDescent="0.3">
      <c r="A18" s="8" t="s">
        <v>147</v>
      </c>
      <c r="B18" s="8" t="s">
        <v>305</v>
      </c>
      <c r="C18" s="8"/>
      <c r="D18" s="8"/>
      <c r="E18" s="8"/>
      <c r="F18" s="8"/>
    </row>
    <row r="19" spans="1:6" ht="15" customHeight="1" x14ac:dyDescent="0.3">
      <c r="A19" s="5" t="s">
        <v>66</v>
      </c>
      <c r="B19" s="5" t="s">
        <v>66</v>
      </c>
      <c r="C19" s="5" t="s">
        <v>66</v>
      </c>
      <c r="D19" s="5" t="s">
        <v>66</v>
      </c>
      <c r="E19" s="5" t="s">
        <v>66</v>
      </c>
      <c r="F19" s="5" t="s">
        <v>66</v>
      </c>
    </row>
    <row r="20" spans="1:6" ht="15" customHeight="1" x14ac:dyDescent="0.3">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sqref="A1:A2"/>
    </sheetView>
  </sheetViews>
  <sheetFormatPr defaultRowHeight="13.2" x14ac:dyDescent="0.25"/>
  <cols>
    <col min="1" max="1" width="6.5546875" customWidth="1"/>
    <col min="2" max="2" width="53.44140625" customWidth="1"/>
    <col min="3" max="3" width="24.21875" customWidth="1"/>
    <col min="4" max="4" width="20.5546875" customWidth="1"/>
  </cols>
  <sheetData>
    <row r="1" spans="1:4" ht="15" customHeight="1" x14ac:dyDescent="0.25">
      <c r="A1" s="54" t="s">
        <v>6</v>
      </c>
      <c r="B1" s="54" t="s">
        <v>117</v>
      </c>
      <c r="C1" s="54" t="s">
        <v>306</v>
      </c>
      <c r="D1" s="54"/>
    </row>
    <row r="2" spans="1:4" ht="15" customHeight="1" x14ac:dyDescent="0.25">
      <c r="A2" s="54"/>
      <c r="B2" s="54"/>
      <c r="C2" s="7" t="s">
        <v>307</v>
      </c>
      <c r="D2" s="7" t="s">
        <v>308</v>
      </c>
    </row>
    <row r="3" spans="1:4" ht="15" customHeight="1" x14ac:dyDescent="0.3">
      <c r="A3" s="5" t="s">
        <v>9</v>
      </c>
      <c r="B3" s="5" t="s">
        <v>309</v>
      </c>
      <c r="C3" s="5" t="s">
        <v>1</v>
      </c>
      <c r="D3" s="5" t="s">
        <v>1</v>
      </c>
    </row>
    <row r="4" spans="1:4" ht="15" customHeight="1" x14ac:dyDescent="0.3">
      <c r="A4" s="5" t="s">
        <v>66</v>
      </c>
      <c r="B4" s="5" t="s">
        <v>66</v>
      </c>
      <c r="C4" s="5" t="s">
        <v>66</v>
      </c>
      <c r="D4" s="5" t="s">
        <v>66</v>
      </c>
    </row>
    <row r="5" spans="1:4" ht="15" customHeight="1" x14ac:dyDescent="0.3">
      <c r="A5" s="5"/>
      <c r="B5" s="5"/>
      <c r="C5" s="5" t="s">
        <v>1</v>
      </c>
      <c r="D5" s="5" t="s">
        <v>1</v>
      </c>
    </row>
    <row r="6" spans="1:4" ht="15" customHeight="1" x14ac:dyDescent="0.3">
      <c r="A6" s="5" t="s">
        <v>96</v>
      </c>
      <c r="B6" s="5" t="s">
        <v>310</v>
      </c>
      <c r="C6" s="5" t="s">
        <v>1</v>
      </c>
      <c r="D6" s="5" t="s">
        <v>1</v>
      </c>
    </row>
    <row r="7" spans="1:4" ht="15" customHeight="1" x14ac:dyDescent="0.3">
      <c r="A7" s="5" t="s">
        <v>66</v>
      </c>
      <c r="B7" s="5" t="s">
        <v>66</v>
      </c>
      <c r="C7" s="5" t="s">
        <v>66</v>
      </c>
      <c r="D7" s="5" t="s">
        <v>66</v>
      </c>
    </row>
    <row r="8" spans="1:4" ht="15" customHeight="1" x14ac:dyDescent="0.3">
      <c r="A8" s="5"/>
      <c r="B8" s="5"/>
      <c r="C8" s="5" t="s">
        <v>1</v>
      </c>
      <c r="D8" s="5" t="s">
        <v>1</v>
      </c>
    </row>
    <row r="9" spans="1:4" ht="15" customHeight="1" x14ac:dyDescent="0.3">
      <c r="A9" s="5" t="s">
        <v>144</v>
      </c>
      <c r="B9" s="5" t="s">
        <v>311</v>
      </c>
      <c r="C9" s="5" t="s">
        <v>1</v>
      </c>
      <c r="D9" s="5" t="s">
        <v>1</v>
      </c>
    </row>
    <row r="10" spans="1:4" ht="15" customHeight="1" x14ac:dyDescent="0.3">
      <c r="A10" s="5" t="s">
        <v>66</v>
      </c>
      <c r="B10" s="5" t="s">
        <v>66</v>
      </c>
      <c r="C10" s="5" t="s">
        <v>66</v>
      </c>
      <c r="D10" s="5" t="s">
        <v>66</v>
      </c>
    </row>
    <row r="11" spans="1:4" ht="15" customHeight="1" x14ac:dyDescent="0.3">
      <c r="A11" s="5"/>
      <c r="B11" s="5"/>
      <c r="C11" s="5" t="s">
        <v>1</v>
      </c>
      <c r="D11" s="5" t="s">
        <v>1</v>
      </c>
    </row>
    <row r="12" spans="1:4" ht="15" customHeight="1" x14ac:dyDescent="0.3">
      <c r="A12" s="5" t="s">
        <v>147</v>
      </c>
      <c r="B12" s="5" t="s">
        <v>312</v>
      </c>
      <c r="C12" s="5" t="s">
        <v>1</v>
      </c>
      <c r="D12" s="5" t="s">
        <v>1</v>
      </c>
    </row>
    <row r="13" spans="1:4" ht="15" customHeight="1" x14ac:dyDescent="0.3">
      <c r="A13" s="5" t="s">
        <v>66</v>
      </c>
      <c r="B13" s="5" t="s">
        <v>66</v>
      </c>
      <c r="C13" s="5" t="s">
        <v>66</v>
      </c>
      <c r="D13" s="5" t="s">
        <v>66</v>
      </c>
    </row>
    <row r="14" spans="1:4" ht="15" customHeight="1" x14ac:dyDescent="0.3">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3.2" x14ac:dyDescent="0.25"/>
  <cols>
    <col min="1" max="1" width="6.5546875" customWidth="1"/>
    <col min="2" max="2" width="29.5546875" customWidth="1"/>
    <col min="3" max="7" width="14.21875" customWidth="1"/>
  </cols>
  <sheetData>
    <row r="1" spans="1:7" ht="15" customHeight="1" x14ac:dyDescent="0.25">
      <c r="A1" s="54" t="s">
        <v>6</v>
      </c>
      <c r="B1" s="54" t="s">
        <v>59</v>
      </c>
      <c r="C1" s="54" t="s">
        <v>235</v>
      </c>
      <c r="D1" s="54"/>
      <c r="E1" s="54" t="s">
        <v>236</v>
      </c>
      <c r="F1" s="54"/>
      <c r="G1" s="54" t="s">
        <v>57</v>
      </c>
    </row>
    <row r="2" spans="1:7" ht="15" customHeight="1" x14ac:dyDescent="0.25">
      <c r="A2" s="54"/>
      <c r="B2" s="54"/>
      <c r="C2" s="7" t="s">
        <v>307</v>
      </c>
      <c r="D2" s="7" t="s">
        <v>313</v>
      </c>
      <c r="E2" s="7" t="s">
        <v>307</v>
      </c>
      <c r="F2" s="7" t="s">
        <v>313</v>
      </c>
      <c r="G2" s="54"/>
    </row>
    <row r="3" spans="1:7" ht="15" customHeight="1" x14ac:dyDescent="0.3">
      <c r="A3" s="8" t="s">
        <v>61</v>
      </c>
      <c r="B3" s="8" t="s">
        <v>62</v>
      </c>
      <c r="C3" s="8" t="s">
        <v>1</v>
      </c>
      <c r="D3" s="8" t="s">
        <v>1</v>
      </c>
      <c r="E3" s="8" t="s">
        <v>1</v>
      </c>
      <c r="F3" s="8" t="s">
        <v>1</v>
      </c>
      <c r="G3" s="8" t="s">
        <v>1</v>
      </c>
    </row>
    <row r="4" spans="1:7" ht="15" customHeight="1" x14ac:dyDescent="0.3">
      <c r="A4" s="5" t="s">
        <v>1</v>
      </c>
      <c r="B4" s="5" t="s">
        <v>314</v>
      </c>
      <c r="C4" s="5" t="s">
        <v>1</v>
      </c>
      <c r="D4" s="5" t="s">
        <v>1</v>
      </c>
      <c r="E4" s="5" t="s">
        <v>1</v>
      </c>
      <c r="F4" s="5" t="s">
        <v>1</v>
      </c>
      <c r="G4" s="5" t="s">
        <v>1</v>
      </c>
    </row>
    <row r="5" spans="1:7" ht="15" customHeight="1" x14ac:dyDescent="0.3">
      <c r="A5" s="5" t="s">
        <v>1</v>
      </c>
      <c r="B5" s="5" t="s">
        <v>67</v>
      </c>
      <c r="C5" s="5" t="s">
        <v>1</v>
      </c>
      <c r="D5" s="5" t="s">
        <v>1</v>
      </c>
      <c r="E5" s="5" t="s">
        <v>1</v>
      </c>
      <c r="F5" s="5" t="s">
        <v>1</v>
      </c>
      <c r="G5" s="5" t="s">
        <v>1</v>
      </c>
    </row>
    <row r="6" spans="1:7" ht="15" customHeight="1" x14ac:dyDescent="0.3">
      <c r="A6" s="5" t="s">
        <v>1</v>
      </c>
      <c r="B6" s="5" t="s">
        <v>315</v>
      </c>
      <c r="C6" s="5" t="s">
        <v>1</v>
      </c>
      <c r="D6" s="5" t="s">
        <v>1</v>
      </c>
      <c r="E6" s="5" t="s">
        <v>1</v>
      </c>
      <c r="F6" s="5" t="s">
        <v>1</v>
      </c>
      <c r="G6" s="5" t="s">
        <v>1</v>
      </c>
    </row>
    <row r="7" spans="1:7" ht="15" customHeight="1" x14ac:dyDescent="0.3">
      <c r="A7" s="8" t="s">
        <v>69</v>
      </c>
      <c r="B7" s="8" t="s">
        <v>70</v>
      </c>
      <c r="C7" s="8" t="s">
        <v>1</v>
      </c>
      <c r="D7" s="8" t="s">
        <v>1</v>
      </c>
      <c r="E7" s="8" t="s">
        <v>1</v>
      </c>
      <c r="F7" s="8" t="s">
        <v>1</v>
      </c>
      <c r="G7" s="8" t="s">
        <v>1</v>
      </c>
    </row>
    <row r="8" spans="1:7" ht="15" customHeight="1" x14ac:dyDescent="0.3">
      <c r="A8" s="5" t="s">
        <v>66</v>
      </c>
      <c r="B8" s="5" t="s">
        <v>66</v>
      </c>
      <c r="C8" s="5" t="s">
        <v>66</v>
      </c>
      <c r="D8" s="5" t="s">
        <v>66</v>
      </c>
      <c r="E8" s="5" t="s">
        <v>66</v>
      </c>
      <c r="F8" s="5" t="s">
        <v>66</v>
      </c>
      <c r="G8" s="5" t="s">
        <v>66</v>
      </c>
    </row>
    <row r="9" spans="1:7" ht="15" customHeight="1" x14ac:dyDescent="0.3">
      <c r="A9" s="8" t="s">
        <v>72</v>
      </c>
      <c r="B9" s="8" t="s">
        <v>76</v>
      </c>
      <c r="C9" s="8" t="s">
        <v>1</v>
      </c>
      <c r="D9" s="8" t="s">
        <v>1</v>
      </c>
      <c r="E9" s="8" t="s">
        <v>1</v>
      </c>
      <c r="F9" s="8" t="s">
        <v>1</v>
      </c>
      <c r="G9" s="8" t="s">
        <v>1</v>
      </c>
    </row>
    <row r="10" spans="1:7" ht="15" customHeight="1" x14ac:dyDescent="0.3">
      <c r="A10" s="5" t="s">
        <v>66</v>
      </c>
      <c r="B10" s="5" t="s">
        <v>66</v>
      </c>
      <c r="C10" s="5" t="s">
        <v>66</v>
      </c>
      <c r="D10" s="5" t="s">
        <v>66</v>
      </c>
      <c r="E10" s="5" t="s">
        <v>66</v>
      </c>
      <c r="F10" s="5" t="s">
        <v>66</v>
      </c>
      <c r="G10" s="5" t="s">
        <v>66</v>
      </c>
    </row>
    <row r="11" spans="1:7" ht="15" customHeight="1" x14ac:dyDescent="0.3">
      <c r="A11" s="8" t="s">
        <v>75</v>
      </c>
      <c r="B11" s="8" t="s">
        <v>79</v>
      </c>
      <c r="C11" s="8" t="s">
        <v>1</v>
      </c>
      <c r="D11" s="8" t="s">
        <v>1</v>
      </c>
      <c r="E11" s="8" t="s">
        <v>1</v>
      </c>
      <c r="F11" s="8" t="s">
        <v>1</v>
      </c>
      <c r="G11" s="8" t="s">
        <v>1</v>
      </c>
    </row>
    <row r="12" spans="1:7" ht="15" customHeight="1" x14ac:dyDescent="0.3">
      <c r="A12" s="5" t="s">
        <v>66</v>
      </c>
      <c r="B12" s="5" t="s">
        <v>66</v>
      </c>
      <c r="C12" s="5" t="s">
        <v>66</v>
      </c>
      <c r="D12" s="5" t="s">
        <v>66</v>
      </c>
      <c r="E12" s="5" t="s">
        <v>66</v>
      </c>
      <c r="F12" s="5" t="s">
        <v>66</v>
      </c>
      <c r="G12" s="5" t="s">
        <v>66</v>
      </c>
    </row>
    <row r="13" spans="1:7" ht="15" customHeight="1" x14ac:dyDescent="0.3">
      <c r="A13" s="8" t="s">
        <v>78</v>
      </c>
      <c r="B13" s="8" t="s">
        <v>85</v>
      </c>
      <c r="C13" s="8" t="s">
        <v>1</v>
      </c>
      <c r="D13" s="8" t="s">
        <v>1</v>
      </c>
      <c r="E13" s="8" t="s">
        <v>1</v>
      </c>
      <c r="F13" s="8" t="s">
        <v>1</v>
      </c>
      <c r="G13" s="8" t="s">
        <v>1</v>
      </c>
    </row>
    <row r="14" spans="1:7" ht="15" customHeight="1" x14ac:dyDescent="0.3">
      <c r="A14" s="5" t="s">
        <v>66</v>
      </c>
      <c r="B14" s="5" t="s">
        <v>66</v>
      </c>
      <c r="C14" s="5" t="s">
        <v>66</v>
      </c>
      <c r="D14" s="5" t="s">
        <v>66</v>
      </c>
      <c r="E14" s="5" t="s">
        <v>66</v>
      </c>
      <c r="F14" s="5" t="s">
        <v>66</v>
      </c>
      <c r="G14" s="5" t="s">
        <v>66</v>
      </c>
    </row>
    <row r="15" spans="1:7" ht="15" customHeight="1" x14ac:dyDescent="0.3">
      <c r="A15" s="8" t="s">
        <v>81</v>
      </c>
      <c r="B15" s="8" t="s">
        <v>88</v>
      </c>
      <c r="C15" s="8" t="s">
        <v>1</v>
      </c>
      <c r="D15" s="8" t="s">
        <v>1</v>
      </c>
      <c r="E15" s="8" t="s">
        <v>1</v>
      </c>
      <c r="F15" s="8" t="s">
        <v>1</v>
      </c>
      <c r="G15" s="8" t="s">
        <v>1</v>
      </c>
    </row>
    <row r="16" spans="1:7" ht="15" customHeight="1" x14ac:dyDescent="0.3">
      <c r="A16" s="5" t="s">
        <v>66</v>
      </c>
      <c r="B16" s="5" t="s">
        <v>66</v>
      </c>
      <c r="C16" s="5" t="s">
        <v>66</v>
      </c>
      <c r="D16" s="5" t="s">
        <v>66</v>
      </c>
      <c r="E16" s="5" t="s">
        <v>66</v>
      </c>
      <c r="F16" s="5" t="s">
        <v>66</v>
      </c>
      <c r="G16" s="5" t="s">
        <v>66</v>
      </c>
    </row>
    <row r="17" spans="1:7" ht="15" customHeight="1" x14ac:dyDescent="0.3">
      <c r="A17" s="8" t="s">
        <v>84</v>
      </c>
      <c r="B17" s="8" t="s">
        <v>91</v>
      </c>
      <c r="C17" s="8" t="s">
        <v>1</v>
      </c>
      <c r="D17" s="8" t="s">
        <v>1</v>
      </c>
      <c r="E17" s="8" t="s">
        <v>1</v>
      </c>
      <c r="F17" s="8" t="s">
        <v>1</v>
      </c>
      <c r="G17" s="8" t="s">
        <v>1</v>
      </c>
    </row>
    <row r="18" spans="1:7" ht="15" customHeight="1" x14ac:dyDescent="0.3">
      <c r="A18" s="5" t="s">
        <v>66</v>
      </c>
      <c r="B18" s="5" t="s">
        <v>66</v>
      </c>
      <c r="C18" s="5" t="s">
        <v>66</v>
      </c>
      <c r="D18" s="5" t="s">
        <v>66</v>
      </c>
      <c r="E18" s="5" t="s">
        <v>66</v>
      </c>
      <c r="F18" s="5" t="s">
        <v>66</v>
      </c>
      <c r="G18" s="5" t="s">
        <v>66</v>
      </c>
    </row>
    <row r="19" spans="1:7" ht="15" customHeight="1" x14ac:dyDescent="0.3">
      <c r="A19" s="8" t="s">
        <v>87</v>
      </c>
      <c r="B19" s="8" t="s">
        <v>94</v>
      </c>
      <c r="C19" s="8" t="s">
        <v>1</v>
      </c>
      <c r="D19" s="8" t="s">
        <v>1</v>
      </c>
      <c r="E19" s="8" t="s">
        <v>1</v>
      </c>
      <c r="F19" s="8" t="s">
        <v>1</v>
      </c>
      <c r="G19" s="8" t="s">
        <v>1</v>
      </c>
    </row>
    <row r="20" spans="1:7" ht="15" customHeight="1" x14ac:dyDescent="0.3">
      <c r="A20" s="5" t="s">
        <v>1</v>
      </c>
      <c r="B20" s="5" t="s">
        <v>97</v>
      </c>
      <c r="C20" s="5" t="s">
        <v>1</v>
      </c>
      <c r="D20" s="5" t="s">
        <v>1</v>
      </c>
      <c r="E20" s="5" t="s">
        <v>1</v>
      </c>
      <c r="F20" s="5" t="s">
        <v>1</v>
      </c>
      <c r="G20" s="5" t="s">
        <v>1</v>
      </c>
    </row>
    <row r="21" spans="1:7" ht="15" customHeight="1" x14ac:dyDescent="0.3">
      <c r="A21" s="8" t="s">
        <v>99</v>
      </c>
      <c r="B21" s="8" t="s">
        <v>103</v>
      </c>
      <c r="C21" s="8" t="s">
        <v>1</v>
      </c>
      <c r="D21" s="8" t="s">
        <v>1</v>
      </c>
      <c r="E21" s="8" t="s">
        <v>1</v>
      </c>
      <c r="F21" s="8" t="s">
        <v>1</v>
      </c>
      <c r="G21" s="8" t="s">
        <v>1</v>
      </c>
    </row>
    <row r="22" spans="1:7" ht="15" customHeight="1" x14ac:dyDescent="0.3">
      <c r="A22" s="5" t="s">
        <v>66</v>
      </c>
      <c r="B22" s="5" t="s">
        <v>66</v>
      </c>
      <c r="C22" s="5" t="s">
        <v>66</v>
      </c>
      <c r="D22" s="5" t="s">
        <v>66</v>
      </c>
      <c r="E22" s="5" t="s">
        <v>66</v>
      </c>
      <c r="F22" s="5" t="s">
        <v>66</v>
      </c>
      <c r="G22" s="5" t="s">
        <v>66</v>
      </c>
    </row>
    <row r="23" spans="1:7" ht="15" customHeight="1" x14ac:dyDescent="0.3">
      <c r="A23" s="8" t="s">
        <v>102</v>
      </c>
      <c r="B23" s="8" t="s">
        <v>106</v>
      </c>
      <c r="C23" s="8" t="s">
        <v>1</v>
      </c>
      <c r="D23" s="8" t="s">
        <v>1</v>
      </c>
      <c r="E23" s="8" t="s">
        <v>1</v>
      </c>
      <c r="F23" s="8" t="s">
        <v>1</v>
      </c>
      <c r="G23" s="8" t="s">
        <v>1</v>
      </c>
    </row>
    <row r="24" spans="1:7" ht="15" customHeight="1" x14ac:dyDescent="0.3">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yu8XsiooZNk2+BQ/4GuBgLwZbbA=</DigestValue>
    </Reference>
    <Reference Type="http://www.w3.org/2000/09/xmldsig#Object" URI="#idOfficeObject">
      <DigestMethod Algorithm="http://www.w3.org/2000/09/xmldsig#sha1"/>
      <DigestValue>sCPBHdYyK3VhAWfJSGzzghx1n8c=</DigestValue>
    </Reference>
    <Reference Type="http://uri.etsi.org/01903#SignedProperties" URI="#idSignedProperties">
      <Transforms>
        <Transform Algorithm="http://www.w3.org/TR/2001/REC-xml-c14n-20010315"/>
      </Transforms>
      <DigestMethod Algorithm="http://www.w3.org/2000/09/xmldsig#sha1"/>
      <DigestValue>rsDWzvBK3BZoMA2t/yHoDuOSw4g=</DigestValue>
    </Reference>
  </SignedInfo>
  <SignatureValue>30mPnEntS8jDHFlLRc1w55ASul5Sr5Fz/LzI4gLCN1ZW+tHSTtLqC4To9n0RMX5AHgoEeFmR9tmi
VjI5qDXz9FqMtcS5oi2tk3zLoQJBf/zhy+Gxy6Jcj7Aw2LF7FJQOSFNUr4FuUX2eSFs0VXRI1bgw
ssp8ZiBTOwQOFnNpBFE=</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IfBXSW4W1OkxwFuPpqzLfpJbVUE=</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sxhy/Dk4HJolDKcoQUxZq6+MjwY=</DigestValue>
      </Reference>
      <Reference URI="/xl/drawings/vmlDrawing2.vml?ContentType=application/vnd.openxmlformats-officedocument.vmlDrawing">
        <DigestMethod Algorithm="http://www.w3.org/2000/09/xmldsig#sha1"/>
        <DigestValue>cYhMEydn5oLKDDv9Juuj6fwvIIc=</DigestValue>
      </Reference>
      <Reference URI="/xl/drawings/vmlDrawing3.vml?ContentType=application/vnd.openxmlformats-officedocument.vmlDrawing">
        <DigestMethod Algorithm="http://www.w3.org/2000/09/xmldsig#sha1"/>
        <DigestValue>54Ld9kzgm6pPFsEw6SE/ljo7IP0=</DigestValue>
      </Reference>
      <Reference URI="/xl/drawings/vmlDrawing4.vml?ContentType=application/vnd.openxmlformats-officedocument.vmlDrawing">
        <DigestMethod Algorithm="http://www.w3.org/2000/09/xmldsig#sha1"/>
        <DigestValue>g5/u8uoCaTqUyh09RKOCLBiuXQw=</DigestValue>
      </Reference>
      <Reference URI="/xl/drawings/vmlDrawing5.vml?ContentType=application/vnd.openxmlformats-officedocument.vmlDrawing">
        <DigestMethod Algorithm="http://www.w3.org/2000/09/xmldsig#sha1"/>
        <DigestValue>+9qR1UGm174bTLNMdMOxOhPLac8=</DigestValue>
      </Reference>
      <Reference URI="/xl/drawings/vmlDrawing6.vml?ContentType=application/vnd.openxmlformats-officedocument.vmlDrawing">
        <DigestMethod Algorithm="http://www.w3.org/2000/09/xmldsig#sha1"/>
        <DigestValue>5Mq0u8oqczGFvv0eHvYovLKhvsc=</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mlOiSt5NzclpLC6htB5FXqnpMHk=</DigestValue>
      </Reference>
      <Reference URI="/xl/styles.xml?ContentType=application/vnd.openxmlformats-officedocument.spreadsheetml.styles+xml">
        <DigestMethod Algorithm="http://www.w3.org/2000/09/xmldsig#sha1"/>
        <DigestValue>VVI3wzO4u4Sc3uT1RgCIJM2RYOI=</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F875VGqKlBabNUXx4Rw34CRGZZA=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vm4ns/a8UvlbxWWfSF0G1rREDVs=</DigestValue>
      </Reference>
      <Reference URI="/xl/worksheets/sheet10.xml?ContentType=application/vnd.openxmlformats-officedocument.spreadsheetml.worksheet+xml">
        <DigestMethod Algorithm="http://www.w3.org/2000/09/xmldsig#sha1"/>
        <DigestValue>CHbpRWISNMEkrWXVoHwAAnrg8Co=</DigestValue>
      </Reference>
      <Reference URI="/xl/worksheets/sheet11.xml?ContentType=application/vnd.openxmlformats-officedocument.spreadsheetml.worksheet+xml">
        <DigestMethod Algorithm="http://www.w3.org/2000/09/xmldsig#sha1"/>
        <DigestValue>BhgTDxX9gNWIsXnNHS/aOTn98u4=</DigestValue>
      </Reference>
      <Reference URI="/xl/worksheets/sheet12.xml?ContentType=application/vnd.openxmlformats-officedocument.spreadsheetml.worksheet+xml">
        <DigestMethod Algorithm="http://www.w3.org/2000/09/xmldsig#sha1"/>
        <DigestValue>rnmES6TIps+IAOxRiV56+Z8Nz0g=</DigestValue>
      </Reference>
      <Reference URI="/xl/worksheets/sheet13.xml?ContentType=application/vnd.openxmlformats-officedocument.spreadsheetml.worksheet+xml">
        <DigestMethod Algorithm="http://www.w3.org/2000/09/xmldsig#sha1"/>
        <DigestValue>4a2goj82CKx/+3rw4orZ24ccpdU=</DigestValue>
      </Reference>
      <Reference URI="/xl/worksheets/sheet2.xml?ContentType=application/vnd.openxmlformats-officedocument.spreadsheetml.worksheet+xml">
        <DigestMethod Algorithm="http://www.w3.org/2000/09/xmldsig#sha1"/>
        <DigestValue>wKRjFtlTD3QywHummnUpoQbaAOw=</DigestValue>
      </Reference>
      <Reference URI="/xl/worksheets/sheet3.xml?ContentType=application/vnd.openxmlformats-officedocument.spreadsheetml.worksheet+xml">
        <DigestMethod Algorithm="http://www.w3.org/2000/09/xmldsig#sha1"/>
        <DigestValue>VgAa21lcKlsT20fU1QNjFTM+phc=</DigestValue>
      </Reference>
      <Reference URI="/xl/worksheets/sheet4.xml?ContentType=application/vnd.openxmlformats-officedocument.spreadsheetml.worksheet+xml">
        <DigestMethod Algorithm="http://www.w3.org/2000/09/xmldsig#sha1"/>
        <DigestValue>B8dAJ2rmAGJYXXmw2qt1rmssKDY=</DigestValue>
      </Reference>
      <Reference URI="/xl/worksheets/sheet5.xml?ContentType=application/vnd.openxmlformats-officedocument.spreadsheetml.worksheet+xml">
        <DigestMethod Algorithm="http://www.w3.org/2000/09/xmldsig#sha1"/>
        <DigestValue>cszv285QKPu5S/7h2QfHRQlM8lE=</DigestValue>
      </Reference>
      <Reference URI="/xl/worksheets/sheet6.xml?ContentType=application/vnd.openxmlformats-officedocument.spreadsheetml.worksheet+xml">
        <DigestMethod Algorithm="http://www.w3.org/2000/09/xmldsig#sha1"/>
        <DigestValue>JSfumFgkjhkPUHRXdEgWrpMj+ZY=</DigestValue>
      </Reference>
      <Reference URI="/xl/worksheets/sheet7.xml?ContentType=application/vnd.openxmlformats-officedocument.spreadsheetml.worksheet+xml">
        <DigestMethod Algorithm="http://www.w3.org/2000/09/xmldsig#sha1"/>
        <DigestValue>VxiZpUVyn0KYySUBLHbTB0dZE1w=</DigestValue>
      </Reference>
      <Reference URI="/xl/worksheets/sheet8.xml?ContentType=application/vnd.openxmlformats-officedocument.spreadsheetml.worksheet+xml">
        <DigestMethod Algorithm="http://www.w3.org/2000/09/xmldsig#sha1"/>
        <DigestValue>gbMJvWs2IobOLOmFO++M7YtpLd0=</DigestValue>
      </Reference>
      <Reference URI="/xl/worksheets/sheet9.xml?ContentType=application/vnd.openxmlformats-officedocument.spreadsheetml.worksheet+xml">
        <DigestMethod Algorithm="http://www.w3.org/2000/09/xmldsig#sha1"/>
        <DigestValue>ah5BO/VamEiqH2GrQjQGKfR+KGE=</DigestValue>
      </Reference>
    </Manifest>
    <SignatureProperties>
      <SignatureProperty Id="idSignatureTime" Target="#idPackageSignature">
        <mdssi:SignatureTime xmlns:mdssi="http://schemas.openxmlformats.org/package/2006/digital-signature">
          <mdssi:Format>YYYY-MM-DDThh:mm:ssTZD</mdssi:Format>
          <mdssi:Value>2023-06-07T07:53:52Z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16.0.15601/23</OfficeVersion>
          <ApplicationVersion>16.0.15601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2023-06-07T07:53:52Z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tTQz5oSbb81Ht0pg/P85WMMtj1c=</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cgdQz639tDuGA2r8I0CswNhsBcA=</DigestValue>
    </Reference>
  </SignedInfo>
  <SignatureValue>gccpoU5E/25OZhnH04gJpLXiIdulB1TW18WY1tFiYwrDWSlhJ05jWutzmudYe5iAeDO1TID0Ntsk
eBjknN+2PECofqyiRmn6gg6w5EtYzvIavVrU0VJLrY6ndyW6D/LUR7/BV/k219/xIYZt+O4w+UXz
wjn0LzZqvWBPiaW0DNo=</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IfBXSW4W1OkxwFuPpqzLfpJbVUE=</DigestValue>
      </Reference>
      <Reference URI="/xl/comments1.xml?ContentType=application/vnd.openxmlformats-officedocument.spreadsheetml.comments+xml">
        <DigestMethod Algorithm="http://www.w3.org/2000/09/xmldsig#sha1"/>
        <DigestValue>vw6Y1swWf1hgMYyOPKgmm2OBjFE=</DigestValue>
      </Reference>
      <Reference URI="/xl/comments2.xml?ContentType=application/vnd.openxmlformats-officedocument.spreadsheetml.comments+xml">
        <DigestMethod Algorithm="http://www.w3.org/2000/09/xmldsig#sha1"/>
        <DigestValue>79XpJkqnnys5akYe/9oBRlZCeyg=</DigestValue>
      </Reference>
      <Reference URI="/xl/comments3.xml?ContentType=application/vnd.openxmlformats-officedocument.spreadsheetml.comments+xml">
        <DigestMethod Algorithm="http://www.w3.org/2000/09/xmldsig#sha1"/>
        <DigestValue>tPbeJKVj/83yzV4LxxRHf8EIACQ=</DigestValue>
      </Reference>
      <Reference URI="/xl/comments4.xml?ContentType=application/vnd.openxmlformats-officedocument.spreadsheetml.comments+xml">
        <DigestMethod Algorithm="http://www.w3.org/2000/09/xmldsig#sha1"/>
        <DigestValue>1Rplm2eJqcRVZfJSPcm0wBybo5c=</DigestValue>
      </Reference>
      <Reference URI="/xl/comments5.xml?ContentType=application/vnd.openxmlformats-officedocument.spreadsheetml.comments+xml">
        <DigestMethod Algorithm="http://www.w3.org/2000/09/xmldsig#sha1"/>
        <DigestValue>O6QqmauIFcBYi1hfzibpZju4ycc=</DigestValue>
      </Reference>
      <Reference URI="/xl/comments6.xml?ContentType=application/vnd.openxmlformats-officedocument.spreadsheetml.comments+xml">
        <DigestMethod Algorithm="http://www.w3.org/2000/09/xmldsig#sha1"/>
        <DigestValue>X4w/xl+rdLI+m1sN0/px223TFBU=</DigestValue>
      </Reference>
      <Reference URI="/xl/drawings/vmlDrawing1.vml?ContentType=application/vnd.openxmlformats-officedocument.vmlDrawing">
        <DigestMethod Algorithm="http://www.w3.org/2000/09/xmldsig#sha1"/>
        <DigestValue>3OakeSQW3/JwqrrumsebN9glXec=</DigestValue>
      </Reference>
      <Reference URI="/xl/drawings/vmlDrawing2.vml?ContentType=application/vnd.openxmlformats-officedocument.vmlDrawing">
        <DigestMethod Algorithm="http://www.w3.org/2000/09/xmldsig#sha1"/>
        <DigestValue>zrYh6ng66TUg8kz7TDWiW5p+U5U=</DigestValue>
      </Reference>
      <Reference URI="/xl/drawings/vmlDrawing3.vml?ContentType=application/vnd.openxmlformats-officedocument.vmlDrawing">
        <DigestMethod Algorithm="http://www.w3.org/2000/09/xmldsig#sha1"/>
        <DigestValue>Dab8NGEbih8bmQRUjIeSm112VzY=</DigestValue>
      </Reference>
      <Reference URI="/xl/drawings/vmlDrawing4.vml?ContentType=application/vnd.openxmlformats-officedocument.vmlDrawing">
        <DigestMethod Algorithm="http://www.w3.org/2000/09/xmldsig#sha1"/>
        <DigestValue>rEtTg06bMhJE5yLcDve6acWqpNs=</DigestValue>
      </Reference>
      <Reference URI="/xl/drawings/vmlDrawing5.vml?ContentType=application/vnd.openxmlformats-officedocument.vmlDrawing">
        <DigestMethod Algorithm="http://www.w3.org/2000/09/xmldsig#sha1"/>
        <DigestValue>9dtvzeiad8a5qW2qbHEhSvFhSN0=</DigestValue>
      </Reference>
      <Reference URI="/xl/drawings/vmlDrawing6.vml?ContentType=application/vnd.openxmlformats-officedocument.vmlDrawing">
        <DigestMethod Algorithm="http://www.w3.org/2000/09/xmldsig#sha1"/>
        <DigestValue>UBG74nylEuYi+VVRD+iYfghm8PE=</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mlOiSt5NzclpLC6htB5FXqnpMHk=</DigestValue>
      </Reference>
      <Reference URI="/xl/styles.xml?ContentType=application/vnd.openxmlformats-officedocument.spreadsheetml.styles+xml">
        <DigestMethod Algorithm="http://www.w3.org/2000/09/xmldsig#sha1"/>
        <DigestValue>RI8ttX5GtTfcTC/q8BQBqszDL94=</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5fYHVRwmzYUVy9ji1zsOsfzsf88=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37kEcGLhvN2i7tk5dcOQt6UoAwI=</DigestValue>
      </Reference>
      <Reference URI="/xl/worksheets/sheet10.xml?ContentType=application/vnd.openxmlformats-officedocument.spreadsheetml.worksheet+xml">
        <DigestMethod Algorithm="http://www.w3.org/2000/09/xmldsig#sha1"/>
        <DigestValue>xJmyAO09Q92jxTpVjMf648sabgA=</DigestValue>
      </Reference>
      <Reference URI="/xl/worksheets/sheet11.xml?ContentType=application/vnd.openxmlformats-officedocument.spreadsheetml.worksheet+xml">
        <DigestMethod Algorithm="http://www.w3.org/2000/09/xmldsig#sha1"/>
        <DigestValue>TGXdlZFuDkbYQzVdomu4OePRWiY=</DigestValue>
      </Reference>
      <Reference URI="/xl/worksheets/sheet12.xml?ContentType=application/vnd.openxmlformats-officedocument.spreadsheetml.worksheet+xml">
        <DigestMethod Algorithm="http://www.w3.org/2000/09/xmldsig#sha1"/>
        <DigestValue>MDSgbbkwDoxJN70qpB5DE5rrnzs=</DigestValue>
      </Reference>
      <Reference URI="/xl/worksheets/sheet13.xml?ContentType=application/vnd.openxmlformats-officedocument.spreadsheetml.worksheet+xml">
        <DigestMethod Algorithm="http://www.w3.org/2000/09/xmldsig#sha1"/>
        <DigestValue>GVYPfaYYomIU0y8NPG30MgaPAiE=</DigestValue>
      </Reference>
      <Reference URI="/xl/worksheets/sheet2.xml?ContentType=application/vnd.openxmlformats-officedocument.spreadsheetml.worksheet+xml">
        <DigestMethod Algorithm="http://www.w3.org/2000/09/xmldsig#sha1"/>
        <DigestValue>Ok5teBUv3/hUzi/52K8wTYuujXM=</DigestValue>
      </Reference>
      <Reference URI="/xl/worksheets/sheet3.xml?ContentType=application/vnd.openxmlformats-officedocument.spreadsheetml.worksheet+xml">
        <DigestMethod Algorithm="http://www.w3.org/2000/09/xmldsig#sha1"/>
        <DigestValue>icKDQn5/01QAGJlH53OdiwZF4TY=</DigestValue>
      </Reference>
      <Reference URI="/xl/worksheets/sheet4.xml?ContentType=application/vnd.openxmlformats-officedocument.spreadsheetml.worksheet+xml">
        <DigestMethod Algorithm="http://www.w3.org/2000/09/xmldsig#sha1"/>
        <DigestValue>8kbI8T2gIQySabC2WMF1rUU4nvo=</DigestValue>
      </Reference>
      <Reference URI="/xl/worksheets/sheet5.xml?ContentType=application/vnd.openxmlformats-officedocument.spreadsheetml.worksheet+xml">
        <DigestMethod Algorithm="http://www.w3.org/2000/09/xmldsig#sha1"/>
        <DigestValue>5rZVujwsjUr8ZueNzH9bC1hZMOc=</DigestValue>
      </Reference>
      <Reference URI="/xl/worksheets/sheet6.xml?ContentType=application/vnd.openxmlformats-officedocument.spreadsheetml.worksheet+xml">
        <DigestMethod Algorithm="http://www.w3.org/2000/09/xmldsig#sha1"/>
        <DigestValue>j/q5VOuHkUdU9hJhwW20gAHsPH8=</DigestValue>
      </Reference>
      <Reference URI="/xl/worksheets/sheet7.xml?ContentType=application/vnd.openxmlformats-officedocument.spreadsheetml.worksheet+xml">
        <DigestMethod Algorithm="http://www.w3.org/2000/09/xmldsig#sha1"/>
        <DigestValue>7QaAIdTWE6E0GUblX1Pi3CWkZw4=</DigestValue>
      </Reference>
      <Reference URI="/xl/worksheets/sheet8.xml?ContentType=application/vnd.openxmlformats-officedocument.spreadsheetml.worksheet+xml">
        <DigestMethod Algorithm="http://www.w3.org/2000/09/xmldsig#sha1"/>
        <DigestValue>XTtP6oU/U0UNf5p8W9BnAQ0xtxI=</DigestValue>
      </Reference>
      <Reference URI="/xl/worksheets/sheet9.xml?ContentType=application/vnd.openxmlformats-officedocument.spreadsheetml.worksheet+xml">
        <DigestMethod Algorithm="http://www.w3.org/2000/09/xmldsig#sha1"/>
        <DigestValue>VrH8DWc5XFTVH5gXKmNMjUUq/+k=</DigestValue>
      </Reference>
    </Manifest>
    <SignatureProperties>
      <SignatureProperty Id="idSignatureTime" Target="#idPackageSignature">
        <mdssi:SignatureTime xmlns:mdssi="http://schemas.openxmlformats.org/package/2006/digital-signature">
          <mdssi:Format>YYYY-MM-DDThh:mm:ssTZD</mdssi:Format>
          <mdssi:Value>2023-06-07T09:09:26Z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2023-06-07T09:09:26Z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Nguyen1, Hoang</dc:creator>
  <cp:lastModifiedBy>Trang IB. Le Thi Huyen</cp:lastModifiedBy>
  <dcterms:created xsi:type="dcterms:W3CDTF">2021-06-04T11:23:20Z</dcterms:created>
  <dcterms:modified xsi:type="dcterms:W3CDTF">2023-06-07T09:09:25Z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2023-06-07T07:53:49Z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327dc1fe-d3a8-4639-908c-9fd4e9583beb</vt:lpwstr>
  </property>
  <property fmtid="{D5CDD505-2E9C-101B-9397-08002B2CF9AE}" pid="10" name="MSIP_Label_ebbfc019-7f88-4fb6-96d6-94ffadd4b772_ContentBits">
    <vt:lpwstr>1</vt:lpwstr>
  </property>
</Properties>
</file>