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5. May\Báo cáo tháng\TCBF\"/>
    </mc:Choice>
  </mc:AlternateContent>
  <bookViews>
    <workbookView xWindow="-108" yWindow="-108" windowWidth="19416" windowHeight="10416"/>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<sst xmlns="http://schemas.openxmlformats.org/spreadsheetml/2006/main" count="1443" uniqueCount="425">
  <si>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</si>
  <si>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</si>
  <si>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</si>
  <si>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</si>
  <si>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</si>
  <si>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</si>
  <si>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</si>
  <si>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</si>
  <si>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</si>
  <si>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</si>
  <si>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</si>
  <si>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</si>
  <si>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</si>
  <si>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</si>
  <si>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</si>
  <si>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</si>
  <si>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</si>
  <si>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</si>
  <si>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</si>
  <si>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</si>
  <si>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</si>
  <si>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</si>
  <si>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</si>
  <si>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</si>
  <si>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</si>
  <si>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</si>
  <si>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</si>
  <si>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</si>
  <si>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</si>
  <si>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</si>
  <si>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</si>
  <si>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</si>
  <si>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</si>
  <si>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</si>
  <si>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</si>
  <si>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</si>
  <si>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</si>
  <si>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</si>
  <si>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</si>
  <si>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</si>
  <si>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</si>
  <si>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</si>
  <si>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</si>
  <si>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</si>
  <si>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</si>
  <si>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</si>
  <si>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</si>
  <si>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</si>
  <si>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</si>
  <si>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</si>
  <si>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</si>
  <si>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</si>
  <si>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</si>
  <si>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</si>
  <si>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</si>
  <si>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</si>
  <si>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</si>
  <si>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</si>
  <si>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</si>
  <si>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</si>
  <si>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</si>
  <si>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</si>
  <si>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</si>
  <si>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</si>
  <si>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</si>
  <si>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</si>
  <si>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</si>
  <si>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</si>
  <si>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</si>
  <si>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</si>
  <si>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</si>
  <si>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</si>
  <si>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</si>
  <si>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</si>
  <si>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</si>
  <si>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</si>
  <si>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</si>
  <si>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</si>
  <si>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</si>
  <si>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</si>
  <si>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</si>
  <si>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</si>
  <si>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</si>
  <si>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</si>
  <si>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</si>
  <si>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</si>
  <si>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</si>
  <si>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</si>
  <si>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</si>
  <si>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</si>
  <si>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</si>
  <si>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</si>
  <si>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</si>
  <si>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</si>
  <si>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</si>
  <si>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</si>
  <si>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</si>
  <si>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</si>
  <si>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</si>
  <si>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</si>
  <si>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</si>
  <si>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</si>
  <si>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</si>
  <si>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</si>
  <si>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</si>
  <si>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</si>
  <si>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</si>
  <si>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</si>
  <si>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</si>
  <si>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</si>
  <si>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</si>
  <si>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</si>
  <si>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</si>
  <si>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</si>
  <si>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</si>
  <si>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</si>
  <si>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</si>
  <si>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</si>
  <si>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</si>
  <si>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</si>
  <si>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</si>
  <si>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</si>
  <si>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</si>
  <si>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</si>
  <si>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</si>
  <si>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</si>
  <si>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</si>
  <si>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</si>
  <si>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</si>
  <si>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</si>
  <si>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</si>
  <si>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</si>
  <si>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</si>
  <si>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</si>
  <si>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</si>
  <si>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</si>
  <si>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</si>
  <si>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</si>
  <si>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</si>
  <si>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</si>
  <si>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</si>
  <si>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</si>
  <si>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</si>
  <si>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</si>
  <si>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</si>
  <si>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</si>
  <si>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</si>
  <si>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</si>
  <si>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</si>
  <si>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</si>
  <si>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</si>
  <si>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</si>
  <si>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</si>
  <si>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</si>
  <si>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</si>
  <si>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</si>
  <si>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</si>
  <si>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</si>
  <si>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</si>
  <si>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</si>
  <si>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</si>
  <si>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</si>
  <si>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</si>
  <si>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</si>
  <si>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</si>
  <si>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</si>
  <si>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</si>
  <si>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</si>
  <si>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</si>
  <si>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</si>
  <si>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</si>
  <si>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</si>
  <si>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</si>
  <si>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</si>
  <si>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</si>
  <si>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</si>
  <si>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</si>
  <si>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</si>
  <si>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</si>
  <si>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</si>
  <si>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</si>
  <si>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</si>
  <si>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</si>
  <si>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</si>
  <si>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</si>
  <si>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</si>
  <si>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</si>
  <si>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</si>
  <si>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</si>
  <si>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</si>
  <si>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</si>
  <si>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</si>
  <si>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</si>
  <si>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</si>
  <si>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</si>
  <si>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</si>
  <si>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</si>
  <si>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</si>
  <si>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</si>
  <si>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</si>
  <si>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</si>
  <si>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</si>
  <si>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</si>
  <si>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</si>
  <si>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</si>
  <si>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</si>
  <si>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</si>
  <si>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</si>
  <si>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</si>
  <si>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</si>
  <si>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</si>
  <si>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</si>
  <si>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</si>
  <si>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</si>
  <si>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</si>
  <si>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</si>
  <si>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</si>
  <si>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</si>
  <si>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</si>
  <si>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</si>
  <si>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</si>
  <si>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</si>
  <si>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</si>
  <si>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</si>
  <si>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</si>
  <si>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</si>
  <si>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</si>
  <si>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</si>
  <si>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</si>
  <si>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</si>
  <si>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</si>
  <si>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</si>
  <si>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</si>
  <si>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</si>
  <si>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</si>
  <si>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</si>
  <si>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</si>
  <si>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</si>
  <si>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</si>
  <si>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</si>
  <si>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</si>
  <si>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</si>
  <si>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</si>
  <si>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</si>
  <si>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</si>
  <si>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</si>
  <si>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</si>
  <si>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</si>
  <si>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</si>
  <si>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</si>
  <si>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</si>
  <si>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</si>
  <si>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</si>
  <si>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</si>
  <si>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</si>
  <si>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</si>
  <si>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</si>
  <si>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</si>
  <si>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</si>
  <si>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</si>
  <si>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</si>
  <si>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</si>
  <si>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</si>
  <si>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</si>
  <si>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</si>
  <si>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</si>
  <si>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</si>
  <si>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</si>
  <si>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</si>
  <si>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</si>
  <si>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</si>
  <si>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</si>
  <si>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</si>
  <si>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</si>
  <si>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</si>
  <si>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</si>
  <si>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</si>
  <si>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</si>
  <si>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</si>
  <si>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</si>
  <si>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</si>
  <si>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</si>
  <si>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</si>
  <si>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</si>
  <si>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</si>
  <si>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</si>
  <si>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</si>
  <si>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</si>
  <si>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</si>
  <si>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</si>
  <si>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</si>
  <si>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</si>
  <si>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</si>
  <si>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</si>
  <si>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</si>
  <si>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</si>
  <si>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</si>
  <si>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</si>
  <si>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</si>
  <si>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</si>
  <si>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</si>
  <si>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</si>
  <si>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</si>
  <si>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</si>
  <si>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</si>
  <si>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</si>
  <si>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</si>
  <si>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</si>
  <si>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</si>
  <si>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</si>
  <si>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</si>
  <si>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</si>
  <si>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</si>
  <si>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</si>
  <si>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</si>
  <si>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</si>
  <si>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</si>
  <si>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</si>
  <si>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</si>
  <si>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</si>
  <si>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</si>
  <si>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</si>
  <si>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</si>
  <si>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</si>
  <si>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</si>
  <si>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</si>
  <si>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</si>
  <si>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</si>
  <si>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</si>
  <si>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</si>
  <si>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</si>
  <si>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</si>
  <si>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</si>
  <si>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</si>
  <si>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</si>
  <si>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</si>
  <si>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</si>
  <si>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</si>
  <si>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</si>
  <si>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</si>
  <si>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</si>
  <si>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</si>
  <si>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</si>
  <si>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</si>
  <si>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</si>
  <si>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</si>
  <si>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</si>
  <si>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</si>
  <si>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</si>
  <si>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</si>
  <si>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</si>
  <si>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GEG121022</t>
  </si>
  <si>
    <t>2251.1.4</t>
  </si>
  <si>
    <t>1.5</t>
  </si>
  <si>
    <t>2251.1.5</t>
  </si>
  <si>
    <t>1.6</t>
  </si>
  <si>
    <t>MML121021</t>
  </si>
  <si>
    <t>2251.1.6</t>
  </si>
  <si>
    <t>1.7</t>
  </si>
  <si>
    <t>MSR11808</t>
  </si>
  <si>
    <t>2251.1.7</t>
  </si>
  <si>
    <t>1.8</t>
  </si>
  <si>
    <t>2251.1.8</t>
  </si>
  <si>
    <t>1.9</t>
  </si>
  <si>
    <t>NVL122001</t>
  </si>
  <si>
    <t>2251.1.9</t>
  </si>
  <si>
    <t>1.10</t>
  </si>
  <si>
    <t>SBT121002</t>
  </si>
  <si>
    <t>2251.1.10</t>
  </si>
  <si>
    <t>1.11</t>
  </si>
  <si>
    <t>VHM121024</t>
  </si>
  <si>
    <t>2251.1.11</t>
  </si>
  <si>
    <t>1.12</t>
  </si>
  <si>
    <t>VHM121025</t>
  </si>
  <si>
    <t>2251.1.12</t>
  </si>
  <si>
    <t>1.13</t>
  </si>
  <si>
    <t>2251.1.13</t>
  </si>
  <si>
    <t>VND122014</t>
  </si>
  <si>
    <t>Trái phiếu chưa niêm yết
Unlisted Bonds</t>
  </si>
  <si>
    <t>2251.2</t>
  </si>
  <si>
    <t>2.1</t>
  </si>
  <si>
    <t>MASAN GROUP BOND 9.5% 21/09/27</t>
  </si>
  <si>
    <t>2251.2.1</t>
  </si>
  <si>
    <t>2.2</t>
  </si>
  <si>
    <t>NLGB2124002</t>
  </si>
  <si>
    <t>2251.2.2</t>
  </si>
  <si>
    <t>2023</t>
  </si>
  <si>
    <t>(Tổng) Giám đốc
Công ty quản lý quỹ</t>
  </si>
  <si>
    <t>Tổng Giám đốc</t>
  </si>
  <si>
    <t>…</t>
  </si>
  <si>
    <t>VNG122002</t>
  </si>
  <si>
    <t>VRE12007</t>
  </si>
  <si>
    <t>CTG121030</t>
  </si>
  <si>
    <t>CVT122008</t>
  </si>
  <si>
    <t>CVT122009</t>
  </si>
  <si>
    <t>1.14</t>
  </si>
  <si>
    <t>2251.1.14</t>
  </si>
  <si>
    <t>1.15</t>
  </si>
  <si>
    <t>2251.1.15</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</si>
  <si>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</si>
  <si>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</si>
  <si>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</si>
  <si>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</si>
  <si>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</si>
  <si>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</si>
  <si>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</si>
  <si>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</si>
  <si>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</si>
  <si>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</si>
  <si>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</si>
  <si>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</si>
  <si>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</si>
  <si>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</si>
  <si>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</si>
  <si>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</si>
  <si>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</si>
  <si>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</si>
  <si>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</si>
  <si>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</si>
  <si>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</si>
  <si>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</si>
  <si>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</si>
  <si>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</si>
  <si>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</si>
  <si>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Ngày 02 tháng 06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</si>
</sst>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1"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4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2" fillId="0" borderId="1" xfId="0"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6" fillId="0" borderId="0" xfId="0" applyFont="1"/>
    <xf numFmtId="41" fontId="16" fillId="0" borderId="3" xfId="1" applyNumberFormat="1" applyFont="1" applyBorder="1"/>
    <xf numFmtId="10" fontId="18" fillId="0" borderId="2" xfId="0" applyNumberFormat="1" applyFont="1" applyBorder="1" applyAlignment="1" applyProtection="1">
      <alignment horizontal="right" vertical="center" wrapText="1"/>
      <protection locked="0"/>
    </xf>
    <xf numFmtId="165"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4" borderId="2" xfId="1" applyNumberFormat="1" applyFont="1" applyFill="1" applyBorder="1" applyAlignment="1" applyProtection="1">
      <alignment horizontal="right" vertical="center" wrapText="1"/>
      <protection locked="0"/>
    </xf>
    <xf numFmtId="164" fontId="16" fillId="4" borderId="2" xfId="1" applyFont="1" applyFill="1" applyBorder="1" applyAlignment="1" applyProtection="1">
      <alignment horizontal="right" vertical="center" wrapText="1"/>
      <protection locked="0"/>
    </xf>
    <xf numFmtId="4" fontId="18" fillId="0" borderId="2" xfId="0" applyNumberFormat="1" applyFont="1" applyBorder="1" applyAlignment="1" applyProtection="1">
      <alignment horizontal="left" vertical="center" wrapText="1"/>
      <protection locked="0"/>
    </xf>
    <xf numFmtId="0" fontId="16" fillId="0" borderId="0" xfId="0" applyFont="1" applyAlignment="1">
      <alignment horizontal="left"/>
    </xf>
    <xf numFmtId="165" fontId="18" fillId="0" borderId="2" xfId="0" applyNumberFormat="1" applyFont="1" applyBorder="1" applyAlignment="1" applyProtection="1">
      <alignment horizontal="right" vertical="center" wrapText="1"/>
      <protection locked="0"/>
    </xf>
    <xf numFmtId="43" fontId="18" fillId="0" borderId="2" xfId="0" applyNumberFormat="1" applyFont="1" applyBorder="1" applyAlignment="1" applyProtection="1">
      <alignment horizontal="right" vertical="center" wrapText="1"/>
      <protection locked="0"/>
    </xf>
    <xf numFmtId="41" fontId="17" fillId="3" borderId="3" xfId="1" applyNumberFormat="1" applyFont="1" applyFill="1" applyBorder="1" applyAlignment="1">
      <alignment horizontal="left"/>
    </xf>
    <xf numFmtId="41" fontId="16" fillId="0" borderId="3" xfId="0" applyNumberFormat="1" applyFont="1" applyBorder="1" applyAlignment="1">
      <alignment horizontal="left"/>
    </xf>
    <xf numFmtId="41" fontId="17" fillId="3" borderId="3" xfId="1" applyNumberFormat="1" applyFont="1" applyFill="1" applyBorder="1"/>
    <xf numFmtId="0" fontId="19" fillId="0" borderId="2" xfId="0" applyFont="1" applyBorder="1" applyAlignment="1" applyProtection="1">
      <alignment horizontal="center" vertical="center" wrapText="1"/>
      <protection locked="0"/>
    </xf>
    <xf numFmtId="4" fontId="18" fillId="0" borderId="2" xfId="0" applyNumberFormat="1"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37" fontId="18" fillId="0" borderId="2" xfId="0" applyNumberFormat="1" applyFont="1" applyBorder="1" applyAlignment="1" applyProtection="1">
      <alignment horizontal="right" vertical="center" wrapText="1"/>
      <protection locked="0"/>
    </xf>
    <xf numFmtId="0" fontId="19" fillId="0" borderId="2" xfId="0" applyFont="1" applyBorder="1" applyAlignment="1" applyProtection="1">
      <alignment horizontal="left" vertical="center" wrapText="1"/>
      <protection locked="0"/>
    </xf>
    <xf numFmtId="164" fontId="17" fillId="4" borderId="2" xfId="1" applyFont="1" applyFill="1" applyBorder="1" applyAlignment="1" applyProtection="1">
      <alignment horizontal="right" vertical="center" wrapText="1"/>
      <protection locked="0"/>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abSelected="1" zoomScale="82" zoomScaleNormal="82" workbookViewId="0">
      <selection activeCell="C11" sqref="C11"/>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41" t="s">
        <v>0</v>
      </c>
      <c r="B1" s="41"/>
      <c r="C1" s="41"/>
      <c r="D1" s="41"/>
    </row>
    <row r="2" spans="1:4" ht="9" customHeight="1" x14ac:dyDescent="0.25">
      <c r="A2" s="41"/>
      <c r="B2" s="41"/>
      <c r="C2" s="41"/>
      <c r="D2" s="41"/>
    </row>
    <row r="3" spans="1:4" ht="15" customHeight="1" x14ac:dyDescent="0.3">
      <c r="A3" s="1" t="s">
        <v>1</v>
      </c>
      <c r="B3" s="1" t="s">
        <v>1</v>
      </c>
      <c r="C3" s="2" t="s">
        <v>2</v>
      </c>
      <c r="D3" s="27" t="s">
        <v>335</v>
      </c>
    </row>
    <row r="4" spans="1:4" ht="15" customHeight="1" x14ac:dyDescent="0.3">
      <c r="A4" s="1" t="s">
        <v>1</v>
      </c>
      <c r="B4" s="1" t="s">
        <v>1</v>
      </c>
      <c r="C4" s="2" t="s">
        <v>3</v>
      </c>
      <c r="D4" s="27" t="s">
        <v>21</v>
      </c>
    </row>
    <row r="5" spans="1:4" ht="15" customHeight="1" x14ac:dyDescent="0.3">
      <c r="A5" s="1" t="s">
        <v>1</v>
      </c>
      <c r="B5" s="1" t="s">
        <v>1</v>
      </c>
      <c r="C5" s="2" t="s">
        <v>4</v>
      </c>
      <c r="D5" s="27" t="s">
        <v>386</v>
      </c>
    </row>
    <row r="6" spans="1:4" ht="15" customHeight="1" x14ac:dyDescent="0.3">
      <c r="A6" s="1" t="s">
        <v>1</v>
      </c>
      <c r="B6" s="1" t="s">
        <v>1</v>
      </c>
      <c r="C6" s="1" t="s">
        <v>1</v>
      </c>
      <c r="D6" s="1" t="s">
        <v>1</v>
      </c>
    </row>
    <row r="7" spans="1:4" ht="15" customHeight="1" x14ac:dyDescent="0.3">
      <c r="A7" s="42" t="s">
        <v>331</v>
      </c>
      <c r="B7" s="43"/>
      <c r="C7" s="27" t="s">
        <v>336</v>
      </c>
      <c r="D7" s="1" t="s">
        <v>1</v>
      </c>
    </row>
    <row r="8" spans="1:4" ht="15" customHeight="1" x14ac:dyDescent="0.3">
      <c r="A8" s="42" t="s">
        <v>332</v>
      </c>
      <c r="B8" s="43"/>
      <c r="C8" s="27" t="s">
        <v>337</v>
      </c>
      <c r="D8" s="1" t="s">
        <v>1</v>
      </c>
    </row>
    <row r="9" spans="1:4" ht="15" customHeight="1" x14ac:dyDescent="0.3">
      <c r="A9" s="42" t="s">
        <v>333</v>
      </c>
      <c r="B9" s="43"/>
      <c r="C9" s="27" t="s">
        <v>338</v>
      </c>
      <c r="D9" s="1" t="s">
        <v>1</v>
      </c>
    </row>
    <row r="10" spans="1:4" ht="15" customHeight="1" x14ac:dyDescent="0.3">
      <c r="A10" s="42" t="s">
        <v>334</v>
      </c>
      <c r="B10" s="43"/>
      <c r="C10" s="27" t="s">
        <v>424</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0" t="s">
        <v>52</v>
      </c>
      <c r="B33" s="40"/>
      <c r="C33" s="40" t="s">
        <v>387</v>
      </c>
      <c r="D33" s="40"/>
    </row>
    <row r="34" spans="1:4" ht="15" customHeight="1" x14ac:dyDescent="0.25">
      <c r="A34" s="39" t="s">
        <v>53</v>
      </c>
      <c r="B34" s="39"/>
      <c r="C34" s="39" t="s">
        <v>53</v>
      </c>
      <c r="D34" s="39"/>
    </row>
    <row r="35" spans="1:4" ht="15" customHeight="1" x14ac:dyDescent="0.3">
      <c r="A35" s="1" t="s">
        <v>1</v>
      </c>
      <c r="B35" s="1" t="s">
        <v>1</v>
      </c>
      <c r="C35" s="1" t="s">
        <v>1</v>
      </c>
      <c r="D35" s="1" t="s">
        <v>1</v>
      </c>
    </row>
    <row r="38" spans="1:4" x14ac:dyDescent="0.25">
      <c r="A38" t="s">
        <v>330</v>
      </c>
      <c r="B38" s="19"/>
      <c r="C38" t="s">
        <v>339</v>
      </c>
    </row>
    <row r="39" spans="1:4" x14ac:dyDescent="0.25">
      <c r="A39" t="s">
        <v>329</v>
      </c>
      <c r="B39" s="19"/>
      <c r="C39" t="s">
        <v>388</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44" t="s">
        <v>6</v>
      </c>
      <c r="B1" s="44" t="s">
        <v>117</v>
      </c>
      <c r="C1" s="44" t="s">
        <v>222</v>
      </c>
      <c r="D1" s="44"/>
      <c r="E1" s="44" t="s">
        <v>223</v>
      </c>
      <c r="F1" s="44"/>
      <c r="G1" s="44" t="s">
        <v>303</v>
      </c>
    </row>
    <row r="2" spans="1:7" ht="15" customHeight="1" x14ac:dyDescent="0.25">
      <c r="A2" s="44"/>
      <c r="B2" s="44"/>
      <c r="C2" s="7" t="s">
        <v>294</v>
      </c>
      <c r="D2" s="7" t="s">
        <v>300</v>
      </c>
      <c r="E2" s="7" t="s">
        <v>294</v>
      </c>
      <c r="F2" s="7" t="s">
        <v>300</v>
      </c>
      <c r="G2" s="44"/>
    </row>
    <row r="3" spans="1:7" ht="15" customHeight="1" x14ac:dyDescent="0.3">
      <c r="A3" s="8" t="s">
        <v>58</v>
      </c>
      <c r="B3" s="8" t="s">
        <v>304</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305</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306</v>
      </c>
      <c r="C8" s="8" t="s">
        <v>1</v>
      </c>
      <c r="D8" s="8" t="s">
        <v>1</v>
      </c>
      <c r="E8" s="8" t="s">
        <v>1</v>
      </c>
      <c r="F8" s="8" t="s">
        <v>1</v>
      </c>
      <c r="G8" s="8" t="s">
        <v>1</v>
      </c>
    </row>
    <row r="9" spans="1:7" ht="15" customHeight="1" x14ac:dyDescent="0.3">
      <c r="A9" s="5" t="s">
        <v>1</v>
      </c>
      <c r="B9" s="5" t="s">
        <v>307</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308</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309</v>
      </c>
      <c r="C13" s="8" t="s">
        <v>1</v>
      </c>
      <c r="D13" s="8" t="s">
        <v>1</v>
      </c>
      <c r="E13" s="8" t="s">
        <v>1</v>
      </c>
      <c r="F13" s="8" t="s">
        <v>1</v>
      </c>
      <c r="G13" s="8" t="s">
        <v>1</v>
      </c>
    </row>
    <row r="14" spans="1:7" ht="15" customHeight="1" x14ac:dyDescent="0.3">
      <c r="A14" s="8" t="s">
        <v>147</v>
      </c>
      <c r="B14" s="8" t="s">
        <v>310</v>
      </c>
      <c r="C14" s="8" t="s">
        <v>1</v>
      </c>
      <c r="D14" s="8" t="s">
        <v>1</v>
      </c>
      <c r="E14" s="8" t="s">
        <v>1</v>
      </c>
      <c r="F14" s="8" t="s">
        <v>1</v>
      </c>
      <c r="G14" s="8" t="s">
        <v>1</v>
      </c>
    </row>
    <row r="15" spans="1:7" ht="15" customHeight="1" x14ac:dyDescent="0.3">
      <c r="A15" s="5" t="s">
        <v>1</v>
      </c>
      <c r="B15" s="5" t="s">
        <v>311</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44" t="s">
        <v>6</v>
      </c>
      <c r="B1" s="44" t="s">
        <v>312</v>
      </c>
      <c r="C1" s="44" t="s">
        <v>178</v>
      </c>
      <c r="D1" s="44" t="s">
        <v>179</v>
      </c>
      <c r="E1" s="44"/>
      <c r="F1" s="44" t="s">
        <v>180</v>
      </c>
      <c r="G1" s="44"/>
      <c r="H1" s="44" t="s">
        <v>313</v>
      </c>
    </row>
    <row r="2" spans="1:8" ht="15" customHeight="1" x14ac:dyDescent="0.25">
      <c r="A2" s="44"/>
      <c r="B2" s="44"/>
      <c r="C2" s="44"/>
      <c r="D2" s="7" t="s">
        <v>294</v>
      </c>
      <c r="E2" s="7" t="s">
        <v>300</v>
      </c>
      <c r="F2" s="7" t="s">
        <v>294</v>
      </c>
      <c r="G2" s="7" t="s">
        <v>300</v>
      </c>
      <c r="H2" s="44"/>
    </row>
    <row r="3" spans="1:8" ht="15" customHeight="1" x14ac:dyDescent="0.3">
      <c r="A3" s="8" t="s">
        <v>58</v>
      </c>
      <c r="B3" s="8" t="s">
        <v>314</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182</v>
      </c>
      <c r="C5" s="5" t="s">
        <v>1</v>
      </c>
      <c r="D5" s="5" t="s">
        <v>1</v>
      </c>
      <c r="E5" s="5" t="s">
        <v>1</v>
      </c>
      <c r="F5" s="5" t="s">
        <v>1</v>
      </c>
      <c r="G5" s="5" t="s">
        <v>1</v>
      </c>
      <c r="H5" s="5" t="s">
        <v>1</v>
      </c>
    </row>
    <row r="6" spans="1:8" ht="15" customHeight="1" x14ac:dyDescent="0.3">
      <c r="A6" s="8" t="s">
        <v>96</v>
      </c>
      <c r="B6" s="8" t="s">
        <v>315</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182</v>
      </c>
      <c r="C8" s="5" t="s">
        <v>1</v>
      </c>
      <c r="D8" s="5" t="s">
        <v>1</v>
      </c>
      <c r="E8" s="5" t="s">
        <v>1</v>
      </c>
      <c r="F8" s="5" t="s">
        <v>1</v>
      </c>
      <c r="G8" s="5" t="s">
        <v>1</v>
      </c>
      <c r="H8" s="5" t="s">
        <v>1</v>
      </c>
    </row>
    <row r="9" spans="1:8" ht="15" customHeight="1" x14ac:dyDescent="0.3">
      <c r="A9" s="8" t="s">
        <v>144</v>
      </c>
      <c r="B9" s="8" t="s">
        <v>316</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182</v>
      </c>
      <c r="C11" s="5" t="s">
        <v>1</v>
      </c>
      <c r="D11" s="5" t="s">
        <v>1</v>
      </c>
      <c r="E11" s="5" t="s">
        <v>1</v>
      </c>
      <c r="F11" s="5" t="s">
        <v>1</v>
      </c>
      <c r="G11" s="5" t="s">
        <v>1</v>
      </c>
      <c r="H11" s="5" t="s">
        <v>1</v>
      </c>
    </row>
    <row r="12" spans="1:8" ht="15" customHeight="1" x14ac:dyDescent="0.3">
      <c r="A12" s="8" t="s">
        <v>147</v>
      </c>
      <c r="B12" s="8" t="s">
        <v>317</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182</v>
      </c>
      <c r="C14" s="5" t="s">
        <v>1</v>
      </c>
      <c r="D14" s="5" t="s">
        <v>1</v>
      </c>
      <c r="E14" s="5" t="s">
        <v>1</v>
      </c>
      <c r="F14" s="5" t="s">
        <v>1</v>
      </c>
      <c r="G14" s="5" t="s">
        <v>1</v>
      </c>
      <c r="H14" s="5" t="s">
        <v>1</v>
      </c>
    </row>
    <row r="15" spans="1:8" ht="15" customHeight="1" x14ac:dyDescent="0.3">
      <c r="A15" s="8" t="s">
        <v>154</v>
      </c>
      <c r="B15" s="8" t="s">
        <v>318</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182</v>
      </c>
      <c r="C17" s="5" t="s">
        <v>1</v>
      </c>
      <c r="D17" s="5" t="s">
        <v>1</v>
      </c>
      <c r="E17" s="5" t="s">
        <v>1</v>
      </c>
      <c r="F17" s="5" t="s">
        <v>1</v>
      </c>
      <c r="G17" s="5" t="s">
        <v>1</v>
      </c>
      <c r="H17" s="5" t="s">
        <v>1</v>
      </c>
    </row>
    <row r="18" spans="1:8" ht="15" customHeight="1" x14ac:dyDescent="0.3">
      <c r="A18" s="8" t="s">
        <v>157</v>
      </c>
      <c r="B18" s="8" t="s">
        <v>319</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182</v>
      </c>
      <c r="C20" s="5" t="s">
        <v>1</v>
      </c>
      <c r="D20" s="5" t="s">
        <v>1</v>
      </c>
      <c r="E20" s="5" t="s">
        <v>1</v>
      </c>
      <c r="F20" s="5" t="s">
        <v>1</v>
      </c>
      <c r="G20" s="5" t="s">
        <v>1</v>
      </c>
      <c r="H20" s="5" t="s">
        <v>1</v>
      </c>
    </row>
    <row r="21" spans="1:8" ht="15" customHeight="1" x14ac:dyDescent="0.3">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M29" sqref="M29"/>
    </sheetView>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321</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{'SheetId':'0e67e680-b807-4d33-99c0-7b78881f5ae3','UId':'9cbd5645-d1cc-4c66-9f84-d2f549c40baa','Col':4,'Row':3,'Format':'numberic','Value':'653769159014','TargetCode':''}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{'SheetId':'0e67e680-b807-4d33-99c0-7b78881f5ae3','UId':'99e568e1-5c2c-4711-855d-7b59f3d1cab6','Col':5,'Row':3,'Format':'numberic','Value':'359035504290','TargetCode':''}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{'SheetId':'0e67e680-b807-4d33-99c0-7b78881f5ae3','UId':'c69da7a3-02da-4c71-9ebc-1684c54f1afc','Col':6,'Row':3,'Format':'numberic','Value':'0.255293684177928','TargetCode':''}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{'SheetId':'0e67e680-b807-4d33-99c0-7b78881f5ae3','UId':'ff256832-31a8-4b18-a932-43bc9d1665b9','Col':4,'Row':6,'ColDynamic':4,'RowDynamic':5,'Format':'numberic','Value':'653769159014','TargetCode':''}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{'SheetId':'0e67e680-b807-4d33-99c0-7b78881f5ae3','UId':'a91ef888-5216-4368-893d-4bf54555e048','Col':5,'Row':6,'ColDynamic':5,'RowDynamic':5,'Format':'numberic','Value':'359035504290','TargetCode':''}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{'SheetId':'0e67e680-b807-4d33-99c0-7b78881f5ae3','UId':'0872eb3d-591d-41ae-88b3-07cc186bb076','Col':6,'Row':6,'ColDynamic':6,'RowDynamic':5,'Format':'numberic','Value':'0.255293684177928','TargetCode':''}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{'SheetId':'0e67e680-b807-4d33-99c0-7b78881f5ae3','UId':'c59bc369-ef6c-4ae7-8932-3d3cd7b0f999','Col':4,'Row':8,'ColDynamic':4,'RowDynamic':9,'Format':'numberic','Value':'7890863901005','TargetCode':''}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{'SheetId':'0e67e680-b807-4d33-99c0-7b78881f5ae3','UId':'71da1168-8366-41b4-a97a-ac130f3a71ab','Col':5,'Row':8,'ColDynamic':5,'RowDynamic':9,'Format':'numberic','Value':'7987126156137','TargetCode':''}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{'SheetId':'0e67e680-b807-4d33-99c0-7b78881f5ae3','UId':'3c022ada-eb27-4aed-bf94-d517130be29a','Col':6,'Row':8,'ColDynamic':6,'RowDynamic':9,'Format':'numberic','Value':'0.497801940161896','TargetCode':''}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{'SheetId':'0e67e680-b807-4d33-99c0-7b78881f5ae3','UId':'aaa47aee-de9e-4a72-aaac-e89970beaace','Col':4,'Row':13,'ColDynamic':4,'RowDynamic':12,'Format':'numberic','Value':'163495470306','TargetCode':''}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{'SheetId':'0e67e680-b807-4d33-99c0-7b78881f5ae3','UId':'c31cdabe-83ce-456c-8300-7b06d46f81cc','Col':5,'Row':13,'ColDynamic':5,'RowDynamic':12,'Format':'numberic','Value':'190787604921','TargetCode':''}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{'SheetId':'0e67e680-b807-4d33-99c0-7b78881f5ae3','UId':'df064eb2-539c-42cd-9667-ecd8effb04f7','Col':6,'Row':13,'ColDynamic':6,'RowDynamic':12,'Format':'numberic','Value':'1.14943237432684','TargetCode':''}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{'SheetId':'0e67e680-b807-4d33-99c0-7b78881f5ae3','UId':'4db3253d-9c46-4d6e-918f-a429377ea210','Col':4,'Row':16,'Format':'numberic','Value':'489753425','TargetCode':''}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{'SheetId':'0e67e680-b807-4d33-99c0-7b78881f5ae3','UId':'1b5619ce-07bd-4f38-b89d-ff10d4440cfc','Col':5,'Row':16,'Format':'numberic','Value':'507595069','TargetCode':''}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{'SheetId':'0e67e680-b807-4d33-99c0-7b78881f5ae3','UId':'e662b89a-1c2d-4d21-94c4-5d786440cb11','Col':6,'Row':16,'Format':'numberic','Value':'0.00782085876380691','TargetCode':''}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{'SheetId':'0e67e680-b807-4d33-99c0-7b78881f5ae3','UId':'fcf911ca-e231-4e37-ba04-31a4d132b264','Col':5,'Row':21,'ColDynamic':5,'RowDynamic':20,'Format':'numberic','Value':'39541305842','TargetCode':''}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{'SheetId':'0e67e680-b807-4d33-99c0-7b78881f5ae3','UId':'9165401c-9eab-437b-81ae-d4feb80e4e2f','Col':4,'Row':30,'Format':'numberic','Value':'8708618283750','TargetCode':''}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{'SheetId':'0e67e680-b807-4d33-99c0-7b78881f5ae3','UId':'a439d206-4c67-47d4-afcd-d4f8e627acf1','Col':5,'Row':30,'Format':'numberic','Value':'8576998166259','TargetCode':''}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{'SheetId':'0e67e680-b807-4d33-99c0-7b78881f5ae3','UId':'8906c8be-ac8d-4de9-aebb-1de6b88d0a22','Col':6,'Row':30,'Format':'numberic','Value':'0.467680050817661','TargetCode':''}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{'SheetId':'0e67e680-b807-4d33-99c0-7b78881f5ae3','UId':'6823b56c-6355-4646-a028-45bac846780f','Col':4,'Row':37,'Format':'numberic','Value':'13536165334','TargetCode':''}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{'SheetId':'0e67e680-b807-4d33-99c0-7b78881f5ae3','UId':'3318279c-387a-4099-bb92-e31c1fe449fe','Col':5,'Row':37,'Format':'numberic','Value':'14282281902','TargetCode':''}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{'SheetId':'0e67e680-b807-4d33-99c0-7b78881f5ae3','UId':'4e4bdcf0-80c6-4aab-a280-ce14045479a2','Col':6,'Row':37,'Format':'numberic','Value':'0.123315565330227','TargetCode':''}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{'SheetId':'0e67e680-b807-4d33-99c0-7b78881f5ae3','UId':'3c70b8a9-b1ec-43c2-876f-82404e71a395','Col':4,'Row':40,'Format':'numberic','Value':'13536165334','TargetCode':''}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{'SheetId':'0e67e680-b807-4d33-99c0-7b78881f5ae3','UId':'12d35449-1610-445d-a82a-ca6aa3c24666','Col':5,'Row':40,'Format':'numberic','Value':'14282281902','TargetCode':''}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{'SheetId':'0e67e680-b807-4d33-99c0-7b78881f5ae3','UId':'12315a60-eed3-4b10-a10c-2f67a18ee638','Col':6,'Row':40,'Format':'numberic','Value':'0.123315565330227','TargetCode':''}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{'SheetId':'0e67e680-b807-4d33-99c0-7b78881f5ae3','UId':'47fa62ea-4432-4646-9d4f-ee5aab71af85','Col':4,'Row':41,'Format':'numberic','Value':'8695082118416','TargetCode':''}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{'SheetId':'0e67e680-b807-4d33-99c0-7b78881f5ae3','UId':'3afb4556-da28-46fc-a2b2-36ba72752042','Col':5,'Row':41,'Format':'numberic','Value':'8562715884357','TargetCode':''}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{'SheetId':'0e67e680-b807-4d33-99c0-7b78881f5ae3','UId':'76b3aaa6-980e-4c01-b289-c500e2a6bc24','Col':6,'Row':41,'Format':'numberic','Value':'0.469722086853552','TargetCode':''}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{'SheetId':'0e67e680-b807-4d33-99c0-7b78881f5ae3','UId':'7104513d-d6f9-4449-8a07-2e2ffcb96545','Col':4,'Row':42,'Format':'numberic','Value':'556793094.64','TargetCode':''}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{'SheetId':'0e67e680-b807-4d33-99c0-7b78881f5ae3','UId':'3e6dbc06-a87f-42e5-8f05-e55e94914d01','Col':5,'Row':42,'Format':'numberic','Value':'581191420.63','TargetCode':''}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{'SheetId':'0e67e680-b807-4d33-99c0-7b78881f5ae3','UId':'f428fa58-01e3-47d4-8c5d-1c46168be529','Col':6,'Row':42,'Format':'numberic','Value':'0.485022259458057','TargetCode':''}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{'SheetId':'0e67e680-b807-4d33-99c0-7b78881f5ae3','UId':'4e4f6161-da0f-463f-8dd1-39772b1d4eda','Col':4,'Row':43,'Format':'numberic','Value':'15616.36','TargetCode':''}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{'SheetId':'0e67e680-b807-4d33-99c0-7b78881f5ae3','UId':'4a847a8c-942e-443a-8eae-7a36b88630ea','Col':5,'Row':43,'Format':'numberic','Value':'14733.03','TargetCode':''}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{'SheetId':'0e67e680-b807-4d33-99c0-7b78881f5ae3','UId':'b1a27640-3dfd-4efe-90b1-884e8ae97752','Col':6,'Row':43,'Format':'numberic','Value':'0.968454632332467','TargetCode':''}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{'SheetId':'9e57442d-faa2-4732-bfe8-6082c7f4cc3b','UId':'1ab6082b-49bd-46b5-a368-d8740fb12834','Col':4,'Row':2,'Format':'numberic','Value':'93320368245','TargetCode':''}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{'SheetId':'9e57442d-faa2-4732-bfe8-6082c7f4cc3b','UId':'220cbdc8-4631-4f07-a522-f901ab9a56b6','Col':5,'Row':2,'Format':'numberic','Value':'96216582336','TargetCode':''}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{'SheetId':'9e57442d-faa2-4732-bfe8-6082c7f4cc3b','UId':'44591e3f-5579-49aa-bc70-68808b3d1875','Col':6,'Row':2,'Format':'numberic','Value':'488443022960','TargetCode':''}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{'SheetId':'9e57442d-faa2-4732-bfe8-6082c7f4cc3b','UId':'469f6a2b-25ef-4e27-93c5-0caee9db4d81','Col':4,'Row':5,'ColDynamic':4,'RowDynamic':4,'Format':'numberic','Value':'91566513823','TargetCode':''}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{'SheetId':'9e57442d-faa2-4732-bfe8-6082c7f4cc3b','UId':'7b8d3f89-6827-40c2-b297-cf7a42237b42','Col':5,'Row':5,'ColDynamic':5,'RowDynamic':4,'Format':'numberic','Value':'95058290048','TargetCode':''}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{'SheetId':'9e57442d-faa2-4732-bfe8-6082c7f4cc3b','UId':'4ae5c9f2-f277-4de6-a00c-b59eae1b7410','Col':6,'Row':5,'ColDynamic':6,'RowDynamic':4,'Format':'numberic','Value':'482590273325','TargetCode':''}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{'SheetId':'9e57442d-faa2-4732-bfe8-6082c7f4cc3b','UId':'5cf117a3-96d2-4aaf-916d-02b16ba83420','Col':4,'Row':7,'ColDynamic':4,'RowDynamic':4,'Format':'numberic','Value':'1753854422','TargetCode':''}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{'SheetId':'9e57442d-faa2-4732-bfe8-6082c7f4cc3b','UId':'89c23fea-c054-41d5-9d1e-0958d45c7a95','Col':5,'Row':7,'ColDynamic':5,'RowDynamic':4,'Format':'numberic','Value':'1158292288','TargetCode':''}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{'SheetId':'9e57442d-faa2-4732-bfe8-6082c7f4cc3b','UId':'d5829e20-95a8-4535-904c-7e09f2cdc9f2','Col':6,'Row':7,'ColDynamic':6,'RowDynamic':4,'Format':'numberic','Value':'5852749635','TargetCode':''}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{'SheetId':'9e57442d-faa2-4732-bfe8-6082c7f4cc3b','UId':'21f3c77c-886e-43f3-9ba5-fdc740bf45a7','Col':4,'Row':11,'ColDynamic':4,'RowDynamic':8,'Format':'numberic','Value':'9906167349','TargetCode':''}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{'SheetId':'9e57442d-faa2-4732-bfe8-6082c7f4cc3b','UId':'fff53ed1-05e1-4ac8-8249-2f48edf9fa14','Col':5,'Row':11,'ColDynamic':5,'RowDynamic':8,'Format':'numberic','Value':'9446352426','TargetCode':''}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{'SheetId':'9e57442d-faa2-4732-bfe8-6082c7f4cc3b','UId':'c1a4252e-e2cb-4233-bed1-d3afc836ccc8','Col':6,'Row':11,'ColDynamic':6,'RowDynamic':8,'Format':'numberic','Value':'48774092497','TargetCode':''}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{'SheetId':'9e57442d-faa2-4732-bfe8-6082c7f4cc3b','UId':'2b4c7218-ef2f-452d-80ea-cb1d29493e04','Col':4,'Row':12,'Format':'numberic','Value':'8775210643','TargetCode':''}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{'SheetId':'9e57442d-faa2-4732-bfe8-6082c7f4cc3b','UId':'2916fb19-bceb-454d-ad42-4fc7a299a2a3','Col':5,'Row':12,'Format':'numberic','Value':'8471964584','TargetCode':''}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{'SheetId':'9e57442d-faa2-4732-bfe8-6082c7f4cc3b','UId':'4e500903-fadf-4a73-8849-257ec68842d0','Col':6,'Row':12,'Format':'numberic','Value':'43755221414','TargetCode':''}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{'SheetId':'9e57442d-faa2-4732-bfe8-6082c7f4cc3b','UId':'157e5771-4dd4-4ed6-838c-69dd228515cd','Col':4,'Row':14,'ColDynamic':4,'RowDynamic':11,'Format':'numberic','Value':'528728945','TargetCode':''}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{'SheetId':'9e57442d-faa2-4732-bfe8-6082c7f4cc3b','UId':'1e7708d3-6d2b-4639-8d85-59b3c9bf16f5','Col':5,'Row':14,'ColDynamic':5,'RowDynamic':11,'Format':'numberic','Value':'511794990','TargetCode':''}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{'SheetId':'9e57442d-faa2-4732-bfe8-6082c7f4cc3b','UId':'18031c0a-5fc4-4a35-8331-a60cef3972fd','Col':6,'Row':14,'ColDynamic':6,'RowDynamic':11,'Format':'numberic','Value':'2624348824','TargetCode':''}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{'SheetId':'9e57442d-faa2-4732-bfe8-6082c7f4cc3b','UId':'963cdae6-2163-4975-9a2a-f08497c7292d','Col':4,'Row':17,'Format':'numberic','Value':'341420222','TargetCode':''}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{'SheetId':'9e57442d-faa2-4732-bfe8-6082c7f4cc3b','UId':'85eed99f-bfdc-4be7-9967-72d9b1d67a5b','Col':5,'Row':17,'Format':'numberic','Value':'330301200','TargetCode':''}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{'SheetId':'9e57442d-faa2-4732-bfe8-6082c7f4cc3b','UId':'a66486eb-4505-4714-830d-ba2c3c0c6cd7','Col':6,'Row':17,'Format':'numberic','Value':'1702670618','TargetCode':''}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{'SheetId':'9e57442d-faa2-4732-bfe8-6082c7f4cc3b','UId':'35799ba3-fea0-48d2-b27f-56054b206bd2','Col':4,'Row':24,'ColDynamic':4,'RowDynamic':23,'Format':'numberic','Value':'-900000','TargetCode':''}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{'SheetId':'9e57442d-faa2-4732-bfe8-6082c7f4cc3b','UId':'45a838e8-921d-463e-8daa-a5c771a772aa','Col':6,'Row':24,'ColDynamic':6,'RowDynamic':23,'Format':'numberic','Value':'-900000','TargetCode':''}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{'SheetId':'9e57442d-faa2-4732-bfe8-6082c7f4cc3b','UId':'22eae942-46a3-4663-8bad-854ee399b27a','Col':4,'Row':32,'Format':'numberic','Value':'187875039','TargetCode':''}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{'SheetId':'9e57442d-faa2-4732-bfe8-6082c7f4cc3b','UId':'e86bd792-47df-41d4-b178-07deae52a1d3','Col':5,'Row':32,'Format':'numberic','Value':'57304152','TargetCode':''}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{'SheetId':'9e57442d-faa2-4732-bfe8-6082c7f4cc3b','UId':'38ae0936-1d1f-43c1-92bd-8403ec08cfeb','Col':6,'Row':32,'Format':'numberic','Value':'317051641','TargetCode':''}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{'SheetId':'9e57442d-faa2-4732-bfe8-6082c7f4cc3b','UId':'a2f958ce-55fd-4741-a0a1-bdcf0dd1c8ec','Col':4,'Row':35,'Format':'numberic','Value':'13832500','TargetCode':''}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{'SheetId':'9e57442d-faa2-4732-bfe8-6082c7f4cc3b','UId':'393bdfde-2176-402e-9b16-331c74ac5995','Col':5,'Row':35,'Format':'numberic','Value':'14987500','TargetCode':''}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{'SheetId':'9e57442d-faa2-4732-bfe8-6082c7f4cc3b','UId':'61a21fd4-9c85-4c00-b1f5-a006461b16c9','Col':6,'Row':35,'Format':'numberic','Value':'75700000','TargetCode':''}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{'SheetId':'9e57442d-faa2-4732-bfe8-6082c7f4cc3b','UId':'c95f90f6-640a-4331-b0e8-54422c753940','Col':4,'Row':38,'Format':'numberic','Value':'83414200896','TargetCode':''}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{'SheetId':'9e57442d-faa2-4732-bfe8-6082c7f4cc3b','UId':'19caeda8-1e5a-4518-8250-4c15acb82c48','Col':5,'Row':38,'Format':'numberic','Value':'86770229910','TargetCode':''}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{'SheetId':'9e57442d-faa2-4732-bfe8-6082c7f4cc3b','UId':'d743182c-5853-46f3-8604-ad3aa58840b8','Col':6,'Row':38,'Format':'numberic','Value':'439668930463','TargetCode':''}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{'SheetId':'9e57442d-faa2-4732-bfe8-6082c7f4cc3b','UId':'5fb4cc84-0a90-4cae-ba19-392c839af798','Col':4,'Row':39,'Format':'numberic','Value':'417373285826','TargetCode':''}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{'SheetId':'9e57442d-faa2-4732-bfe8-6082c7f4cc3b','UId':'c14dbefc-c01b-44b0-a577-6f17c0396290','Col':5,'Row':39,'Format':'numberic','Value':'312749050495','TargetCode':''}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{'SheetId':'9e57442d-faa2-4732-bfe8-6082c7f4cc3b','UId':'d1eb0ab7-7a60-49c8-b8aa-39c894436edb','Col':6,'Row':39,'Format':'numberic','Value':'859024621271','TargetCode':''}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{'SheetId':'9e57442d-faa2-4732-bfe8-6082c7f4cc3b','UId':'7dc5398f-c841-400c-850b-875a5c468e05','Col':4,'Row':40,'Format':'numberic','Value':'-9384156372','TargetCode':''}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{'SheetId':'9e57442d-faa2-4732-bfe8-6082c7f4cc3b','UId':'fa4fb11d-bd81-48b0-9ef6-a4ff2cd9d48a','Col':5,'Row':40,'Format':'numberic','Value':'-13797623976','TargetCode':''}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{'SheetId':'9e57442d-faa2-4732-bfe8-6082c7f4cc3b','UId':'73bb9d14-e1ea-4394-a083-b8a649641cf9','Col':6,'Row':40,'Format':'numberic','Value':'-49251146616','TargetCode':''}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{'SheetId':'9e57442d-faa2-4732-bfe8-6082c7f4cc3b','UId':'bab2e1a7-20d5-41fd-881b-9a21514bfc4f','Col':4,'Row':41,'Format':'numberic','Value':'426757442198','TargetCode':''}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{'SheetId':'9e57442d-faa2-4732-bfe8-6082c7f4cc3b','UId':'128100c2-b671-4904-a5a9-41069ed12784','Col':5,'Row':41,'Format':'numberic','Value':'326546674471','TargetCode':''}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{'SheetId':'9e57442d-faa2-4732-bfe8-6082c7f4cc3b','UId':'04b06e65-b2eb-4858-bb0b-d72c0270f1f6','Col':6,'Row':41,'Format':'numberic','Value':'908275767887','TargetCode':''}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{'SheetId':'9e57442d-faa2-4732-bfe8-6082c7f4cc3b','UId':'0c34f541-ad2d-4bff-9fce-284295e89335','Col':4,'Row':42,'Format':'numberic','Value':'500787486722','TargetCode':''}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{'SheetId':'9e57442d-faa2-4732-bfe8-6082c7f4cc3b','UId':'a1069390-e9a5-41a9-8d0c-f5931f68451d','Col':5,'Row':42,'Format':'numberic','Value':'399519280405','TargetCode':''}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{'SheetId':'9e57442d-faa2-4732-bfe8-6082c7f4cc3b','UId':'943a903f-8f0c-48d3-9a7d-d0f797c51f06','Col':6,'Row':42,'Format':'numberic','Value':'1298693551734','TargetCode':''}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{'SheetId':'9e57442d-faa2-4732-bfe8-6082c7f4cc3b','UId':'14ba2d4e-fc98-469f-8702-009a93d663bf','Col':4,'Row':43,'Format':'numberic','Value':'8562715884357','TargetCode':''}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{'SheetId':'9e57442d-faa2-4732-bfe8-6082c7f4cc3b','UId':'46dc8404-c63b-42c5-af20-35a421a3b5ab','Col':5,'Row':43,'Format':'numberic','Value':'8644260875959','TargetCode':''}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{'SheetId':'9e57442d-faa2-4732-bfe8-6082c7f4cc3b','UId':'ae182ae4-ecb8-4b3e-87b1-02fe2b8c8c6e','Col':4,'Row':44,'Format':'numberic','Value':'132366234059','TargetCode':''}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{'SheetId':'9e57442d-faa2-4732-bfe8-6082c7f4cc3b','UId':'c7c70708-3a08-4a71-8b5b-958036d28d83','Col':5,'Row':44,'Format':'numberic','Value':'-81544991602','TargetCode':''}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{'SheetId':'9e57442d-faa2-4732-bfe8-6082c7f4cc3b','UId':'b56d1f06-ac4a-4581-bd76-0a7116bb9601','Col':6,'Row':44,'Format':'numberic','Value':'-505125372091','TargetCode':''}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{'SheetId':'9e57442d-faa2-4732-bfe8-6082c7f4cc3b','UId':'071f8b6b-411a-4479-a1e0-68ae4989d4d4','Col':4,'Row':45,'Format':'numberic','Value':'500787486722','TargetCode':''}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{'SheetId':'9e57442d-faa2-4732-bfe8-6082c7f4cc3b','UId':'649fe867-7540-4d27-809f-914ad09af55e','Col':5,'Row':45,'Format':'numberic','Value':'399519280405','TargetCode':''}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{'SheetId':'9e57442d-faa2-4732-bfe8-6082c7f4cc3b','UId':'ce2f8942-9d48-4663-bc86-864ddeb2e9fb','Col':6,'Row':45,'Format':'numberic','Value':'1298693551734','TargetCode':''}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{'SheetId':'9e57442d-faa2-4732-bfe8-6082c7f4cc3b','UId':'26da4aec-6928-4f66-88a5-fdfd0ee643e5','Col':4,'Row':47,'Format':'numberic','Value':'-368421252663','TargetCode':''}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{'SheetId':'9e57442d-faa2-4732-bfe8-6082c7f4cc3b','UId':'9b98b4cd-1dc6-4f10-9fcd-3b02154fc346','Col':5,'Row':47,'Format':'numberic','Value':'-481064272007','TargetCode':''}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{'SheetId':'9e57442d-faa2-4732-bfe8-6082c7f4cc3b','UId':'ab589e24-1208-4602-83e1-3b0d9a9ddac2','Col':6,'Row':47,'Format':'numberic','Value':'-1803818923825','TargetCode':''}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{'SheetId':'9e57442d-faa2-4732-bfe8-6082c7f4cc3b','UId':'a1e12271-7d9c-46e1-be1f-d3831e97dba6','Col':4,'Row':48,'Format':'numberic','Value':'8695082118416','TargetCode':''}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{'SheetId':'9e57442d-faa2-4732-bfe8-6082c7f4cc3b','UId':'85d94755-db4c-439e-8336-6cbb28df62be','Col':5,'Row':48,'Format':'numberic','Value':'8562715884357','TargetCode':''}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{'SheetId':'9e57442d-faa2-4732-bfe8-6082c7f4cc3b','UId':'d8a625ed-973b-4579-990b-8dd486f640c5','Col':6,'Row':48,'Format':'numberic','Value':'8695082118416','TargetCode':''}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5">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{'SheetId':'1deb9a6e-dc5a-4908-87cc-034ee9747e20','UId':'b8c20cc2-e76a-461c-ace9-e83abfcc1775','Col':1,'Row':29,'ColDynamic':1,'RowDynamic':30,'Format':'numberic','Value':'2','TargetCode':''}</v>
      </c>
    </row>
    <row r="308" spans="1:1" x14ac:dyDescent="0.25">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{'SheetId':'1deb9a6e-dc5a-4908-87cc-034ee9747e20','UId':'e6fa0887-9c0a-49b1-a5d5-d55f5bee7d17','Col':2,'Row':29,'ColDynamic':2,'RowDynamic':30,'Format':'string','Value':'Trái phiếu chưa niêm yết
Unlisted Bonds','TargetCode':''}</v>
      </c>
    </row>
    <row r="309" spans="1:1" x14ac:dyDescent="0.25">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{'SheetId':'1deb9a6e-dc5a-4908-87cc-034ee9747e20','UId':'6a029111-438c-4c2c-a425-15433a16ea47','Col':3,'Row':29,'ColDynamic':3,'RowDynamic':30,'Format':'numberic','Value':'2251.2','TargetCode':''}</v>
      </c>
    </row>
    <row r="310" spans="1:1" x14ac:dyDescent="0.25">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{'SheetId':'1deb9a6e-dc5a-4908-87cc-034ee9747e20','UId':'2af5b400-8abe-46e3-8b64-7efb4d13db84','Col':4,'Row':29,'ColDynamic':4,'RowDynamic':30,'Format':'numberic','Value':'','TargetCode':''}</v>
      </c>
    </row>
    <row r="311" spans="1:1" x14ac:dyDescent="0.25">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{'SheetId':'1deb9a6e-dc5a-4908-87cc-034ee9747e20','UId':'142640d6-6a87-400c-bc3e-fd34124b8a95','Col':5,'Row':29,'ColDynamic':5,'RowDynamic':30,'Format':'numberic','Value':'','TargetCode':''}</v>
      </c>
    </row>
    <row r="312" spans="1:1" x14ac:dyDescent="0.25">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{'SheetId':'1deb9a6e-dc5a-4908-87cc-034ee9747e20','UId':'a4748164-33b9-46bd-8561-e8b3f76700ee','Col':6,'Row':29,'ColDynamic':6,'RowDynamic':30,'Format':'numberic','Value':'686933920811','TargetCode':''}</v>
      </c>
    </row>
    <row r="313" spans="1:1" x14ac:dyDescent="0.25">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{'SheetId':'1deb9a6e-dc5a-4908-87cc-034ee9747e20','UId':'8b15b2dd-95b7-4075-8cb9-63831db4f74a','Col':7,'Row':29,'ColDynamic':7,'RowDynamic':30,'Format':'numberic','Value':'0.0788797830412198','TargetCode':''}</v>
      </c>
    </row>
    <row r="314" spans="1:1" x14ac:dyDescent="0.25">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{'SheetId':'1deb9a6e-dc5a-4908-87cc-034ee9747e20','UId':'fe496e11-6071-47ac-9042-fb59341ce9d3','Col':4,'Row':30,'Format':'numberic','Value':'5000','TargetCode':''}</v>
      </c>
    </row>
    <row r="315" spans="1:1" x14ac:dyDescent="0.25">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{'SheetId':'1deb9a6e-dc5a-4908-87cc-034ee9747e20','UId':'8f08a933-d633-4287-845a-9819dc196996','Col':5,'Row':30,'Format':'numberic','Value':'100011443','TargetCode':''}</v>
      </c>
    </row>
    <row r="316" spans="1:1" x14ac:dyDescent="0.25">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{'SheetId':'1deb9a6e-dc5a-4908-87cc-034ee9747e20','UId':'dad551f4-82a6-49f9-9019-06cb4c328a89','Col':6,'Row':30,'Format':'numberic','Value':'500057215000','TargetCode':''}</v>
      </c>
    </row>
    <row r="317" spans="1:1" x14ac:dyDescent="0.25">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{'SheetId':'1deb9a6e-dc5a-4908-87cc-034ee9747e20','UId':'7bf94847-0bfe-4d96-ab7a-1ce79d9343f5','Col':7,'Row':30,'Format':'numberic','Value':'0.0574209591816753','TargetCode':''}</v>
      </c>
    </row>
    <row r="318" spans="1:1" x14ac:dyDescent="0.25">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{'SheetId':'1deb9a6e-dc5a-4908-87cc-034ee9747e20','UId':'55eed474-1147-4da3-9086-9e821874c0a4','Col':1,'Row':32,'ColDynamic':1,'RowDynamic':35,'Format':'numberic','Value':'','TargetCode':''}</v>
      </c>
    </row>
    <row r="319" spans="1:1" x14ac:dyDescent="0.25">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
	TOTAL','TargetCode':''}</v>
      </c>
    </row>
    <row r="320" spans="1:1" x14ac:dyDescent="0.25">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{'SheetId':'1deb9a6e-dc5a-4908-87cc-034ee9747e20','UId':'f6a0865a-7cc4-4bd5-9c41-171ccfbe8908','Col':3,'Row':32,'ColDynamic':3,'RowDynamic':35,'Format':'numberic','Value':'2252','TargetCode':''}</v>
      </c>
    </row>
    <row r="321" spans="1:1" x14ac:dyDescent="0.25">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{'SheetId':'1deb9a6e-dc5a-4908-87cc-034ee9747e20','UId':'26677bc1-4784-4b02-a8da-eb1a17958c29','Col':4,'Row':32,'ColDynamic':4,'RowDynamic':35,'Format':'numberic','Value':'','TargetCode':''}</v>
      </c>
    </row>
    <row r="322" spans="1:1" x14ac:dyDescent="0.25">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{'SheetId':'1deb9a6e-dc5a-4908-87cc-034ee9747e20','UId':'8088aec8-68fc-443f-8fce-4f1788e831ff','Col':5,'Row':32,'ColDynamic':5,'RowDynamic':35,'Format':'numberic','Value':'','TargetCode':''}</v>
      </c>
    </row>
    <row r="323" spans="1:1" x14ac:dyDescent="0.25">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{'SheetId':'1deb9a6e-dc5a-4908-87cc-034ee9747e20','UId':'109895da-3858-4d8d-ab90-543bcf58b23e','Col':6,'Row':32,'ColDynamic':6,'RowDynamic':35,'Format':'numberic','Value':'7890863901005','TargetCode':''}</v>
      </c>
    </row>
    <row r="324" spans="1:1" x14ac:dyDescent="0.25">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{'SheetId':'1deb9a6e-dc5a-4908-87cc-034ee9747e20','UId':'b12319f9-b486-4e3c-968f-635c2693280b','Col':7,'Row':32,'ColDynamic':7,'RowDynamic':35,'Format':'numberic','Value':'0.906098263111279','TargetCode':''}</v>
      </c>
    </row>
    <row r="325" spans="1:1" x14ac:dyDescent="0.25">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{'SheetId':'1deb9a6e-dc5a-4908-87cc-034ee9747e20','UId':'740ad2fc-8f8c-4571-bfbb-d73a204a23fa','Col':4,'Row':33,'Format':'numberic','Value':'','TargetCode':''}</v>
      </c>
    </row>
    <row r="326" spans="1:1" x14ac:dyDescent="0.25">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x14ac:dyDescent="0.25">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{'SheetId':'1deb9a6e-dc5a-4908-87cc-034ee9747e20','UId':'d007d564-0a98-45f4-94c4-a2e4056245bc','Col':6,'Row':33,'Format':'numberic','Value':'','TargetCode':''}</v>
      </c>
    </row>
    <row r="328" spans="1:1" x14ac:dyDescent="0.25">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{'SheetId':'1deb9a6e-dc5a-4908-87cc-034ee9747e20','UId':'87b8e950-d5f9-45b4-8cfb-d8108dd16f8f','Col':7,'Row':33,'Format':'numberic','Value':'','TargetCode':''}</v>
      </c>
    </row>
    <row r="329" spans="1:1" x14ac:dyDescent="0.25">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{'SheetId':'1deb9a6e-dc5a-4908-87cc-034ee9747e20','UId':'70e2406f-94eb-466f-8d09-837ad44a449c','Col':4,'Row':34,'Format':'numberic','Value':'','TargetCode':''}</v>
      </c>
    </row>
    <row r="330" spans="1:1" x14ac:dyDescent="0.25">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{'SheetId':'1deb9a6e-dc5a-4908-87cc-034ee9747e20','UId':'d0c68994-6723-45f4-a51b-ec4a1f1cb761','Col':5,'Row':34,'Format':'numberic','Value':'','TargetCode':''}</v>
      </c>
    </row>
    <row r="331" spans="1:1" x14ac:dyDescent="0.25">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{'SheetId':'1deb9a6e-dc5a-4908-87cc-034ee9747e20','UId':'6c78638c-c601-49bf-a9e5-d48c4258eadd','Col':6,'Row':34,'Format':'numberic','Value':'','TargetCode':''}</v>
      </c>
    </row>
    <row r="332" spans="1:1" x14ac:dyDescent="0.25">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{'SheetId':'1deb9a6e-dc5a-4908-87cc-034ee9747e20','UId':'bb82eed3-a7c3-4954-be20-20a9717d4026','Col':7,'Row':34,'Format':'numberic','Value':'','TargetCode':''}</v>
      </c>
    </row>
    <row r="333" spans="1:1" x14ac:dyDescent="0.25">
      <c r="A333" t="str">
        <f>CONCATENATE("{'SheetId':'1deb9a6e-dc5a-4908-87cc-034ee9747e20'",",","'UId':'4fe6fd2f-049f-4c3b-a78b-58fd08d62d7d'",",'Col':",COLUMN(BCDanhMucDauTu_06029!A43),",'Row':",ROW(BCDanhMucDauTu_06029!A43),",","'ColDynamic':",COLUMN(BCDanhMucDauTu_06029!A46),",","'RowDynamic':",ROW(BCDanhMucDauTu_06029!A46),",","'Format':'numberic'",",'Value':'",SUBSTITUTE(BCDanhMucDauTu_06029!A43,"'","\'"),"','TargetCode':''}")</f>
        <v>{'SheetId':'1deb9a6e-dc5a-4908-87cc-034ee9747e20','UId':'4fe6fd2f-049f-4c3b-a78b-58fd08d62d7d','Col':1,'Row':43,'ColDynamic':1,'RowDynamic':46,'Format':'numberic','Value':'3','TargetCode':''}</v>
      </c>
    </row>
    <row r="334" spans="1:1" x14ac:dyDescent="0.25">
      <c r="A334" t="str">
        <f>CONCATENATE("{'SheetId':'1deb9a6e-dc5a-4908-87cc-034ee9747e20'",",","'UId':'21737fa5-5263-466a-9802-c554ec94ffeb'",",'Col':",COLUMN(BCDanhMucDauTu_06029!B43),",'Row':",ROW(BCDanhMucDauTu_06029!B43),",","'ColDynamic':",COLUMN(BCDanhMucDauTu_06029!B46),",","'RowDynamic':",ROW(BCDanhMucDauTu_06029!B46),",","'Format':'string'",",'Value':'",SUBSTITUTE(BCDanhMucDauTu_06029!B43,"'","\'"),"','TargetCode':''}")</f>
        <v>{'SheetId':'1deb9a6e-dc5a-4908-87cc-034ee9747e20','UId':'21737fa5-5263-466a-9802-c554ec94ffeb','Col':2,'Row':43,'ColDynamic':2,'RowDynamic':46,'Format':'string','Value':'Lãi tiền gửi và chứng chỉ tiền gửi được nhận
Interest receivables from bank deposits and certificates of deposit','TargetCode':''}</v>
      </c>
    </row>
    <row r="335" spans="1:1" x14ac:dyDescent="0.25">
      <c r="A335" t="str">
        <f>CONCATENATE("{'SheetId':'1deb9a6e-dc5a-4908-87cc-034ee9747e20'",",","'UId':'b1780ae8-e3e9-4d68-b8e3-06dc22233b5c'",",'Col':",COLUMN(BCDanhMucDauTu_06029!C43),",'Row':",ROW(BCDanhMucDauTu_06029!C43),",","'ColDynamic':",COLUMN(BCDanhMucDauTu_06029!C46),",","'RowDynamic':",ROW(BCDanhMucDauTu_06029!C46),",","'Format':'numberic'",",'Value':'",SUBSTITUTE(BCDanhMucDauTu_06029!C43,"'","\'"),"','TargetCode':''}")</f>
        <v>{'SheetId':'1deb9a6e-dc5a-4908-87cc-034ee9747e20','UId':'b1780ae8-e3e9-4d68-b8e3-06dc22233b5c','Col':3,'Row':43,'ColDynamic':3,'RowDynamic':46,'Format':'numberic','Value':'2256.3','TargetCode':''}</v>
      </c>
    </row>
    <row r="336" spans="1:1" x14ac:dyDescent="0.25">
      <c r="A336" t="str">
        <f>CONCATENATE("{'SheetId':'1deb9a6e-dc5a-4908-87cc-034ee9747e20'",",","'UId':'fd0c415a-d2bc-42ee-b389-414f8400dae8'",",'Col':",COLUMN(BCDanhMucDauTu_06029!D43),",'Row':",ROW(BCDanhMucDauTu_06029!D43),",","'ColDynamic':",COLUMN(BCDanhMucDauTu_06029!D46),",","'RowDynamic':",ROW(BCDanhMucDauTu_06029!D46),",","'Format':'numberic'",",'Value':'",SUBSTITUTE(BCDanhMucDauTu_06029!D43,"'","\'"),"','TargetCode':''}")</f>
        <v>{'SheetId':'1deb9a6e-dc5a-4908-87cc-034ee9747e20','UId':'fd0c415a-d2bc-42ee-b389-414f8400dae8','Col':4,'Row':43,'ColDynamic':4,'RowDynamic':46,'Format':'numberic','Value':'','TargetCode':''}</v>
      </c>
    </row>
    <row r="337" spans="1:1" x14ac:dyDescent="0.25">
      <c r="A337" t="str">
        <f>CONCATENATE("{'SheetId':'1deb9a6e-dc5a-4908-87cc-034ee9747e20'",",","'UId':'816243e8-9c85-4ba1-805c-371f6b4844e4'",",'Col':",COLUMN(BCDanhMucDauTu_06029!E43),",'Row':",ROW(BCDanhMucDauTu_06029!E43),",","'ColDynamic':",COLUMN(BCDanhMucDauTu_06029!E46),",","'RowDynamic':",ROW(BCDanhMucDauTu_06029!E46),",","'Format':'numberic'",",'Value':'",SUBSTITUTE(BCDanhMucDauTu_06029!E43,"'","\'"),"','TargetCode':''}")</f>
        <v>{'SheetId':'1deb9a6e-dc5a-4908-87cc-034ee9747e20','UId':'816243e8-9c85-4ba1-805c-371f6b4844e4','Col':5,'Row':43,'ColDynamic':5,'RowDynamic':46,'Format':'numberic','Value':'','TargetCode':''}</v>
      </c>
    </row>
    <row r="338" spans="1:1" x14ac:dyDescent="0.25">
      <c r="A338" t="str">
        <f>CONCATENATE("{'SheetId':'1deb9a6e-dc5a-4908-87cc-034ee9747e20'",",","'UId':'2efa8183-1804-400f-919b-54e0d328e017'",",'Col':",COLUMN(BCDanhMucDauTu_06029!F43),",'Row':",ROW(BCDanhMucDauTu_06029!F43),",","'ColDynamic':",COLUMN(BCDanhMucDauTu_06029!F46),",","'RowDynamic':",ROW(BCDanhMucDauTu_06029!F46),",","'Format':'numberic'",",'Value':'",SUBSTITUTE(BCDanhMucDauTu_06029!F43,"'","\'"),"','TargetCode':''}")</f>
        <v>{'SheetId':'1deb9a6e-dc5a-4908-87cc-034ee9747e20','UId':'2efa8183-1804-400f-919b-54e0d328e017','Col':6,'Row':43,'ColDynamic':6,'RowDynamic':46,'Format':'numberic','Value':'489753425','TargetCode':''}</v>
      </c>
    </row>
    <row r="339" spans="1:1" x14ac:dyDescent="0.25">
      <c r="A339" t="str">
        <f>CONCATENATE("{'SheetId':'1deb9a6e-dc5a-4908-87cc-034ee9747e20'",",","'UId':'890ca93f-4ffa-4063-bc4e-3ca8427d321f'",",'Col':",COLUMN(BCDanhMucDauTu_06029!G43),",'Row':",ROW(BCDanhMucDauTu_06029!G43),",","'ColDynamic':",COLUMN(BCDanhMucDauTu_06029!G46),",","'RowDynamic':",ROW(BCDanhMucDauTu_06029!G46),",","'Format':'numberic'",",'Value':'",SUBSTITUTE(BCDanhMucDauTu_06029!G43,"'","\'"),"','TargetCode':''}")</f>
        <v>{'SheetId':'1deb9a6e-dc5a-4908-87cc-034ee9747e20','UId':'890ca93f-4ffa-4063-bc4e-3ca8427d321f','Col':7,'Row':43,'ColDynamic':7,'RowDynamic':46,'Format':'numberic','Value':'5.62377875619906E-05','TargetCode':''}</v>
      </c>
    </row>
    <row r="340" spans="1:1" x14ac:dyDescent="0.25">
      <c r="A340" t="str">
        <f>CONCATENATE("{'SheetId':'1deb9a6e-dc5a-4908-87cc-034ee9747e20'",",","'UId':'df249e66-a9ea-45a2-9c76-d51aecb2379d'",",'Col':",COLUMN(BCDanhMucDauTu_06029!D44),",'Row':",ROW(BCDanhMucDauTu_06029!D44),",","'Format':'numberic'",",'Value':'",SUBSTITUTE(BCDanhMucDauTu_06029!D44,"'","\'"),"','TargetCode':''}")</f>
        <v>{'SheetId':'1deb9a6e-dc5a-4908-87cc-034ee9747e20','UId':'df249e66-a9ea-45a2-9c76-d51aecb2379d','Col':4,'Row':44,'Format':'numberic','Value':'','TargetCode':''}</v>
      </c>
    </row>
    <row r="341" spans="1:1" x14ac:dyDescent="0.25">
      <c r="A341" t="str">
        <f>CONCATENATE("{'SheetId':'1deb9a6e-dc5a-4908-87cc-034ee9747e20'",",","'UId':'a81df1b4-0c26-4bbd-9a9d-27dc4b538b2c'",",'Col':",COLUMN(BCDanhMucDauTu_06029!E44),",'Row':",ROW(BCDanhMucDauTu_06029!E44),",","'Format':'numberic'",",'Value':'",SUBSTITUTE(BCDanhMucDauTu_06029!E44,"'","\'"),"','TargetCode':''}")</f>
        <v>{'SheetId':'1deb9a6e-dc5a-4908-87cc-034ee9747e20','UId':'a81df1b4-0c26-4bbd-9a9d-27dc4b538b2c','Col':5,'Row':44,'Format':'numberic','Value':'','TargetCode':''}</v>
      </c>
    </row>
    <row r="342" spans="1:1" x14ac:dyDescent="0.25">
      <c r="A342" t="str">
        <f>CONCATENATE("{'SheetId':'1deb9a6e-dc5a-4908-87cc-034ee9747e20'",",","'UId':'4a9e3616-ca24-464d-b5e2-89b07d4dab94'",",'Col':",COLUMN(BCDanhMucDauTu_06029!F44),",'Row':",ROW(BCDanhMucDauTu_06029!F44),",","'Format':'numberic'",",'Value':'",SUBSTITUTE(BCDanhMucDauTu_06029!F44,"'","\'"),"','TargetCode':''}")</f>
        <v>{'SheetId':'1deb9a6e-dc5a-4908-87cc-034ee9747e20','UId':'4a9e3616-ca24-464d-b5e2-89b07d4dab94','Col':6,'Row':44,'Format':'numberic','Value':'0','TargetCode':''}</v>
      </c>
    </row>
    <row r="343" spans="1:1" x14ac:dyDescent="0.25">
      <c r="A343" t="str">
        <f>CONCATENATE("{'SheetId':'1deb9a6e-dc5a-4908-87cc-034ee9747e20'",",","'UId':'4cbb5dbb-7a56-4367-b451-172c5d9fc088'",",'Col':",COLUMN(BCDanhMucDauTu_06029!G44),",'Row':",ROW(BCDanhMucDauTu_06029!G44),",","'Format':'numberic'",",'Value':'",SUBSTITUTE(BCDanhMucDauTu_06029!G44,"'","\'"),"','TargetCode':''}")</f>
        <v>{'SheetId':'1deb9a6e-dc5a-4908-87cc-034ee9747e20','UId':'4cbb5dbb-7a56-4367-b451-172c5d9fc088','Col':7,'Row':44,'Format':'numberic','Value':'0','TargetCode':''}</v>
      </c>
    </row>
    <row r="344" spans="1:1" x14ac:dyDescent="0.25">
      <c r="A344" t="str">
        <f>CONCATENATE("{'SheetId':'1deb9a6e-dc5a-4908-87cc-034ee9747e20'",",","'UId':'70357de6-0706-48a2-a361-da95bcaa1827'",",'Col':",COLUMN(BCDanhMucDauTu_06029!D45),",'Row':",ROW(BCDanhMucDauTu_06029!D45),",","'Format':'numberic'",",'Value':'",SUBSTITUTE(BCDanhMucDauTu_06029!D45,"'","\'"),"','TargetCode':''}")</f>
        <v>{'SheetId':'1deb9a6e-dc5a-4908-87cc-034ee9747e20','UId':'70357de6-0706-48a2-a361-da95bcaa1827','Col':4,'Row':45,'Format':'numberic','Value':'','TargetCode':''}</v>
      </c>
    </row>
    <row r="345" spans="1:1" x14ac:dyDescent="0.25">
      <c r="A345" t="str">
        <f>CONCATENATE("{'SheetId':'1deb9a6e-dc5a-4908-87cc-034ee9747e20'",",","'UId':'4f148c59-190d-4dad-aff9-126f4ce81c6d'",",'Col':",COLUMN(BCDanhMucDauTu_06029!E45),",'Row':",ROW(BCDanhMucDauTu_06029!E45),",","'Format':'numberic'",",'Value':'",SUBSTITUTE(BCDanhMucDauTu_06029!E45,"'","\'"),"','TargetCode':''}")</f>
        <v>{'SheetId':'1deb9a6e-dc5a-4908-87cc-034ee9747e20','UId':'4f148c59-190d-4dad-aff9-126f4ce81c6d','Col':5,'Row':45,'Format':'numberic','Value':'','TargetCode':''}</v>
      </c>
    </row>
    <row r="346" spans="1:1" x14ac:dyDescent="0.25">
      <c r="A346" t="str">
        <f>CONCATENATE("{'SheetId':'1deb9a6e-dc5a-4908-87cc-034ee9747e20'",",","'UId':'6ba9d2bf-7322-4bb6-be73-05a728f53c5a'",",'Col':",COLUMN(BCDanhMucDauTu_06029!F45),",'Row':",ROW(BCDanhMucDauTu_06029!F45),",","'Format':'numberic'",",'Value':'",SUBSTITUTE(BCDanhMucDauTu_06029!F45,"'","\'"),"','TargetCode':''}")</f>
        <v>{'SheetId':'1deb9a6e-dc5a-4908-87cc-034ee9747e20','UId':'6ba9d2bf-7322-4bb6-be73-05a728f53c5a','Col':6,'Row':45,'Format':'numberic','Value':'0','TargetCode':''}</v>
      </c>
    </row>
    <row r="347" spans="1:1" x14ac:dyDescent="0.25">
      <c r="A347" t="str">
        <f>CONCATENATE("{'SheetId':'1deb9a6e-dc5a-4908-87cc-034ee9747e20'",",","'UId':'cad08826-aed0-458d-a3df-563ee1ca2782'",",'Col':",COLUMN(BCDanhMucDauTu_06029!G45),",'Row':",ROW(BCDanhMucDauTu_06029!G45),",","'Format':'numberic'",",'Value':'",SUBSTITUTE(BCDanhMucDauTu_06029!G45,"'","\'"),"','TargetCode':''}")</f>
        <v>{'SheetId':'1deb9a6e-dc5a-4908-87cc-034ee9747e20','UId':'cad08826-aed0-458d-a3df-563ee1ca2782','Col':7,'Row':45,'Format':'numberic','Value':'0','TargetCode':''}</v>
      </c>
    </row>
    <row r="348" spans="1:1" x14ac:dyDescent="0.25">
      <c r="A348" t="str">
        <f>CONCATENATE("{'SheetId':'1deb9a6e-dc5a-4908-87cc-034ee9747e20'",",","'UId':'26452794-e0d2-44f2-8c51-7f5465fbf4cf'",",'Col':",COLUMN(BCDanhMucDauTu_06029!A47),",'Row':",ROW(BCDanhMucDauTu_06029!A47),",","'ColDynamic':",COLUMN(BCDanhMucDauTu_06029!A44),",","'RowDynamic':",ROW(BCDanhMucDauTu_06029!A44),",","'Format':'string'",",'Value':'",SUBSTITUTE(BCDanhMucDauTu_06029!A47,"'","\'"),"','TargetCode':''}")</f>
        <v>{'SheetId':'1deb9a6e-dc5a-4908-87cc-034ee9747e20','UId':'26452794-e0d2-44f2-8c51-7f5465fbf4cf','Col':1,'Row':47,'ColDynamic':1,'RowDynamic':44,'Format':'string','Value':'7','TargetCode':''}</v>
      </c>
    </row>
    <row r="349" spans="1:1" x14ac:dyDescent="0.25">
      <c r="A349" t="str">
        <f>CONCATENATE("{'SheetId':'1deb9a6e-dc5a-4908-87cc-034ee9747e20'",",","'UId':'9b14eff9-5e45-4cf1-9494-0604b89ed28b'",",'Col':",COLUMN(BCDanhMucDauTu_06029!B47),",'Row':",ROW(BCDanhMucDauTu_06029!B47),",","'ColDynamic':",COLUMN(BCDanhMucDauTu_06029!B44),",","'RowDynamic':",ROW(BCDanhMucDauTu_06029!B44),",","'Format':'string'",",'Value':'",SUBSTITUTE(BCDanhMucDauTu_06029!B47,"'","\'"),"','TargetCode':''}")</f>
        <v>{'SheetId':'1deb9a6e-dc5a-4908-87cc-034ee9747e20','UId':'9b14eff9-5e45-4cf1-9494-0604b89ed28b','Col':2,'Row':47,'ColDynamic':2,'RowDynamic':44,'Format':'string','Value':'Tài sản khác
Other assets','TargetCode':''}</v>
      </c>
    </row>
    <row r="350" spans="1:1" x14ac:dyDescent="0.25">
      <c r="A350" t="str">
        <f>CONCATENATE("{'SheetId':'1deb9a6e-dc5a-4908-87cc-034ee9747e20'",",","'UId':'8d66f097-23e3-4ef9-8131-e5ac52c6b32f'",",'Col':",COLUMN(BCDanhMucDauTu_06029!C47),",'Row':",ROW(BCDanhMucDauTu_06029!C47),",","'ColDynamic':",COLUMN(BCDanhMucDauTu_06029!C44),",","'RowDynamic':",ROW(BCDanhMucDauTu_06029!C44),",","'Format':'string'",",'Value':'",SUBSTITUTE(BCDanhMucDauTu_06029!C47,"'","\'"),"','TargetCode':''}")</f>
        <v>{'SheetId':'1deb9a6e-dc5a-4908-87cc-034ee9747e20','UId':'8d66f097-23e3-4ef9-8131-e5ac52c6b32f','Col':3,'Row':47,'ColDynamic':3,'RowDynamic':44,'Format':'string','Value':'2256.7','TargetCode':''}</v>
      </c>
    </row>
    <row r="351" spans="1:1" x14ac:dyDescent="0.25">
      <c r="A351" t="str">
        <f>CONCATENATE("{'SheetId':'1deb9a6e-dc5a-4908-87cc-034ee9747e20'",",","'UId':'ead9614a-658c-4220-bedf-ca1bfba113ca'",",'Col':",COLUMN(BCDanhMucDauTu_06029!D47),",'Row':",ROW(BCDanhMucDauTu_06029!D47),",","'ColDynamic':",COLUMN(BCDanhMucDauTu_06029!D44),",","'RowDynamic':",ROW(BCDanhMucDauTu_06029!D44),",","'Format':'numberic'",",'Value':'",SUBSTITUTE(BCDanhMucDauTu_06029!D47,"'","\'"),"','TargetCode':''}")</f>
        <v>{'SheetId':'1deb9a6e-dc5a-4908-87cc-034ee9747e20','UId':'ead9614a-658c-4220-bedf-ca1bfba113ca','Col':4,'Row':47,'ColDynamic':4,'RowDynamic':44,'Format':'numberic','Value':'','TargetCode':''}</v>
      </c>
    </row>
    <row r="352" spans="1:1" x14ac:dyDescent="0.25">
      <c r="A352" t="str">
        <f>CONCATENATE("{'SheetId':'1deb9a6e-dc5a-4908-87cc-034ee9747e20'",",","'UId':'4fdfc09c-5e5b-40ad-b617-c48d140e6fbc'",",'Col':",COLUMN(BCDanhMucDauTu_06029!E47),",'Row':",ROW(BCDanhMucDauTu_06029!E47),",","'ColDynamic':",COLUMN(BCDanhMucDauTu_06029!E44),",","'RowDynamic':",ROW(BCDanhMucDauTu_06029!E44),",","'Format':'numberic'",",'Value':'",SUBSTITUTE(BCDanhMucDauTu_06029!E47,"'","\'"),"','TargetCode':''}")</f>
        <v>{'SheetId':'1deb9a6e-dc5a-4908-87cc-034ee9747e20','UId':'4fdfc09c-5e5b-40ad-b617-c48d140e6fbc','Col':5,'Row':47,'ColDynamic':5,'RowDynamic':44,'Format':'numberic','Value':'','TargetCode':''}</v>
      </c>
    </row>
    <row r="353" spans="1:1" x14ac:dyDescent="0.25">
      <c r="A353" t="str">
        <f>CONCATENATE("{'SheetId':'1deb9a6e-dc5a-4908-87cc-034ee9747e20'",",","'UId':'ba8351a8-8ef9-4c39-b20c-9e499c7302c4'",",'Col':",COLUMN(BCDanhMucDauTu_06029!F47),",'Row':",ROW(BCDanhMucDauTu_06029!F47),",","'ColDynamic':",COLUMN(BCDanhMucDauTu_06029!F44),",","'RowDynamic':",ROW(BCDanhMucDauTu_06029!F44),",","'Format':'numberic'",",'Value':'",SUBSTITUTE(BCDanhMucDauTu_06029!F47,"'","\'"),"','TargetCode':''}")</f>
        <v>{'SheetId':'1deb9a6e-dc5a-4908-87cc-034ee9747e20','UId':'ba8351a8-8ef9-4c39-b20c-9e499c7302c4','Col':6,'Row':47,'ColDynamic':6,'RowDynamic':44,'Format':'numberic','Value':'0','TargetCode':''}</v>
      </c>
    </row>
    <row r="354" spans="1:1" x14ac:dyDescent="0.25">
      <c r="A354" t="str">
        <f>CONCATENATE("{'SheetId':'1deb9a6e-dc5a-4908-87cc-034ee9747e20'",",","'UId':'20aec549-2649-4108-8c50-4ff697541fea'",",'Col':",COLUMN(BCDanhMucDauTu_06029!G47),",'Row':",ROW(BCDanhMucDauTu_06029!G47),",","'ColDynamic':",COLUMN(BCDanhMucDauTu_06029!G44),",","'RowDynamic':",ROW(BCDanhMucDauTu_06029!G44),",","'Format':'numberic'",",'Value':'",SUBSTITUTE(BCDanhMucDauTu_06029!G47,"'","\'"),"','TargetCode':''}")</f>
        <v>{'SheetId':'1deb9a6e-dc5a-4908-87cc-034ee9747e20','UId':'20aec549-2649-4108-8c50-4ff697541fea','Col':7,'Row':47,'ColDynamic':7,'RowDynamic':44,'Format':'numberic','Value':'0','TargetCode':''}</v>
      </c>
    </row>
    <row r="355" spans="1:1" x14ac:dyDescent="0.25">
      <c r="A355" t="str">
        <f>CONCATENATE("{'SheetId':'1deb9a6e-dc5a-4908-87cc-034ee9747e20'",",","'UId':'c94d94d7-01a6-4c24-95e6-4f83c62d0567'",",'Col':",COLUMN(BCDanhMucDauTu_06029!A49),",'Row':",ROW(BCDanhMucDauTu_06029!A49),",","'ColDynamic':",COLUMN(BCDanhMucDauTu_06029!A46),",","'RowDynamic':",ROW(BCDanhMucDauTu_06029!A46),",","'Format':'string'",",'Value':'",SUBSTITUTE(BCDanhMucDauTu_06029!A49,"'","\'"),"','TargetCode':''}")</f>
        <v>{'SheetId':'1deb9a6e-dc5a-4908-87cc-034ee9747e20','UId':'c94d94d7-01a6-4c24-95e6-4f83c62d0567','Col':1,'Row':49,'ColDynamic':1,'RowDynamic':46,'Format':'string','Value':'VII','TargetCode':''}</v>
      </c>
    </row>
    <row r="356" spans="1:1" x14ac:dyDescent="0.25">
      <c r="A356" t="str">
        <f>CONCATENATE("{'SheetId':'1deb9a6e-dc5a-4908-87cc-034ee9747e20'",",","'UId':'333b59bf-d7bf-4903-a769-681773c5c1d6'",",'Col':",COLUMN(BCDanhMucDauTu_06029!B49),",'Row':",ROW(BCDanhMucDauTu_06029!B49),",","'ColDynamic':",COLUMN(BCDanhMucDauTu_06029!B46),",","'RowDynamic':",ROW(BCDanhMucDauTu_06029!B46),",","'Format':'string'",",'Value':'",SUBSTITUTE(BCDanhMucDauTu_06029!B49,"'","\'"),"','TargetCode':''}")</f>
        <v>{'SheetId':'1deb9a6e-dc5a-4908-87cc-034ee9747e20','UId':'333b59bf-d7bf-4903-a769-681773c5c1d6','Col':2,'Row':49,'ColDynamic':2,'RowDynamic':46,'Format':'string','Value':'TIỀN
	CASH','TargetCode':''}</v>
      </c>
    </row>
    <row r="357" spans="1:1" x14ac:dyDescent="0.25">
      <c r="A357" t="str">
        <f>CONCATENATE("{'SheetId':'1deb9a6e-dc5a-4908-87cc-034ee9747e20'",",","'UId':'70dcb08c-d0c0-43e8-87c7-cb83b1736902'",",'Col':",COLUMN(BCDanhMucDauTu_06029!C49),",'Row':",ROW(BCDanhMucDauTu_06029!C49),",","'ColDynamic':",COLUMN(BCDanhMucDauTu_06029!C46),",","'RowDynamic':",ROW(BCDanhMucDauTu_06029!C46),",","'Format':'string'",",'Value':'",SUBSTITUTE(BCDanhMucDauTu_06029!C49,"'","\'"),"','TargetCode':''}")</f>
        <v>{'SheetId':'1deb9a6e-dc5a-4908-87cc-034ee9747e20','UId':'70dcb08c-d0c0-43e8-87c7-cb83b1736902','Col':3,'Row':49,'ColDynamic':3,'RowDynamic':46,'Format':'string','Value':'2258','TargetCode':''}</v>
      </c>
    </row>
    <row r="358" spans="1:1" x14ac:dyDescent="0.25">
      <c r="A358" t="str">
        <f>CONCATENATE("{'SheetId':'1deb9a6e-dc5a-4908-87cc-034ee9747e20'",",","'UId':'b98b0710-edbe-464f-91cc-a50943b92e53'",",'Col':",COLUMN(BCDanhMucDauTu_06029!D49),",'Row':",ROW(BCDanhMucDauTu_06029!D49),",","'ColDynamic':",COLUMN(BCDanhMucDauTu_06029!D46),",","'RowDynamic':",ROW(BCDanhMucDauTu_06029!D46),",","'Format':'numberic'",",'Value':'",SUBSTITUTE(BCDanhMucDauTu_06029!D49,"'","\'"),"','TargetCode':''}")</f>
        <v>{'SheetId':'1deb9a6e-dc5a-4908-87cc-034ee9747e20','UId':'b98b0710-edbe-464f-91cc-a50943b92e53','Col':4,'Row':49,'ColDynamic':4,'RowDynamic':46,'Format':'numberic','Value':'','TargetCode':''}</v>
      </c>
    </row>
    <row r="359" spans="1:1" x14ac:dyDescent="0.25">
      <c r="A359" t="str">
        <f>CONCATENATE("{'SheetId':'1deb9a6e-dc5a-4908-87cc-034ee9747e20'",",","'UId':'1e5e338d-e8d3-484c-a931-f154e681f9d1'",",'Col':",COLUMN(BCDanhMucDauTu_06029!E49),",'Row':",ROW(BCDanhMucDauTu_06029!E49),",","'ColDynamic':",COLUMN(BCDanhMucDauTu_06029!E46),",","'RowDynamic':",ROW(BCDanhMucDauTu_06029!E46),",","'Format':'numberic'",",'Value':'",SUBSTITUTE(BCDanhMucDauTu_06029!E49,"'","\'"),"','TargetCode':''}")</f>
        <v>{'SheetId':'1deb9a6e-dc5a-4908-87cc-034ee9747e20','UId':'1e5e338d-e8d3-484c-a931-f154e681f9d1','Col':5,'Row':49,'ColDynamic':5,'RowDynamic':46,'Format':'numberic','Value':'','TargetCode':''}</v>
      </c>
    </row>
    <row r="360" spans="1:1" x14ac:dyDescent="0.25">
      <c r="A360" t="str">
        <f>CONCATENATE("{'SheetId':'1deb9a6e-dc5a-4908-87cc-034ee9747e20'",",","'UId':'f0171a12-b46c-408e-9769-0674783f4494'",",'Col':",COLUMN(BCDanhMucDauTu_06029!F49),",'Row':",ROW(BCDanhMucDauTu_06029!F49),",","'ColDynamic':",COLUMN(BCDanhMucDauTu_06029!F46),",","'RowDynamic':",ROW(BCDanhMucDauTu_06029!F46),",","'Format':'numberic'",",'Value':'",SUBSTITUTE(BCDanhMucDauTu_06029!F49,"'","\'"),"','TargetCode':''}")</f>
        <v>{'SheetId':'1deb9a6e-dc5a-4908-87cc-034ee9747e20','UId':'f0171a12-b46c-408e-9769-0674783f4494','Col':6,'Row':49,'ColDynamic':6,'RowDynamic':46,'Format':'numberic','Value':'','TargetCode':''}</v>
      </c>
    </row>
    <row r="361" spans="1:1" x14ac:dyDescent="0.25">
      <c r="A361" t="str">
        <f>CONCATENATE("{'SheetId':'1deb9a6e-dc5a-4908-87cc-034ee9747e20'",",","'UId':'123dfcbf-9d8f-4865-9abd-67aef0fb2ded'",",'Col':",COLUMN(BCDanhMucDauTu_06029!G49),",'Row':",ROW(BCDanhMucDauTu_06029!G49),",","'ColDynamic':",COLUMN(BCDanhMucDauTu_06029!G46),",","'RowDynamic':",ROW(BCDanhMucDauTu_06029!G46),",","'Format':'numberic'",",'Value':'",SUBSTITUTE(BCDanhMucDauTu_06029!G49,"'","\'"),"','TargetCode':''}")</f>
        <v>{'SheetId':'1deb9a6e-dc5a-4908-87cc-034ee9747e20','UId':'123dfcbf-9d8f-4865-9abd-67aef0fb2ded','Col':7,'Row':49,'ColDynamic':7,'RowDynamic':46,'Format':'numberic','Value':'','TargetCode':''}</v>
      </c>
    </row>
    <row r="362" spans="1:1" x14ac:dyDescent="0.25">
      <c r="A362" t="str">
        <f>CONCATENATE("{'SheetId':'1deb9a6e-dc5a-4908-87cc-034ee9747e20'",",","'UId':'61c7d7e9-4c4a-4062-8012-4877345d4ca2'",",'Col':",COLUMN(BCDanhMucDauTu_06029!D50),",'Row':",ROW(BCDanhMucDauTu_06029!D50),",","'Format':'numberic'",",'Value':'",SUBSTITUTE(BCDanhMucDauTu_06029!D50,"'","\'"),"','TargetCode':''}")</f>
        <v>{'SheetId':'1deb9a6e-dc5a-4908-87cc-034ee9747e20','UId':'61c7d7e9-4c4a-4062-8012-4877345d4ca2','Col':4,'Row':50,'Format':'numberic','Value':'','TargetCode':''}</v>
      </c>
    </row>
    <row r="363" spans="1:1" x14ac:dyDescent="0.25">
      <c r="A363" t="str">
        <f>CONCATENATE("{'SheetId':'1deb9a6e-dc5a-4908-87cc-034ee9747e20'",",","'UId':'55eb1cfc-48db-45d7-badc-9126702dbaca'",",'Col':",COLUMN(BCDanhMucDauTu_06029!E50),",'Row':",ROW(BCDanhMucDauTu_06029!E50),",","'Format':'numberic'",",'Value':'",SUBSTITUTE(BCDanhMucDauTu_06029!E50,"'","\'"),"','TargetCode':''}")</f>
        <v>{'SheetId':'1deb9a6e-dc5a-4908-87cc-034ee9747e20','UId':'55eb1cfc-48db-45d7-badc-9126702dbaca','Col':5,'Row':50,'Format':'numberic','Value':'','TargetCode':''}</v>
      </c>
    </row>
    <row r="364" spans="1:1" x14ac:dyDescent="0.25">
      <c r="A364" t="str">
        <f>CONCATENATE("{'SheetId':'1deb9a6e-dc5a-4908-87cc-034ee9747e20'",",","'UId':'0b0a71cf-8b1c-4a88-a170-2b7251d20ffa'",",'Col':",COLUMN(BCDanhMucDauTu_06029!F50),",'Row':",ROW(BCDanhMucDauTu_06029!F50),",","'Format':'numberic'",",'Value':'",SUBSTITUTE(BCDanhMucDauTu_06029!F50,"'","\'"),"','TargetCode':''}")</f>
        <v>{'SheetId':'1deb9a6e-dc5a-4908-87cc-034ee9747e20','UId':'0b0a71cf-8b1c-4a88-a170-2b7251d20ffa','Col':6,'Row':50,'Format':'numberic','Value':'653769159014','TargetCode':''}</v>
      </c>
    </row>
    <row r="365" spans="1:1" x14ac:dyDescent="0.25">
      <c r="A365" t="str">
        <f>CONCATENATE("{'SheetId':'1deb9a6e-dc5a-4908-87cc-034ee9747e20'",",","'UId':'3ec63538-3a98-477e-b957-0e4550274988'",",'Col':",COLUMN(BCDanhMucDauTu_06029!G50),",'Row':",ROW(BCDanhMucDauTu_06029!G50),",","'Format':'numberic'",",'Value':'",SUBSTITUTE(BCDanhMucDauTu_06029!G50,"'","\'"),"','TargetCode':''}")</f>
        <v>{'SheetId':'1deb9a6e-dc5a-4908-87cc-034ee9747e20','UId':'3ec63538-3a98-477e-b957-0e4550274988','Col':7,'Row':50,'Format':'numberic','Value':'0.0750715139546203','TargetCode':''}</v>
      </c>
    </row>
    <row r="366" spans="1:1" x14ac:dyDescent="0.25">
      <c r="A366" t="str">
        <f>CONCATENATE("{'SheetId':'1deb9a6e-dc5a-4908-87cc-034ee9747e20'",",","'UId':'b7e2b881-7166-4008-81ef-36fa655ba0d3'",",'Col':",COLUMN(BCDanhMucDauTu_06029!D51),",'Row':",ROW(BCDanhMucDauTu_06029!D51),",","'Format':'numberic'",",'Value':'",SUBSTITUTE(BCDanhMucDauTu_06029!D51,"'","\'"),"','TargetCode':''}")</f>
        <v>{'SheetId':'1deb9a6e-dc5a-4908-87cc-034ee9747e20','UId':'b7e2b881-7166-4008-81ef-36fa655ba0d3','Col':4,'Row':51,'Format':'numberic','Value':'','TargetCode':''}</v>
      </c>
    </row>
    <row r="367" spans="1:1" x14ac:dyDescent="0.25">
      <c r="A367" t="str">
        <f>CONCATENATE("{'SheetId':'1deb9a6e-dc5a-4908-87cc-034ee9747e20'",",","'UId':'b0198f8c-cffe-4d00-9816-22e0fa96124d'",",'Col':",COLUMN(BCDanhMucDauTu_06029!E51),",'Row':",ROW(BCDanhMucDauTu_06029!E51),",","'Format':'numberic'",",'Value':'",SUBSTITUTE(BCDanhMucDauTu_06029!E51,"'","\'"),"','TargetCode':''}")</f>
        <v>{'SheetId':'1deb9a6e-dc5a-4908-87cc-034ee9747e20','UId':'b0198f8c-cffe-4d00-9816-22e0fa96124d','Col':5,'Row':51,'Format':'numberic','Value':'','TargetCode':''}</v>
      </c>
    </row>
    <row r="368" spans="1:1" x14ac:dyDescent="0.25">
      <c r="A368" t="str">
        <f>CONCATENATE("{'SheetId':'1deb9a6e-dc5a-4908-87cc-034ee9747e20'",",","'UId':'2a23d1c5-766a-4746-bd88-93015d1e4053'",",'Col':",COLUMN(BCDanhMucDauTu_06029!F51),",'Row':",ROW(BCDanhMucDauTu_06029!F51),",","'Format':'numberic'",",'Value':'",SUBSTITUTE(BCDanhMucDauTu_06029!F51,"'","\'"),"','TargetCode':''}")</f>
        <v>{'SheetId':'1deb9a6e-dc5a-4908-87cc-034ee9747e20','UId':'2a23d1c5-766a-4746-bd88-93015d1e4053','Col':6,'Row':51,'Format':'numberic','Value':'','TargetCode':''}</v>
      </c>
    </row>
    <row r="369" spans="1:1" x14ac:dyDescent="0.25">
      <c r="A369" t="str">
        <f>CONCATENATE("{'SheetId':'1deb9a6e-dc5a-4908-87cc-034ee9747e20'",",","'UId':'ca227d64-7ddf-4c5b-94c2-f07049f1a645'",",'Col':",COLUMN(BCDanhMucDauTu_06029!G51),",'Row':",ROW(BCDanhMucDauTu_06029!G51),",","'Format':'numberic'",",'Value':'",SUBSTITUTE(BCDanhMucDauTu_06029!G51,"'","\'"),"','TargetCode':''}")</f>
        <v>{'SheetId':'1deb9a6e-dc5a-4908-87cc-034ee9747e20','UId':'ca227d64-7ddf-4c5b-94c2-f07049f1a645','Col':7,'Row':51,'Format':'numberic','Value':'','TargetCode':''}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{'SheetId':'eea37401-614e-480f-bf0c-66e62a21c940','UId':'8fe4c321-a5c4-4a50-a26e-af5571876426','Col':4,'Row':3,'Format':'numberic','Value':'0.012231002209718','TargetCode':''}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{'SheetId':'eea37401-614e-480f-bf0c-66e62a21c940','UId':'e505df99-52a5-4046-b588-70e17a64bc04','Col':5,'Row':3,'Format':'numberic','Value':'0.0118364104179647','TargetCode':''}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{'SheetId':'eea37401-614e-480f-bf0c-66e62a21c940','UId':'906b49c2-3105-44f5-a32d-07590223a8f2','Col':4,'Row':4,'Format':'numberic','Value':'0.00071565596040735','TargetCode':''}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{'SheetId':'eea37401-614e-480f-bf0c-66e62a21c940','UId':'1292eb8e-a778-4ce5-ab53-509a4c8a9832','Col':5,'Row':4,'Format':'numberic','Value':'0.000694187685794322','TargetCode':''}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{'SheetId':'eea37401-614e-480f-bf0c-66e62a21c940','UId':'043b7f89-a817-4764-b06f-cc2a71ce03b0','Col':4,'Row':5,'Format':'numberic','Value':'0.000497169214661354','TargetCode':''}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{'SheetId':'eea37401-614e-480f-bf0c-66e62a21c940','UId':'99e0f9cc-8606-43f9-8ce6-a58dc892af79','Col':5,'Row':5,'Format':'numberic','Value':'0.000482327633340585','TargetCode':''}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{'SheetId':'eea37401-614e-480f-bf0c-66e62a21c940','UId':'5a5a30c0-7249-46cc-a3d5-6518c7410f2b','Col':4,'Row':6,'Format':'numberic','Value':'-1.25443165259254E-06','TargetCode':''}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{'SheetId':'eea37401-614e-480f-bf0c-66e62a21c940','UId':'e3f08122-3427-41af-b11b-1a46844a64fc','Col':4,'Row':9,'Format':'numberic','Value':'8.36287768395028E-05','TargetCode':''}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{'SheetId':'eea37401-614e-480f-bf0c-66e62a21c940','UId':'9e68654a-171d-4fbe-8c69-6a6d18753f97','Col':5,'Row':9,'Format':'numberic','Value':'8.38276196785719E-05','TargetCode':''}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{'SheetId':'eea37401-614e-480f-bf0c-66e62a21c940','UId':'01528f3a-d80f-403f-9e7e-01c54429c341','Col':4,'Row':10,'Format':'numberic','Value':'0.0138073443094048','TargetCode':''}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{'SheetId':'eea37401-614e-480f-bf0c-66e62a21c940','UId':'2e9dd82c-3e13-4dfb-9508-7eb62f82b7a5','Col':5,'Row':10,'Format':'numberic','Value':'0.0131977539752747','TargetCode':''}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{'SheetId':'eea37401-614e-480f-bf0c-66e62a21c940','UId':'e04710a4-564b-4804-a3c9-8b96b736ccd0','Col':4,'Row':11,'Format':'numberic','Value':'1.77762887553484','TargetCode':''}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{'SheetId':'eea37401-614e-480f-bf0c-66e62a21c940','UId':'0421496e-49be-42f6-bd5e-4ff79e46d605','Col':5,'Row':11,'Format':'numberic','Value':'0.388688312298074','TargetCode':''}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{'SheetId':'eea37401-614e-480f-bf0c-66e62a21c940','UId':'759e81e7-6be1-448f-8880-c7fb179e0f97','Col':4,'Row':14,'Format':'numberic','Value':'5811914206300','TargetCode':''}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{'SheetId':'eea37401-614e-480f-bf0c-66e62a21c940','UId':'d55f381c-544c-4c22-a6c9-f44d9ae2c1ab','Col':5,'Row':14,'Format':'numberic','Value':'6147286098600','TargetCode':''}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{'SheetId':'eea37401-614e-480f-bf0c-66e62a21c940','UId':'5b9de7f0-70a7-42bf-94c8-d94c81c70e42','Col':4,'Row':15,'Format':'numberic','Value':'5811914206300','TargetCode':''}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{'SheetId':'eea37401-614e-480f-bf0c-66e62a21c940','UId':'85d68133-b410-4986-a2ae-00da0ca256bd','Col':5,'Row':15,'Format':'numberic','Value':'6147286098600','TargetCode':''}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{'SheetId':'eea37401-614e-480f-bf0c-66e62a21c940','UId':'31f6ac2c-5e3e-4a12-b200-cf5f834a027b','Col':4,'Row':16,'Format':'numberic','Value':'581191420.63','TargetCode':''}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{'SheetId':'eea37401-614e-480f-bf0c-66e62a21c940','UId':'e12c39c4-7956-414a-b632-d0af1c2ab599','Col':5,'Row':16,'Format':'numberic','Value':'614728609.86','TargetCode':''}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{'SheetId':'eea37401-614e-480f-bf0c-66e62a21c940','UId':'b08c24e4-4516-482b-a697-9d62ff87afcf','Col':4,'Row':17,'Format':'numberic','Value':'-243983259900','TargetCode':''}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{'SheetId':'eea37401-614e-480f-bf0c-66e62a21c940','UId':'a7ccfa80-7e7d-4308-b36d-abc719c80bf3','Col':5,'Row':17,'Format':'numberic','Value':'-335371892300','TargetCode':''}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{'SheetId':'eea37401-614e-480f-bf0c-66e62a21c940','UId':'e8ec4ef9-08e4-4e39-8477-ae21a99e8959','Col':4,'Row':18,'Format':'numberic','Value':'3765027.68','TargetCode':''}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{'SheetId':'eea37401-614e-480f-bf0c-66e62a21c940','UId':'dde8a5b2-e9c7-4f1b-a63c-0174479280ef','Col':5,'Row':18,'Format':'numberic','Value':'1311158.31','TargetCode':''}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{'SheetId':'eea37401-614e-480f-bf0c-66e62a21c940','UId':'0e4c1db2-c20e-4d52-853c-271375cc313a','Col':4,'Row':19,'Format':'numberic','Value':'37650276800','TargetCode':''}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{'SheetId':'eea37401-614e-480f-bf0c-66e62a21c940','UId':'12f0bb36-f2e3-462a-b5c8-133ec8de4536','Col':5,'Row':19,'Format':'numberic','Value':'13111583100','TargetCode':''}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{'SheetId':'eea37401-614e-480f-bf0c-66e62a21c940','UId':'99c017fe-183e-4244-a2e8-3180fad52922','Col':4,'Row':20,'Format':'numberic','Value':'-28163353.67','TargetCode':''}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{'SheetId':'eea37401-614e-480f-bf0c-66e62a21c940','UId':'b3b6a8fb-5b81-4dc7-b0e6-531f207f2848','Col':5,'Row':20,'Format':'numberic','Value':'-34848347.54','TargetCode':''}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{'SheetId':'eea37401-614e-480f-bf0c-66e62a21c940','UId':'d7299fb4-5fbd-49ea-a765-7a162fd18f1e','Col':4,'Row':21,'Format':'numberic','Value':'-281633536700','TargetCode':''}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{'SheetId':'eea37401-614e-480f-bf0c-66e62a21c940','UId':'15c659ac-ac36-4f95-b662-8fcd6067cf35','Col':5,'Row':21,'Format':'numberic','Value':'-348483475400','TargetCode':''}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{'SheetId':'eea37401-614e-480f-bf0c-66e62a21c940','UId':'232e2092-5dcd-464b-b1fe-07f27efe2d21','Col':4,'Row':22,'Format':'numberic','Value':'5567930946400','TargetCode':''}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{'SheetId':'eea37401-614e-480f-bf0c-66e62a21c940','UId':'fa41f074-2315-4e28-81ff-52700c300177','Col':5,'Row':22,'Format':'numberic','Value':'5811914206300','TargetCode':''}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{'SheetId':'eea37401-614e-480f-bf0c-66e62a21c940','UId':'d8289881-c7ab-468c-ad5d-bf473cb76780','Col':4,'Row':23,'Format':'numberic','Value':'5567930946400','TargetCode':''}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{'SheetId':'eea37401-614e-480f-bf0c-66e62a21c940','UId':'994ed5e1-c943-4620-8991-d05a125691b0','Col':5,'Row':23,'Format':'numberic','Value':'5811914206300','TargetCode':''}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{'SheetId':'eea37401-614e-480f-bf0c-66e62a21c940','UId':'7120d041-84df-4b71-aa97-9c53b5ab7f97','Col':4,'Row':24,'Format':'numberic','Value':'556793094.64','TargetCode':''}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{'SheetId':'eea37401-614e-480f-bf0c-66e62a21c940','UId':'ee5817e5-5c8c-481c-bd88-acd0b7e7eb64','Col':5,'Row':24,'Format':'numberic','Value':'581191420.63','TargetCode':''}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{'SheetId':'eea37401-614e-480f-bf0c-66e62a21c940','UId':'6080a665-802c-4b21-ade4-e67d42c38ace','Col':5,'Row':25,'Format':'percentage','Value':'8.60301756447144E-07','TargetCode':''}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{'SheetId':'eea37401-614e-480f-bf0c-66e62a21c940','UId':'dc7a563a-ad1d-4847-ad52-60ae8b13af41','Col':4,'Row':26,'Format':'percentage','Value':'0.0671','TargetCode':''}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{'SheetId':'eea37401-614e-480f-bf0c-66e62a21c940','UId':'c291a5ad-47fa-4a53-a5d4-2c97806fed49','Col':5,'Row':26,'Format':'percentage','Value':'0.0643','TargetCode':''}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{'SheetId':'eea37401-614e-480f-bf0c-66e62a21c940','UId':'71e817fa-136e-4e66-8e01-e228a752c25d','Col':4,'Row':27,'Format':'percentage','Value':'0.0259','TargetCode':''}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{'SheetId':'eea37401-614e-480f-bf0c-66e62a21c940','UId':'09a70799-3c67-42d0-9f37-8841480fa73f','Col':5,'Row':27,'Format':'percentage','Value':'0.0247','TargetCode':''}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{'SheetId':'eea37401-614e-480f-bf0c-66e62a21c940','UId':'19d7d32d-f72f-4744-9b80-66561ae1073a','Col':4,'Row':28,'Format':'numberic','Value':'34440','TargetCode':''}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{'SheetId':'eea37401-614e-480f-bf0c-66e62a21c940','UId':'2c2fe24e-69d3-4ae8-a8c8-c603f2a4a32c','Col':5,'Row':28,'Format':'numberic','Value':'37839','TargetCode':''}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{'SheetId':'eea37401-614e-480f-bf0c-66e62a21c940','UId':'507c37af-0901-43e1-8af6-f40112c246e3','Col':4,'Row':29,'Format':'numberic','Value':'15616.36','TargetCode':''}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{'SheetId':'eea37401-614e-480f-bf0c-66e62a21c940','UId':'bb1a5a18-9ac0-4a7c-9c34-d6fbecc14baf','Col':5,'Row':29,'Format':'numberic','Value':'14733.03','TargetCode':''}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zoomScale="86" zoomScaleNormal="86" workbookViewId="0">
      <selection activeCell="D3" sqref="D3"/>
    </sheetView>
  </sheetViews>
  <sheetFormatPr defaultRowHeight="13.2" x14ac:dyDescent="0.25"/>
  <cols>
    <col min="1" max="1" width="6.5546875" customWidth="1"/>
    <col min="2" max="2" width="41.5546875" customWidth="1"/>
    <col min="3" max="3" width="10.44140625" customWidth="1"/>
    <col min="4" max="5" width="21.44140625" style="13" bestFit="1" customWidth="1"/>
    <col min="6" max="6" width="22" style="13" bestFit="1" customWidth="1"/>
  </cols>
  <sheetData>
    <row r="1" spans="1:6" ht="15" customHeight="1" x14ac:dyDescent="0.3">
      <c r="A1" s="7" t="s">
        <v>6</v>
      </c>
      <c r="B1" s="7" t="s">
        <v>7</v>
      </c>
      <c r="C1" s="7" t="s">
        <v>54</v>
      </c>
      <c r="D1" s="12" t="s">
        <v>55</v>
      </c>
      <c r="E1" s="12" t="s">
        <v>56</v>
      </c>
      <c r="F1" s="12" t="s">
        <v>57</v>
      </c>
    </row>
    <row r="2" spans="1:6" ht="15" customHeight="1" x14ac:dyDescent="0.3">
      <c r="A2" s="8" t="s">
        <v>58</v>
      </c>
      <c r="B2" s="8" t="s">
        <v>59</v>
      </c>
      <c r="C2" s="8" t="s">
        <v>60</v>
      </c>
      <c r="D2" s="10" t="s">
        <v>1</v>
      </c>
      <c r="E2" s="10" t="s">
        <v>1</v>
      </c>
      <c r="F2" s="10" t="s">
        <v>1</v>
      </c>
    </row>
    <row r="3" spans="1:6" ht="15" customHeight="1" x14ac:dyDescent="0.3">
      <c r="A3" s="5" t="s">
        <v>61</v>
      </c>
      <c r="B3" s="5" t="s">
        <v>62</v>
      </c>
      <c r="C3" s="5" t="s">
        <v>63</v>
      </c>
      <c r="D3" s="28">
        <v>653769159014</v>
      </c>
      <c r="E3" s="28">
        <v>359035504290</v>
      </c>
      <c r="F3" s="21">
        <v>0.25529368417792803</v>
      </c>
    </row>
    <row r="4" spans="1:6" ht="15" customHeight="1" x14ac:dyDescent="0.3">
      <c r="A4" s="5" t="s">
        <v>1</v>
      </c>
      <c r="B4" s="5" t="s">
        <v>64</v>
      </c>
      <c r="C4" s="5" t="s">
        <v>65</v>
      </c>
      <c r="D4" s="28"/>
      <c r="E4" s="28"/>
      <c r="F4" s="21"/>
    </row>
    <row r="5" spans="1:6" s="18" customFormat="1" ht="15" customHeight="1" x14ac:dyDescent="0.3">
      <c r="A5" s="17" t="s">
        <v>66</v>
      </c>
      <c r="B5" s="17" t="s">
        <v>66</v>
      </c>
      <c r="C5" s="17" t="s">
        <v>66</v>
      </c>
      <c r="D5" s="28" t="s">
        <v>66</v>
      </c>
      <c r="E5" s="28" t="s">
        <v>66</v>
      </c>
      <c r="F5" s="21" t="s">
        <v>66</v>
      </c>
    </row>
    <row r="6" spans="1:6" ht="15" customHeight="1" x14ac:dyDescent="0.3">
      <c r="A6" s="5" t="s">
        <v>1</v>
      </c>
      <c r="B6" s="5" t="s">
        <v>67</v>
      </c>
      <c r="C6" s="5" t="s">
        <v>68</v>
      </c>
      <c r="D6" s="28">
        <v>653769159014</v>
      </c>
      <c r="E6" s="28">
        <v>359035504290</v>
      </c>
      <c r="F6" s="21">
        <v>0.25529368417792803</v>
      </c>
    </row>
    <row r="7" spans="1:6" ht="15" customHeight="1" x14ac:dyDescent="0.3">
      <c r="A7" s="5" t="s">
        <v>66</v>
      </c>
      <c r="B7" s="5" t="s">
        <v>66</v>
      </c>
      <c r="C7" s="5" t="s">
        <v>66</v>
      </c>
      <c r="D7" s="28" t="s">
        <v>66</v>
      </c>
      <c r="E7" s="28" t="s">
        <v>66</v>
      </c>
      <c r="F7" s="21" t="s">
        <v>66</v>
      </c>
    </row>
    <row r="8" spans="1:6" ht="15" customHeight="1" x14ac:dyDescent="0.3">
      <c r="A8" s="5" t="s">
        <v>69</v>
      </c>
      <c r="B8" s="5" t="s">
        <v>70</v>
      </c>
      <c r="C8" s="5" t="s">
        <v>71</v>
      </c>
      <c r="D8" s="28">
        <v>7890863901005</v>
      </c>
      <c r="E8" s="28">
        <v>7987126156137</v>
      </c>
      <c r="F8" s="21">
        <v>0.49780194016189599</v>
      </c>
    </row>
    <row r="9" spans="1:6" ht="15" customHeight="1" x14ac:dyDescent="0.3">
      <c r="A9" s="5" t="s">
        <v>66</v>
      </c>
      <c r="B9" s="5" t="s">
        <v>66</v>
      </c>
      <c r="C9" s="5" t="s">
        <v>66</v>
      </c>
      <c r="D9" s="28" t="s">
        <v>66</v>
      </c>
      <c r="E9" s="28" t="s">
        <v>66</v>
      </c>
      <c r="F9" s="21" t="s">
        <v>66</v>
      </c>
    </row>
    <row r="10" spans="1:6" ht="15" customHeight="1" x14ac:dyDescent="0.3">
      <c r="A10" s="5"/>
      <c r="B10" s="5"/>
      <c r="C10" s="5"/>
      <c r="D10" s="22"/>
      <c r="E10" s="22"/>
      <c r="F10" s="23"/>
    </row>
    <row r="11" spans="1:6" ht="15" customHeight="1" x14ac:dyDescent="0.3">
      <c r="A11" s="5" t="s">
        <v>72</v>
      </c>
      <c r="B11" s="5" t="s">
        <v>73</v>
      </c>
      <c r="C11" s="5" t="s">
        <v>74</v>
      </c>
      <c r="D11" s="28">
        <v>0</v>
      </c>
      <c r="E11" s="28">
        <v>0</v>
      </c>
      <c r="F11" s="21"/>
    </row>
    <row r="12" spans="1:6" ht="15" customHeight="1" x14ac:dyDescent="0.3">
      <c r="A12" s="5" t="s">
        <v>66</v>
      </c>
      <c r="B12" s="5" t="s">
        <v>66</v>
      </c>
      <c r="C12" s="5" t="s">
        <v>66</v>
      </c>
      <c r="D12" s="28" t="s">
        <v>66</v>
      </c>
      <c r="E12" s="28" t="s">
        <v>66</v>
      </c>
      <c r="F12" s="21" t="s">
        <v>66</v>
      </c>
    </row>
    <row r="13" spans="1:6" ht="15" customHeight="1" x14ac:dyDescent="0.3">
      <c r="A13" s="5" t="s">
        <v>75</v>
      </c>
      <c r="B13" s="5" t="s">
        <v>76</v>
      </c>
      <c r="C13" s="5" t="s">
        <v>77</v>
      </c>
      <c r="D13" s="28">
        <v>163495470306</v>
      </c>
      <c r="E13" s="28">
        <v>190787604921</v>
      </c>
      <c r="F13" s="21">
        <v>1.14943237432684</v>
      </c>
    </row>
    <row r="14" spans="1:6" ht="15" customHeight="1" x14ac:dyDescent="0.3">
      <c r="A14" s="5" t="s">
        <v>66</v>
      </c>
      <c r="B14" s="5" t="s">
        <v>66</v>
      </c>
      <c r="C14" s="5" t="s">
        <v>66</v>
      </c>
      <c r="D14" s="28" t="s">
        <v>66</v>
      </c>
      <c r="E14" s="28" t="s">
        <v>66</v>
      </c>
      <c r="F14" s="21" t="s">
        <v>66</v>
      </c>
    </row>
    <row r="15" spans="1:6" ht="15" customHeight="1" x14ac:dyDescent="0.3">
      <c r="A15" s="5"/>
      <c r="B15" s="5"/>
      <c r="C15" s="5"/>
      <c r="D15" s="22"/>
      <c r="E15" s="22"/>
      <c r="F15" s="23"/>
    </row>
    <row r="16" spans="1:6" ht="15" customHeight="1" x14ac:dyDescent="0.3">
      <c r="A16" s="5" t="s">
        <v>78</v>
      </c>
      <c r="B16" s="5" t="s">
        <v>79</v>
      </c>
      <c r="C16" s="5" t="s">
        <v>80</v>
      </c>
      <c r="D16" s="28">
        <v>489753425</v>
      </c>
      <c r="E16" s="28">
        <v>507595069</v>
      </c>
      <c r="F16" s="21">
        <v>7.8208587638069101E-3</v>
      </c>
    </row>
    <row r="17" spans="1:6" ht="15" customHeight="1" x14ac:dyDescent="0.3">
      <c r="A17" s="5" t="s">
        <v>66</v>
      </c>
      <c r="B17" s="5" t="s">
        <v>66</v>
      </c>
      <c r="C17" s="5" t="s">
        <v>66</v>
      </c>
      <c r="D17" s="28" t="s">
        <v>66</v>
      </c>
      <c r="E17" s="28" t="s">
        <v>66</v>
      </c>
      <c r="F17" s="21" t="s">
        <v>66</v>
      </c>
    </row>
    <row r="18" spans="1:6" ht="15" customHeight="1" x14ac:dyDescent="0.3">
      <c r="A18" s="5"/>
      <c r="B18" s="5"/>
      <c r="C18" s="5"/>
      <c r="D18" s="22"/>
      <c r="E18" s="22"/>
      <c r="F18" s="23"/>
    </row>
    <row r="19" spans="1:6" ht="15" customHeight="1" x14ac:dyDescent="0.3">
      <c r="A19" s="5" t="s">
        <v>81</v>
      </c>
      <c r="B19" s="5" t="s">
        <v>82</v>
      </c>
      <c r="C19" s="5" t="s">
        <v>83</v>
      </c>
      <c r="D19" s="28">
        <v>0</v>
      </c>
      <c r="E19" s="28">
        <v>0</v>
      </c>
      <c r="F19" s="21"/>
    </row>
    <row r="20" spans="1:6" ht="15" customHeight="1" x14ac:dyDescent="0.3">
      <c r="A20" s="5" t="s">
        <v>66</v>
      </c>
      <c r="B20" s="5" t="s">
        <v>66</v>
      </c>
      <c r="C20" s="5" t="s">
        <v>66</v>
      </c>
      <c r="D20" s="28" t="s">
        <v>66</v>
      </c>
      <c r="E20" s="28" t="s">
        <v>66</v>
      </c>
      <c r="F20" s="21" t="s">
        <v>66</v>
      </c>
    </row>
    <row r="21" spans="1:6" ht="15" customHeight="1" x14ac:dyDescent="0.3">
      <c r="A21" s="5" t="s">
        <v>84</v>
      </c>
      <c r="B21" s="5" t="s">
        <v>85</v>
      </c>
      <c r="C21" s="5" t="s">
        <v>86</v>
      </c>
      <c r="D21" s="28">
        <v>0</v>
      </c>
      <c r="E21" s="28">
        <v>39541305842</v>
      </c>
      <c r="F21" s="21">
        <v>0</v>
      </c>
    </row>
    <row r="22" spans="1:6" ht="15" customHeight="1" x14ac:dyDescent="0.3">
      <c r="A22" s="5" t="s">
        <v>66</v>
      </c>
      <c r="B22" s="5" t="s">
        <v>66</v>
      </c>
      <c r="C22" s="5" t="s">
        <v>66</v>
      </c>
      <c r="D22" s="28" t="s">
        <v>66</v>
      </c>
      <c r="E22" s="28" t="s">
        <v>66</v>
      </c>
      <c r="F22" s="21" t="s">
        <v>66</v>
      </c>
    </row>
    <row r="23" spans="1:6" ht="15" customHeight="1" x14ac:dyDescent="0.3">
      <c r="A23" s="5"/>
      <c r="B23" s="5"/>
      <c r="C23" s="5"/>
      <c r="D23" s="22"/>
      <c r="E23" s="22"/>
      <c r="F23" s="23"/>
    </row>
    <row r="24" spans="1:6" ht="15" customHeight="1" x14ac:dyDescent="0.3">
      <c r="A24" s="5" t="s">
        <v>87</v>
      </c>
      <c r="B24" s="5" t="s">
        <v>88</v>
      </c>
      <c r="C24" s="5" t="s">
        <v>89</v>
      </c>
      <c r="D24" s="28">
        <v>0</v>
      </c>
      <c r="E24" s="28">
        <v>0</v>
      </c>
      <c r="F24" s="21"/>
    </row>
    <row r="25" spans="1:6" ht="15" customHeight="1" x14ac:dyDescent="0.3">
      <c r="A25" s="5" t="s">
        <v>66</v>
      </c>
      <c r="B25" s="5" t="s">
        <v>66</v>
      </c>
      <c r="C25" s="5" t="s">
        <v>66</v>
      </c>
      <c r="D25" s="28" t="s">
        <v>66</v>
      </c>
      <c r="E25" s="28" t="s">
        <v>66</v>
      </c>
      <c r="F25" s="21" t="s">
        <v>66</v>
      </c>
    </row>
    <row r="26" spans="1:6" ht="15" customHeight="1" x14ac:dyDescent="0.3">
      <c r="A26" s="5"/>
      <c r="B26" s="5"/>
      <c r="C26" s="5"/>
      <c r="D26" s="22"/>
      <c r="E26" s="22"/>
      <c r="F26" s="23"/>
    </row>
    <row r="27" spans="1:6" ht="15" customHeight="1" x14ac:dyDescent="0.3">
      <c r="A27" s="5" t="s">
        <v>90</v>
      </c>
      <c r="B27" s="5" t="s">
        <v>91</v>
      </c>
      <c r="C27" s="5" t="s">
        <v>92</v>
      </c>
      <c r="D27" s="28">
        <v>0</v>
      </c>
      <c r="E27" s="28">
        <v>0</v>
      </c>
      <c r="F27" s="21"/>
    </row>
    <row r="28" spans="1:6" ht="15" customHeight="1" x14ac:dyDescent="0.3">
      <c r="A28" s="5" t="s">
        <v>66</v>
      </c>
      <c r="B28" s="5" t="s">
        <v>66</v>
      </c>
      <c r="C28" s="5" t="s">
        <v>66</v>
      </c>
      <c r="D28" s="28" t="s">
        <v>66</v>
      </c>
      <c r="E28" s="28" t="s">
        <v>66</v>
      </c>
      <c r="F28" s="21" t="s">
        <v>66</v>
      </c>
    </row>
    <row r="29" spans="1:6" ht="15" customHeight="1" x14ac:dyDescent="0.3">
      <c r="A29" s="5"/>
      <c r="B29" s="5"/>
      <c r="C29" s="5"/>
      <c r="D29" s="22"/>
      <c r="E29" s="22"/>
      <c r="F29" s="23"/>
    </row>
    <row r="30" spans="1:6" ht="15" customHeight="1" x14ac:dyDescent="0.3">
      <c r="A30" s="5" t="s">
        <v>93</v>
      </c>
      <c r="B30" s="5" t="s">
        <v>94</v>
      </c>
      <c r="C30" s="5" t="s">
        <v>95</v>
      </c>
      <c r="D30" s="22">
        <v>8708618283750</v>
      </c>
      <c r="E30" s="22">
        <v>8576998166259</v>
      </c>
      <c r="F30" s="23">
        <v>0.46768005081766101</v>
      </c>
    </row>
    <row r="31" spans="1:6" ht="15" customHeight="1" x14ac:dyDescent="0.3">
      <c r="A31" s="8" t="s">
        <v>96</v>
      </c>
      <c r="B31" s="8" t="s">
        <v>97</v>
      </c>
      <c r="C31" s="8" t="s">
        <v>98</v>
      </c>
      <c r="D31" s="22"/>
      <c r="E31" s="22"/>
      <c r="F31" s="23"/>
    </row>
    <row r="32" spans="1:6" ht="15" customHeight="1" x14ac:dyDescent="0.3">
      <c r="A32" s="5" t="s">
        <v>99</v>
      </c>
      <c r="B32" s="5" t="s">
        <v>100</v>
      </c>
      <c r="C32" s="5" t="s">
        <v>101</v>
      </c>
      <c r="D32" s="28">
        <v>0</v>
      </c>
      <c r="E32" s="28">
        <v>0</v>
      </c>
      <c r="F32" s="21"/>
    </row>
    <row r="33" spans="1:6" ht="15" customHeight="1" x14ac:dyDescent="0.3">
      <c r="A33" s="5" t="s">
        <v>66</v>
      </c>
      <c r="B33" s="5" t="s">
        <v>66</v>
      </c>
      <c r="C33" s="5" t="s">
        <v>66</v>
      </c>
      <c r="D33" s="28" t="s">
        <v>66</v>
      </c>
      <c r="E33" s="28" t="s">
        <v>66</v>
      </c>
      <c r="F33" s="21" t="s">
        <v>66</v>
      </c>
    </row>
    <row r="34" spans="1:6" ht="15" customHeight="1" x14ac:dyDescent="0.3">
      <c r="A34" s="5" t="s">
        <v>102</v>
      </c>
      <c r="B34" s="5" t="s">
        <v>103</v>
      </c>
      <c r="C34" s="5" t="s">
        <v>104</v>
      </c>
      <c r="D34" s="28">
        <v>0</v>
      </c>
      <c r="E34" s="28">
        <v>0</v>
      </c>
      <c r="F34" s="21"/>
    </row>
    <row r="35" spans="1:6" ht="15" customHeight="1" x14ac:dyDescent="0.3">
      <c r="A35" s="5" t="s">
        <v>66</v>
      </c>
      <c r="B35" s="5" t="s">
        <v>66</v>
      </c>
      <c r="C35" s="5" t="s">
        <v>66</v>
      </c>
      <c r="D35" s="28" t="s">
        <v>66</v>
      </c>
      <c r="E35" s="28" t="s">
        <v>66</v>
      </c>
      <c r="F35" s="21" t="s">
        <v>66</v>
      </c>
    </row>
    <row r="36" spans="1:6" ht="15" customHeight="1" x14ac:dyDescent="0.3">
      <c r="A36" s="5"/>
      <c r="B36" s="5"/>
      <c r="C36" s="5"/>
      <c r="D36" s="22"/>
      <c r="E36" s="22"/>
      <c r="F36" s="23"/>
    </row>
    <row r="37" spans="1:6" ht="15" customHeight="1" x14ac:dyDescent="0.3">
      <c r="A37" s="5" t="s">
        <v>105</v>
      </c>
      <c r="B37" s="5" t="s">
        <v>106</v>
      </c>
      <c r="C37" s="5" t="s">
        <v>107</v>
      </c>
      <c r="D37" s="28">
        <v>13536165334</v>
      </c>
      <c r="E37" s="28">
        <v>14282281902</v>
      </c>
      <c r="F37" s="21">
        <v>0.123315565330227</v>
      </c>
    </row>
    <row r="38" spans="1:6" ht="15" customHeight="1" x14ac:dyDescent="0.3">
      <c r="A38" s="5" t="s">
        <v>66</v>
      </c>
      <c r="B38" s="5" t="s">
        <v>66</v>
      </c>
      <c r="C38" s="5" t="s">
        <v>66</v>
      </c>
      <c r="D38" s="28" t="s">
        <v>66</v>
      </c>
      <c r="E38" s="28" t="s">
        <v>66</v>
      </c>
      <c r="F38" s="21" t="s">
        <v>66</v>
      </c>
    </row>
    <row r="39" spans="1:6" ht="15" customHeight="1" x14ac:dyDescent="0.3">
      <c r="A39" s="5"/>
      <c r="B39" s="5"/>
      <c r="C39" s="5"/>
      <c r="D39" s="22"/>
      <c r="E39" s="22"/>
      <c r="F39" s="23"/>
    </row>
    <row r="40" spans="1:6" ht="15" customHeight="1" x14ac:dyDescent="0.3">
      <c r="A40" s="5" t="s">
        <v>108</v>
      </c>
      <c r="B40" s="5" t="s">
        <v>109</v>
      </c>
      <c r="C40" s="5" t="s">
        <v>110</v>
      </c>
      <c r="D40" s="22">
        <v>13536165334</v>
      </c>
      <c r="E40" s="22">
        <v>14282281902</v>
      </c>
      <c r="F40" s="23">
        <v>0.123315565330227</v>
      </c>
    </row>
    <row r="41" spans="1:6" ht="15" customHeight="1" x14ac:dyDescent="0.3">
      <c r="A41" s="5" t="s">
        <v>1</v>
      </c>
      <c r="B41" s="5" t="s">
        <v>111</v>
      </c>
      <c r="C41" s="5" t="s">
        <v>112</v>
      </c>
      <c r="D41" s="28">
        <v>8695082118416</v>
      </c>
      <c r="E41" s="28">
        <v>8562715884357</v>
      </c>
      <c r="F41" s="21">
        <v>0.46972208685355199</v>
      </c>
    </row>
    <row r="42" spans="1:6" ht="15" customHeight="1" x14ac:dyDescent="0.3">
      <c r="A42" s="5" t="s">
        <v>1</v>
      </c>
      <c r="B42" s="5" t="s">
        <v>113</v>
      </c>
      <c r="C42" s="5" t="s">
        <v>114</v>
      </c>
      <c r="D42" s="29">
        <v>556793094.63999999</v>
      </c>
      <c r="E42" s="29">
        <v>581191420.63</v>
      </c>
      <c r="F42" s="21">
        <v>0.48502225945805699</v>
      </c>
    </row>
    <row r="43" spans="1:6" ht="15" customHeight="1" x14ac:dyDescent="0.3">
      <c r="A43" s="5" t="s">
        <v>1</v>
      </c>
      <c r="B43" s="5" t="s">
        <v>115</v>
      </c>
      <c r="C43" s="5" t="s">
        <v>116</v>
      </c>
      <c r="D43" s="29">
        <v>15616.36</v>
      </c>
      <c r="E43" s="29">
        <v>14733.03</v>
      </c>
      <c r="F43" s="21">
        <v>0.96845463233246698</v>
      </c>
    </row>
    <row r="44" spans="1:6" ht="15" customHeight="1" x14ac:dyDescent="0.3">
      <c r="A44" s="9" t="s">
        <v>1</v>
      </c>
      <c r="B44" s="9" t="s">
        <v>1</v>
      </c>
      <c r="C44" s="9" t="s">
        <v>1</v>
      </c>
      <c r="D44" s="11" t="s">
        <v>1</v>
      </c>
      <c r="E44" s="11" t="s">
        <v>1</v>
      </c>
      <c r="F44" s="11"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workbookViewId="0">
      <selection activeCell="D2" sqref="D2:F50"/>
    </sheetView>
  </sheetViews>
  <sheetFormatPr defaultRowHeight="13.2" x14ac:dyDescent="0.25"/>
  <cols>
    <col min="1" max="1" width="6.5546875" customWidth="1"/>
    <col min="2" max="2" width="60.44140625" customWidth="1"/>
    <col min="3" max="3" width="13" customWidth="1"/>
    <col min="4" max="6" width="21" style="13" bestFit="1" customWidth="1"/>
  </cols>
  <sheetData>
    <row r="1" spans="1:6" ht="15" customHeight="1" x14ac:dyDescent="0.3">
      <c r="A1" s="7" t="s">
        <v>6</v>
      </c>
      <c r="B1" s="7" t="s">
        <v>117</v>
      </c>
      <c r="C1" s="7" t="s">
        <v>54</v>
      </c>
      <c r="D1" s="12" t="s">
        <v>55</v>
      </c>
      <c r="E1" s="12" t="s">
        <v>56</v>
      </c>
      <c r="F1" s="12" t="s">
        <v>118</v>
      </c>
    </row>
    <row r="2" spans="1:6" ht="15" customHeight="1" x14ac:dyDescent="0.3">
      <c r="A2" s="8" t="s">
        <v>58</v>
      </c>
      <c r="B2" s="8" t="s">
        <v>119</v>
      </c>
      <c r="C2" s="8" t="s">
        <v>74</v>
      </c>
      <c r="D2" s="30">
        <v>93320368245</v>
      </c>
      <c r="E2" s="30">
        <v>96216582336</v>
      </c>
      <c r="F2" s="30">
        <v>488443022960</v>
      </c>
    </row>
    <row r="3" spans="1:6" ht="15" customHeight="1" x14ac:dyDescent="0.3">
      <c r="A3" s="5" t="s">
        <v>9</v>
      </c>
      <c r="B3" s="5" t="s">
        <v>120</v>
      </c>
      <c r="C3" s="5" t="s">
        <v>121</v>
      </c>
      <c r="D3" s="20">
        <v>0</v>
      </c>
      <c r="E3" s="20">
        <v>0</v>
      </c>
      <c r="F3" s="20">
        <v>0</v>
      </c>
    </row>
    <row r="4" spans="1:6" ht="15" customHeight="1" x14ac:dyDescent="0.3">
      <c r="A4" s="5" t="s">
        <v>66</v>
      </c>
      <c r="B4" s="5" t="s">
        <v>66</v>
      </c>
      <c r="C4" s="5" t="s">
        <v>66</v>
      </c>
      <c r="D4" s="31" t="s">
        <v>66</v>
      </c>
      <c r="E4" s="31" t="s">
        <v>389</v>
      </c>
      <c r="F4" s="31" t="s">
        <v>389</v>
      </c>
    </row>
    <row r="5" spans="1:6" ht="15" customHeight="1" x14ac:dyDescent="0.3">
      <c r="A5" s="5" t="s">
        <v>12</v>
      </c>
      <c r="B5" s="5" t="s">
        <v>76</v>
      </c>
      <c r="C5" s="5" t="s">
        <v>83</v>
      </c>
      <c r="D5" s="20">
        <v>91566513823</v>
      </c>
      <c r="E5" s="20">
        <v>95058290048</v>
      </c>
      <c r="F5" s="20">
        <v>482590273325</v>
      </c>
    </row>
    <row r="6" spans="1:6" ht="15" customHeight="1" x14ac:dyDescent="0.3">
      <c r="A6" s="5" t="s">
        <v>66</v>
      </c>
      <c r="B6" s="5" t="s">
        <v>66</v>
      </c>
      <c r="C6" s="5" t="s">
        <v>66</v>
      </c>
      <c r="D6" s="31" t="s">
        <v>66</v>
      </c>
      <c r="E6" s="31" t="s">
        <v>389</v>
      </c>
      <c r="F6" s="31" t="s">
        <v>389</v>
      </c>
    </row>
    <row r="7" spans="1:6" ht="15" customHeight="1" x14ac:dyDescent="0.3">
      <c r="A7" s="5" t="s">
        <v>15</v>
      </c>
      <c r="B7" s="5" t="s">
        <v>122</v>
      </c>
      <c r="C7" s="5" t="s">
        <v>101</v>
      </c>
      <c r="D7" s="20">
        <v>1753854422</v>
      </c>
      <c r="E7" s="20">
        <v>1158292288</v>
      </c>
      <c r="F7" s="20">
        <v>5852749635</v>
      </c>
    </row>
    <row r="8" spans="1:6" ht="15" customHeight="1" x14ac:dyDescent="0.3">
      <c r="A8" s="5" t="s">
        <v>66</v>
      </c>
      <c r="B8" s="5" t="s">
        <v>66</v>
      </c>
      <c r="C8" s="5" t="s">
        <v>66</v>
      </c>
      <c r="D8" s="31" t="s">
        <v>66</v>
      </c>
      <c r="E8" s="31" t="s">
        <v>66</v>
      </c>
      <c r="F8" s="31" t="s">
        <v>66</v>
      </c>
    </row>
    <row r="9" spans="1:6" ht="15" customHeight="1" x14ac:dyDescent="0.3">
      <c r="A9" s="5" t="s">
        <v>18</v>
      </c>
      <c r="B9" s="5" t="s">
        <v>123</v>
      </c>
      <c r="C9" s="5" t="s">
        <v>121</v>
      </c>
      <c r="D9" s="20">
        <v>0</v>
      </c>
      <c r="E9" s="20">
        <v>0</v>
      </c>
      <c r="F9" s="20">
        <v>0</v>
      </c>
    </row>
    <row r="10" spans="1:6" ht="15" customHeight="1" x14ac:dyDescent="0.3">
      <c r="A10" s="5" t="s">
        <v>66</v>
      </c>
      <c r="B10" s="5" t="s">
        <v>66</v>
      </c>
      <c r="C10" s="5" t="s">
        <v>66</v>
      </c>
      <c r="D10" s="31" t="s">
        <v>66</v>
      </c>
      <c r="E10" s="31" t="s">
        <v>66</v>
      </c>
      <c r="F10" s="31" t="s">
        <v>66</v>
      </c>
    </row>
    <row r="11" spans="1:6" ht="15" customHeight="1" x14ac:dyDescent="0.3">
      <c r="A11" s="8" t="s">
        <v>96</v>
      </c>
      <c r="B11" s="8" t="s">
        <v>124</v>
      </c>
      <c r="C11" s="8" t="s">
        <v>125</v>
      </c>
      <c r="D11" s="32">
        <v>9906167349</v>
      </c>
      <c r="E11" s="32">
        <v>9446352426</v>
      </c>
      <c r="F11" s="32">
        <v>48774092497</v>
      </c>
    </row>
    <row r="12" spans="1:6" ht="15" customHeight="1" x14ac:dyDescent="0.3">
      <c r="A12" s="5" t="s">
        <v>9</v>
      </c>
      <c r="B12" s="5" t="s">
        <v>126</v>
      </c>
      <c r="C12" s="5" t="s">
        <v>127</v>
      </c>
      <c r="D12" s="20">
        <v>8775210643</v>
      </c>
      <c r="E12" s="20">
        <v>8471964584</v>
      </c>
      <c r="F12" s="20">
        <v>43755221414</v>
      </c>
    </row>
    <row r="13" spans="1:6" ht="15" customHeight="1" x14ac:dyDescent="0.3">
      <c r="A13" s="5" t="s">
        <v>66</v>
      </c>
      <c r="B13" s="5" t="s">
        <v>66</v>
      </c>
      <c r="C13" s="5" t="s">
        <v>66</v>
      </c>
      <c r="D13" s="31" t="s">
        <v>66</v>
      </c>
      <c r="E13" s="31" t="s">
        <v>66</v>
      </c>
      <c r="F13" s="31" t="s">
        <v>66</v>
      </c>
    </row>
    <row r="14" spans="1:6" ht="15" customHeight="1" x14ac:dyDescent="0.3">
      <c r="A14" s="5" t="s">
        <v>12</v>
      </c>
      <c r="B14" s="5" t="s">
        <v>128</v>
      </c>
      <c r="C14" s="5" t="s">
        <v>129</v>
      </c>
      <c r="D14" s="20">
        <v>528728945</v>
      </c>
      <c r="E14" s="20">
        <v>511794990</v>
      </c>
      <c r="F14" s="20">
        <v>2624348824</v>
      </c>
    </row>
    <row r="15" spans="1:6" ht="15" customHeight="1" x14ac:dyDescent="0.3">
      <c r="A15" s="5" t="s">
        <v>66</v>
      </c>
      <c r="B15" s="5" t="s">
        <v>66</v>
      </c>
      <c r="C15" s="5" t="s">
        <v>66</v>
      </c>
      <c r="D15" s="31" t="s">
        <v>66</v>
      </c>
      <c r="E15" s="31" t="s">
        <v>66</v>
      </c>
      <c r="F15" s="31" t="s">
        <v>66</v>
      </c>
    </row>
    <row r="16" spans="1:6" ht="15" customHeight="1" x14ac:dyDescent="0.3">
      <c r="A16" s="5"/>
      <c r="B16" s="5"/>
      <c r="C16" s="5"/>
      <c r="D16" s="20"/>
      <c r="E16" s="20"/>
      <c r="F16" s="20"/>
    </row>
    <row r="17" spans="1:6" ht="15" customHeight="1" x14ac:dyDescent="0.3">
      <c r="A17" s="5" t="s">
        <v>15</v>
      </c>
      <c r="B17" s="5" t="s">
        <v>130</v>
      </c>
      <c r="C17" s="5" t="s">
        <v>131</v>
      </c>
      <c r="D17" s="20">
        <v>341420222</v>
      </c>
      <c r="E17" s="20">
        <v>330301200</v>
      </c>
      <c r="F17" s="20">
        <v>1702670618</v>
      </c>
    </row>
    <row r="18" spans="1:6" ht="15" customHeight="1" x14ac:dyDescent="0.3">
      <c r="A18" s="5" t="s">
        <v>66</v>
      </c>
      <c r="B18" s="5" t="s">
        <v>66</v>
      </c>
      <c r="C18" s="5" t="s">
        <v>66</v>
      </c>
      <c r="D18" s="31" t="s">
        <v>66</v>
      </c>
      <c r="E18" s="31" t="s">
        <v>66</v>
      </c>
      <c r="F18" s="31" t="s">
        <v>66</v>
      </c>
    </row>
    <row r="19" spans="1:6" ht="15" customHeight="1" x14ac:dyDescent="0.3">
      <c r="A19" s="5"/>
      <c r="B19" s="5"/>
      <c r="C19" s="5"/>
      <c r="D19" s="20"/>
      <c r="E19" s="20"/>
      <c r="F19" s="20"/>
    </row>
    <row r="20" spans="1:6" s="18" customFormat="1" ht="15" customHeight="1" x14ac:dyDescent="0.3">
      <c r="A20" s="17" t="s">
        <v>18</v>
      </c>
      <c r="B20" s="17" t="s">
        <v>132</v>
      </c>
      <c r="C20" s="17" t="s">
        <v>133</v>
      </c>
      <c r="D20" s="20">
        <v>0</v>
      </c>
      <c r="E20" s="20">
        <v>0</v>
      </c>
      <c r="F20" s="20">
        <v>0</v>
      </c>
    </row>
    <row r="21" spans="1:6" ht="15" customHeight="1" x14ac:dyDescent="0.3">
      <c r="A21" s="5" t="s">
        <v>66</v>
      </c>
      <c r="B21" s="5" t="s">
        <v>66</v>
      </c>
      <c r="C21" s="5" t="s">
        <v>66</v>
      </c>
      <c r="D21" s="31" t="s">
        <v>66</v>
      </c>
      <c r="E21" s="31" t="s">
        <v>66</v>
      </c>
      <c r="F21" s="31" t="s">
        <v>66</v>
      </c>
    </row>
    <row r="22" spans="1:6" s="18" customFormat="1" ht="15" customHeight="1" x14ac:dyDescent="0.3">
      <c r="A22" s="17" t="s">
        <v>21</v>
      </c>
      <c r="B22" s="17" t="s">
        <v>134</v>
      </c>
      <c r="C22" s="17" t="s">
        <v>135</v>
      </c>
      <c r="D22" s="20">
        <v>0</v>
      </c>
      <c r="E22" s="20">
        <v>0</v>
      </c>
      <c r="F22" s="20">
        <v>0</v>
      </c>
    </row>
    <row r="23" spans="1:6" ht="15" customHeight="1" x14ac:dyDescent="0.3">
      <c r="A23" s="5" t="s">
        <v>66</v>
      </c>
      <c r="B23" s="5" t="s">
        <v>66</v>
      </c>
      <c r="C23" s="5" t="s">
        <v>66</v>
      </c>
      <c r="D23" s="31" t="s">
        <v>66</v>
      </c>
      <c r="E23" s="31" t="s">
        <v>66</v>
      </c>
      <c r="F23" s="31" t="s">
        <v>66</v>
      </c>
    </row>
    <row r="24" spans="1:6" ht="15" customHeight="1" x14ac:dyDescent="0.3">
      <c r="A24" s="5" t="s">
        <v>24</v>
      </c>
      <c r="B24" s="5" t="s">
        <v>136</v>
      </c>
      <c r="C24" s="5" t="s">
        <v>137</v>
      </c>
      <c r="D24" s="20">
        <v>-900000</v>
      </c>
      <c r="E24" s="20">
        <v>0</v>
      </c>
      <c r="F24" s="20">
        <v>-900000</v>
      </c>
    </row>
    <row r="25" spans="1:6" ht="15" customHeight="1" x14ac:dyDescent="0.3">
      <c r="A25" s="5" t="s">
        <v>66</v>
      </c>
      <c r="B25" s="5" t="s">
        <v>66</v>
      </c>
      <c r="C25" s="5" t="s">
        <v>66</v>
      </c>
      <c r="D25" s="31" t="s">
        <v>66</v>
      </c>
      <c r="E25" s="31" t="s">
        <v>66</v>
      </c>
      <c r="F25" s="31" t="s">
        <v>66</v>
      </c>
    </row>
    <row r="26" spans="1:6" ht="15" customHeight="1" x14ac:dyDescent="0.3">
      <c r="A26" s="5" t="s">
        <v>27</v>
      </c>
      <c r="B26" s="5" t="s">
        <v>138</v>
      </c>
      <c r="C26" s="5" t="s">
        <v>139</v>
      </c>
      <c r="D26" s="20">
        <v>60000000</v>
      </c>
      <c r="E26" s="20">
        <v>60000000</v>
      </c>
      <c r="F26" s="20">
        <v>300000000</v>
      </c>
    </row>
    <row r="27" spans="1:6" ht="15" customHeight="1" x14ac:dyDescent="0.3">
      <c r="A27" s="5" t="s">
        <v>66</v>
      </c>
      <c r="B27" s="5" t="s">
        <v>66</v>
      </c>
      <c r="C27" s="5" t="s">
        <v>66</v>
      </c>
      <c r="D27" s="31" t="s">
        <v>66</v>
      </c>
      <c r="E27" s="31" t="s">
        <v>66</v>
      </c>
      <c r="F27" s="31" t="s">
        <v>66</v>
      </c>
    </row>
    <row r="28" spans="1:6" ht="15" customHeight="1" x14ac:dyDescent="0.3">
      <c r="A28" s="5"/>
      <c r="B28" s="5"/>
      <c r="C28" s="5"/>
      <c r="D28" s="20"/>
      <c r="E28" s="20"/>
      <c r="F28" s="20"/>
    </row>
    <row r="29" spans="1:6" ht="15" customHeight="1" x14ac:dyDescent="0.3">
      <c r="A29" s="5" t="s">
        <v>30</v>
      </c>
      <c r="B29" s="5" t="s">
        <v>140</v>
      </c>
      <c r="C29" s="5" t="s">
        <v>141</v>
      </c>
      <c r="D29" s="20">
        <v>0</v>
      </c>
      <c r="E29" s="20">
        <v>0</v>
      </c>
      <c r="F29" s="20">
        <v>0</v>
      </c>
    </row>
    <row r="30" spans="1:6" ht="15" customHeight="1" x14ac:dyDescent="0.3">
      <c r="A30" s="5" t="s">
        <v>66</v>
      </c>
      <c r="B30" s="5" t="s">
        <v>66</v>
      </c>
      <c r="C30" s="5" t="s">
        <v>66</v>
      </c>
      <c r="D30" s="31" t="s">
        <v>66</v>
      </c>
      <c r="E30" s="31" t="s">
        <v>66</v>
      </c>
      <c r="F30" s="31" t="s">
        <v>66</v>
      </c>
    </row>
    <row r="31" spans="1:6" ht="15" customHeight="1" x14ac:dyDescent="0.3">
      <c r="A31" s="5"/>
      <c r="B31" s="5"/>
      <c r="C31" s="5"/>
      <c r="D31" s="20"/>
      <c r="E31" s="20"/>
      <c r="F31" s="20"/>
    </row>
    <row r="32" spans="1:6" s="18" customFormat="1" ht="15" customHeight="1" x14ac:dyDescent="0.3">
      <c r="A32" s="17" t="s">
        <v>33</v>
      </c>
      <c r="B32" s="17" t="s">
        <v>142</v>
      </c>
      <c r="C32" s="17" t="s">
        <v>133</v>
      </c>
      <c r="D32" s="20">
        <v>187875039</v>
      </c>
      <c r="E32" s="20">
        <v>57304152</v>
      </c>
      <c r="F32" s="20">
        <v>317051641</v>
      </c>
    </row>
    <row r="33" spans="1:6" ht="15" customHeight="1" x14ac:dyDescent="0.3">
      <c r="A33" s="5" t="s">
        <v>66</v>
      </c>
      <c r="B33" s="5" t="s">
        <v>66</v>
      </c>
      <c r="C33" s="5" t="s">
        <v>66</v>
      </c>
      <c r="D33" s="31" t="s">
        <v>66</v>
      </c>
      <c r="E33" s="31" t="s">
        <v>66</v>
      </c>
      <c r="F33" s="31" t="s">
        <v>66</v>
      </c>
    </row>
    <row r="34" spans="1:6" ht="15" customHeight="1" x14ac:dyDescent="0.3">
      <c r="A34" s="5"/>
      <c r="B34" s="5"/>
      <c r="C34" s="5"/>
      <c r="D34" s="20"/>
      <c r="E34" s="20"/>
      <c r="F34" s="20"/>
    </row>
    <row r="35" spans="1:6" s="18" customFormat="1" ht="15" customHeight="1" x14ac:dyDescent="0.3">
      <c r="A35" s="17" t="s">
        <v>36</v>
      </c>
      <c r="B35" s="17" t="s">
        <v>143</v>
      </c>
      <c r="C35" s="17" t="s">
        <v>135</v>
      </c>
      <c r="D35" s="20">
        <v>13832500</v>
      </c>
      <c r="E35" s="20">
        <v>14987500</v>
      </c>
      <c r="F35" s="20">
        <v>75700000</v>
      </c>
    </row>
    <row r="36" spans="1:6" ht="15" customHeight="1" x14ac:dyDescent="0.3">
      <c r="A36" s="5" t="s">
        <v>66</v>
      </c>
      <c r="B36" s="5" t="s">
        <v>66</v>
      </c>
      <c r="C36" s="5" t="s">
        <v>66</v>
      </c>
      <c r="D36" s="31" t="s">
        <v>66</v>
      </c>
      <c r="E36" s="31" t="s">
        <v>66</v>
      </c>
      <c r="F36" s="31" t="s">
        <v>66</v>
      </c>
    </row>
    <row r="37" spans="1:6" ht="15" customHeight="1" x14ac:dyDescent="0.3">
      <c r="A37" s="5"/>
      <c r="B37" s="5"/>
      <c r="C37" s="5"/>
      <c r="D37" s="20"/>
      <c r="E37" s="20"/>
      <c r="F37" s="20"/>
    </row>
    <row r="38" spans="1:6" ht="15" customHeight="1" x14ac:dyDescent="0.3">
      <c r="A38" s="8" t="s">
        <v>144</v>
      </c>
      <c r="B38" s="8" t="s">
        <v>145</v>
      </c>
      <c r="C38" s="8" t="s">
        <v>146</v>
      </c>
      <c r="D38" s="32">
        <v>83414200896</v>
      </c>
      <c r="E38" s="32">
        <v>86770229910</v>
      </c>
      <c r="F38" s="32">
        <v>439668930463</v>
      </c>
    </row>
    <row r="39" spans="1:6" ht="15" customHeight="1" x14ac:dyDescent="0.3">
      <c r="A39" s="8" t="s">
        <v>147</v>
      </c>
      <c r="B39" s="8" t="s">
        <v>148</v>
      </c>
      <c r="C39" s="8" t="s">
        <v>149</v>
      </c>
      <c r="D39" s="32">
        <v>417373285826</v>
      </c>
      <c r="E39" s="32">
        <v>312749050495</v>
      </c>
      <c r="F39" s="32">
        <v>859024621271</v>
      </c>
    </row>
    <row r="40" spans="1:6" ht="15" customHeight="1" x14ac:dyDescent="0.3">
      <c r="A40" s="5" t="s">
        <v>9</v>
      </c>
      <c r="B40" s="5" t="s">
        <v>150</v>
      </c>
      <c r="C40" s="5" t="s">
        <v>151</v>
      </c>
      <c r="D40" s="20">
        <v>-9384156372</v>
      </c>
      <c r="E40" s="20">
        <v>-13797623976</v>
      </c>
      <c r="F40" s="20">
        <v>-49251146616</v>
      </c>
    </row>
    <row r="41" spans="1:6" ht="15" customHeight="1" x14ac:dyDescent="0.3">
      <c r="A41" s="5" t="s">
        <v>12</v>
      </c>
      <c r="B41" s="5" t="s">
        <v>152</v>
      </c>
      <c r="C41" s="5" t="s">
        <v>153</v>
      </c>
      <c r="D41" s="20">
        <v>426757442198</v>
      </c>
      <c r="E41" s="20">
        <v>326546674471</v>
      </c>
      <c r="F41" s="20">
        <v>908275767887</v>
      </c>
    </row>
    <row r="42" spans="1:6" ht="15" customHeight="1" x14ac:dyDescent="0.3">
      <c r="A42" s="8" t="s">
        <v>154</v>
      </c>
      <c r="B42" s="8" t="s">
        <v>155</v>
      </c>
      <c r="C42" s="8" t="s">
        <v>156</v>
      </c>
      <c r="D42" s="32">
        <v>500787486722</v>
      </c>
      <c r="E42" s="32">
        <v>399519280405</v>
      </c>
      <c r="F42" s="32">
        <v>1298693551734</v>
      </c>
    </row>
    <row r="43" spans="1:6" ht="15" customHeight="1" x14ac:dyDescent="0.3">
      <c r="A43" s="8" t="s">
        <v>157</v>
      </c>
      <c r="B43" s="8" t="s">
        <v>158</v>
      </c>
      <c r="C43" s="8" t="s">
        <v>159</v>
      </c>
      <c r="D43" s="32">
        <v>8562715884357</v>
      </c>
      <c r="E43" s="32">
        <v>8644260875959</v>
      </c>
      <c r="F43" s="32">
        <v>9200207490507</v>
      </c>
    </row>
    <row r="44" spans="1:6" ht="15" customHeight="1" x14ac:dyDescent="0.3">
      <c r="A44" s="8" t="s">
        <v>160</v>
      </c>
      <c r="B44" s="8" t="s">
        <v>161</v>
      </c>
      <c r="C44" s="8" t="s">
        <v>162</v>
      </c>
      <c r="D44" s="32">
        <v>132366234059</v>
      </c>
      <c r="E44" s="32">
        <v>-81544991602</v>
      </c>
      <c r="F44" s="32">
        <v>-505125372091</v>
      </c>
    </row>
    <row r="45" spans="1:6" ht="15" customHeight="1" x14ac:dyDescent="0.3">
      <c r="A45" s="5" t="s">
        <v>9</v>
      </c>
      <c r="B45" s="5" t="s">
        <v>163</v>
      </c>
      <c r="C45" s="5" t="s">
        <v>164</v>
      </c>
      <c r="D45" s="20">
        <v>500787486722</v>
      </c>
      <c r="E45" s="20">
        <v>399519280405</v>
      </c>
      <c r="F45" s="20">
        <v>1298693551734</v>
      </c>
    </row>
    <row r="46" spans="1:6" ht="15" customHeight="1" x14ac:dyDescent="0.3">
      <c r="A46" s="5" t="s">
        <v>12</v>
      </c>
      <c r="B46" s="5" t="s">
        <v>165</v>
      </c>
      <c r="C46" s="5" t="s">
        <v>166</v>
      </c>
      <c r="D46" s="20">
        <v>0</v>
      </c>
      <c r="E46" s="20">
        <v>0</v>
      </c>
      <c r="F46" s="20">
        <v>0</v>
      </c>
    </row>
    <row r="47" spans="1:6" ht="15" customHeight="1" x14ac:dyDescent="0.3">
      <c r="A47" s="5" t="s">
        <v>15</v>
      </c>
      <c r="B47" s="5" t="s">
        <v>167</v>
      </c>
      <c r="C47" s="5" t="s">
        <v>168</v>
      </c>
      <c r="D47" s="20">
        <v>-368421252663</v>
      </c>
      <c r="E47" s="20">
        <v>-481064272007</v>
      </c>
      <c r="F47" s="20">
        <v>-1803818923825</v>
      </c>
    </row>
    <row r="48" spans="1:6" ht="15" customHeight="1" x14ac:dyDescent="0.3">
      <c r="A48" s="8" t="s">
        <v>169</v>
      </c>
      <c r="B48" s="8" t="s">
        <v>170</v>
      </c>
      <c r="C48" s="8" t="s">
        <v>171</v>
      </c>
      <c r="D48" s="32">
        <v>8695082118416</v>
      </c>
      <c r="E48" s="32">
        <v>8562715884357</v>
      </c>
      <c r="F48" s="32">
        <v>8695082118416</v>
      </c>
    </row>
    <row r="49" spans="1:6" ht="15" customHeight="1" x14ac:dyDescent="0.3">
      <c r="A49" s="8" t="s">
        <v>172</v>
      </c>
      <c r="B49" s="8" t="s">
        <v>173</v>
      </c>
      <c r="C49" s="8" t="s">
        <v>174</v>
      </c>
      <c r="D49" s="32">
        <v>0</v>
      </c>
      <c r="E49" s="32">
        <v>0</v>
      </c>
      <c r="F49" s="32">
        <v>0</v>
      </c>
    </row>
    <row r="50" spans="1:6" ht="15" customHeight="1" x14ac:dyDescent="0.3">
      <c r="A50" s="5" t="s">
        <v>1</v>
      </c>
      <c r="B50" s="5" t="s">
        <v>175</v>
      </c>
      <c r="C50" s="5" t="s">
        <v>176</v>
      </c>
      <c r="D50" s="21">
        <v>0</v>
      </c>
      <c r="E50" s="21">
        <v>0</v>
      </c>
      <c r="F50" s="21">
        <v>0</v>
      </c>
    </row>
    <row r="51" spans="1:6" ht="15" customHeight="1" x14ac:dyDescent="0.3">
      <c r="A51" s="9" t="s">
        <v>1</v>
      </c>
      <c r="B51" s="9" t="s">
        <v>1</v>
      </c>
      <c r="C51" s="9" t="s">
        <v>1</v>
      </c>
      <c r="D51" s="11" t="s">
        <v>1</v>
      </c>
      <c r="E51" s="11" t="s">
        <v>1</v>
      </c>
      <c r="F51" s="11"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6"/>
  <sheetViews>
    <sheetView zoomScale="80" zoomScaleNormal="80" workbookViewId="0">
      <selection activeCell="I62" sqref="I62"/>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52.8" x14ac:dyDescent="0.25">
      <c r="A2" s="33" t="s">
        <v>58</v>
      </c>
      <c r="B2" s="37" t="s">
        <v>401</v>
      </c>
      <c r="C2" s="33"/>
      <c r="D2" s="22"/>
      <c r="E2" s="22"/>
      <c r="F2" s="22"/>
      <c r="G2" s="23"/>
    </row>
    <row r="3" spans="1:10" ht="15" customHeight="1" x14ac:dyDescent="0.25">
      <c r="A3" s="34"/>
      <c r="B3" s="26"/>
      <c r="C3" s="35"/>
      <c r="D3" s="28"/>
      <c r="E3" s="36"/>
      <c r="F3" s="28"/>
      <c r="G3" s="21"/>
    </row>
    <row r="4" spans="1:10" ht="26.4" x14ac:dyDescent="0.25">
      <c r="A4" s="33"/>
      <c r="B4" s="37" t="s">
        <v>399</v>
      </c>
      <c r="C4" s="33" t="s">
        <v>183</v>
      </c>
      <c r="D4" s="22"/>
      <c r="E4" s="22"/>
      <c r="F4" s="22"/>
      <c r="G4" s="23"/>
    </row>
    <row r="5" spans="1:10" ht="32.549999999999997" customHeight="1" x14ac:dyDescent="0.25">
      <c r="A5" s="33" t="s">
        <v>96</v>
      </c>
      <c r="B5" s="37" t="s">
        <v>402</v>
      </c>
      <c r="C5" s="33" t="s">
        <v>184</v>
      </c>
      <c r="D5" s="22"/>
      <c r="E5" s="22"/>
      <c r="F5" s="22"/>
      <c r="G5" s="23"/>
    </row>
    <row r="6" spans="1:10" ht="15" customHeight="1" x14ac:dyDescent="0.25">
      <c r="A6" s="34"/>
      <c r="B6" s="26"/>
      <c r="C6" s="35"/>
      <c r="D6" s="28"/>
      <c r="E6" s="36"/>
      <c r="F6" s="28"/>
      <c r="G6" s="21"/>
    </row>
    <row r="7" spans="1:10" ht="15" customHeight="1" x14ac:dyDescent="0.25">
      <c r="A7" s="33"/>
      <c r="B7" s="37" t="s">
        <v>399</v>
      </c>
      <c r="C7" s="33" t="s">
        <v>185</v>
      </c>
      <c r="D7" s="22"/>
      <c r="E7" s="22"/>
      <c r="F7" s="22"/>
      <c r="G7" s="23"/>
    </row>
    <row r="8" spans="1:10" ht="15" customHeight="1" x14ac:dyDescent="0.25">
      <c r="A8" s="33" t="s">
        <v>144</v>
      </c>
      <c r="B8" s="37" t="s">
        <v>403</v>
      </c>
      <c r="C8" s="33" t="s">
        <v>186</v>
      </c>
      <c r="D8" s="22"/>
      <c r="E8" s="22"/>
      <c r="F8" s="22"/>
      <c r="G8" s="23"/>
    </row>
    <row r="9" spans="1:10" ht="15" customHeight="1" x14ac:dyDescent="0.25">
      <c r="A9" s="34"/>
      <c r="B9" s="26"/>
      <c r="C9" s="35"/>
      <c r="D9" s="28"/>
      <c r="E9" s="36"/>
      <c r="F9" s="28"/>
      <c r="G9" s="21"/>
    </row>
    <row r="10" spans="1:10" ht="15" customHeight="1" x14ac:dyDescent="0.25">
      <c r="A10" s="33"/>
      <c r="B10" s="37" t="s">
        <v>399</v>
      </c>
      <c r="C10" s="33" t="s">
        <v>187</v>
      </c>
      <c r="D10" s="22"/>
      <c r="E10" s="22"/>
      <c r="F10" s="22">
        <v>0</v>
      </c>
      <c r="G10" s="23">
        <v>0</v>
      </c>
    </row>
    <row r="11" spans="1:10" ht="15" customHeight="1" x14ac:dyDescent="0.25">
      <c r="A11" s="33" t="s">
        <v>147</v>
      </c>
      <c r="B11" s="37" t="s">
        <v>404</v>
      </c>
      <c r="C11" s="33" t="s">
        <v>188</v>
      </c>
      <c r="D11" s="22"/>
      <c r="E11" s="22"/>
      <c r="F11" s="22"/>
      <c r="G11" s="23"/>
    </row>
    <row r="12" spans="1:10" ht="15" customHeight="1" x14ac:dyDescent="0.25">
      <c r="A12" s="34"/>
      <c r="B12" s="26"/>
      <c r="C12" s="35"/>
      <c r="D12" s="28"/>
      <c r="E12" s="36"/>
      <c r="F12" s="28"/>
      <c r="G12" s="21"/>
      <c r="J12" s="14"/>
    </row>
    <row r="13" spans="1:10" ht="26.4" x14ac:dyDescent="0.25">
      <c r="A13" s="34" t="s">
        <v>9</v>
      </c>
      <c r="B13" s="26" t="s">
        <v>340</v>
      </c>
      <c r="C13" s="35" t="s">
        <v>341</v>
      </c>
      <c r="D13" s="28"/>
      <c r="E13" s="36"/>
      <c r="F13" s="28">
        <v>7203929980194</v>
      </c>
      <c r="G13" s="21">
        <v>0.82721848007005905</v>
      </c>
      <c r="J13" s="14"/>
    </row>
    <row r="14" spans="1:10" ht="15" customHeight="1" x14ac:dyDescent="0.25">
      <c r="A14" s="34" t="s">
        <v>342</v>
      </c>
      <c r="B14" s="26" t="s">
        <v>343</v>
      </c>
      <c r="C14" s="35" t="s">
        <v>344</v>
      </c>
      <c r="D14" s="28">
        <v>3413397</v>
      </c>
      <c r="E14" s="36">
        <v>75000.189998999995</v>
      </c>
      <c r="F14" s="28">
        <v>256005423545</v>
      </c>
      <c r="G14" s="21">
        <v>2.9396790076641401E-2</v>
      </c>
      <c r="J14" s="14"/>
    </row>
    <row r="15" spans="1:10" ht="15" customHeight="1" x14ac:dyDescent="0.25">
      <c r="A15" s="34" t="s">
        <v>345</v>
      </c>
      <c r="B15" s="26" t="s">
        <v>346</v>
      </c>
      <c r="C15" s="35" t="s">
        <v>347</v>
      </c>
      <c r="D15" s="28">
        <v>4594080</v>
      </c>
      <c r="E15" s="36">
        <v>99439.32</v>
      </c>
      <c r="F15" s="28">
        <v>456832191226</v>
      </c>
      <c r="G15" s="21">
        <v>5.2457482500804301E-2</v>
      </c>
    </row>
    <row r="16" spans="1:10" ht="15" customHeight="1" x14ac:dyDescent="0.25">
      <c r="A16" s="34" t="s">
        <v>348</v>
      </c>
      <c r="B16" s="26" t="s">
        <v>392</v>
      </c>
      <c r="C16" s="35" t="s">
        <v>349</v>
      </c>
      <c r="D16" s="28">
        <v>2000000</v>
      </c>
      <c r="E16" s="36">
        <v>89558.53</v>
      </c>
      <c r="F16" s="28">
        <v>179117060000</v>
      </c>
      <c r="G16" s="21">
        <v>2.0567793209426401E-2</v>
      </c>
    </row>
    <row r="17" spans="1:7" ht="15" customHeight="1" x14ac:dyDescent="0.25">
      <c r="A17" s="34" t="s">
        <v>350</v>
      </c>
      <c r="B17" s="26" t="s">
        <v>393</v>
      </c>
      <c r="C17" s="35" t="s">
        <v>352</v>
      </c>
      <c r="D17" s="28">
        <v>1200000</v>
      </c>
      <c r="E17" s="36">
        <v>79367.61</v>
      </c>
      <c r="F17" s="28">
        <v>95241132000</v>
      </c>
      <c r="G17" s="21">
        <v>1.0936422851110199E-2</v>
      </c>
    </row>
    <row r="18" spans="1:7" s="18" customFormat="1" ht="15" customHeight="1" x14ac:dyDescent="0.25">
      <c r="A18" s="34" t="s">
        <v>353</v>
      </c>
      <c r="B18" s="26" t="s">
        <v>394</v>
      </c>
      <c r="C18" s="35" t="s">
        <v>354</v>
      </c>
      <c r="D18" s="28">
        <v>2000000</v>
      </c>
      <c r="E18" s="36">
        <v>79361.47</v>
      </c>
      <c r="F18" s="28">
        <v>158722940000</v>
      </c>
      <c r="G18" s="21">
        <v>1.8225961321117E-2</v>
      </c>
    </row>
    <row r="19" spans="1:7" s="18" customFormat="1" ht="15" customHeight="1" x14ac:dyDescent="0.25">
      <c r="A19" s="34" t="s">
        <v>355</v>
      </c>
      <c r="B19" s="26" t="s">
        <v>351</v>
      </c>
      <c r="C19" s="35" t="s">
        <v>357</v>
      </c>
      <c r="D19" s="28">
        <v>2769774</v>
      </c>
      <c r="E19" s="36">
        <v>102312.58</v>
      </c>
      <c r="F19" s="28">
        <v>283382723957</v>
      </c>
      <c r="G19" s="21">
        <v>3.25404920417494E-2</v>
      </c>
    </row>
    <row r="20" spans="1:7" s="18" customFormat="1" ht="15" customHeight="1" x14ac:dyDescent="0.25">
      <c r="A20" s="34" t="s">
        <v>358</v>
      </c>
      <c r="B20" s="26" t="s">
        <v>356</v>
      </c>
      <c r="C20" s="35" t="s">
        <v>360</v>
      </c>
      <c r="D20" s="28">
        <v>8698224</v>
      </c>
      <c r="E20" s="36">
        <v>99420.9</v>
      </c>
      <c r="F20" s="28">
        <v>864785258482</v>
      </c>
      <c r="G20" s="21">
        <v>9.9302234901679096E-2</v>
      </c>
    </row>
    <row r="21" spans="1:7" s="18" customFormat="1" ht="15" customHeight="1" x14ac:dyDescent="0.25">
      <c r="A21" s="34" t="s">
        <v>361</v>
      </c>
      <c r="B21" s="26" t="s">
        <v>359</v>
      </c>
      <c r="C21" s="35" t="s">
        <v>362</v>
      </c>
      <c r="D21" s="28">
        <v>1848799</v>
      </c>
      <c r="E21" s="36">
        <v>77999.859998999993</v>
      </c>
      <c r="F21" s="28">
        <v>144206063168</v>
      </c>
      <c r="G21" s="21">
        <v>1.65590060867731E-2</v>
      </c>
    </row>
    <row r="22" spans="1:7" s="18" customFormat="1" ht="15" customHeight="1" x14ac:dyDescent="0.25">
      <c r="A22" s="34" t="s">
        <v>363</v>
      </c>
      <c r="B22" s="26" t="s">
        <v>364</v>
      </c>
      <c r="C22" s="35" t="s">
        <v>365</v>
      </c>
      <c r="D22" s="28">
        <v>10283269</v>
      </c>
      <c r="E22" s="36">
        <v>42375.059998999997</v>
      </c>
      <c r="F22" s="28">
        <v>435754140871</v>
      </c>
      <c r="G22" s="21">
        <v>5.0037115725246897E-2</v>
      </c>
    </row>
    <row r="23" spans="1:7" s="18" customFormat="1" ht="15" customHeight="1" x14ac:dyDescent="0.25">
      <c r="A23" s="34" t="s">
        <v>366</v>
      </c>
      <c r="B23" s="26" t="s">
        <v>367</v>
      </c>
      <c r="C23" s="35" t="s">
        <v>368</v>
      </c>
      <c r="D23" s="28">
        <v>4463365</v>
      </c>
      <c r="E23" s="36">
        <v>73000.2</v>
      </c>
      <c r="F23" s="28">
        <v>325826537673</v>
      </c>
      <c r="G23" s="21">
        <v>3.7414263325903502E-2</v>
      </c>
    </row>
    <row r="24" spans="1:7" s="18" customFormat="1" ht="15" customHeight="1" x14ac:dyDescent="0.25">
      <c r="A24" s="34" t="s">
        <v>369</v>
      </c>
      <c r="B24" s="26" t="s">
        <v>370</v>
      </c>
      <c r="C24" s="35" t="s">
        <v>371</v>
      </c>
      <c r="D24" s="28">
        <v>13129168</v>
      </c>
      <c r="E24" s="36">
        <v>100254</v>
      </c>
      <c r="F24" s="28">
        <v>1316251608672</v>
      </c>
      <c r="G24" s="21">
        <v>0.15114356443066099</v>
      </c>
    </row>
    <row r="25" spans="1:7" s="18" customFormat="1" ht="15" customHeight="1" x14ac:dyDescent="0.25">
      <c r="A25" s="34" t="s">
        <v>372</v>
      </c>
      <c r="B25" s="26" t="s">
        <v>373</v>
      </c>
      <c r="C25" s="35" t="s">
        <v>374</v>
      </c>
      <c r="D25" s="28">
        <v>12004551</v>
      </c>
      <c r="E25" s="36">
        <v>99576.33</v>
      </c>
      <c r="F25" s="28">
        <v>1195369131878</v>
      </c>
      <c r="G25" s="21">
        <v>0.137262777277599</v>
      </c>
    </row>
    <row r="26" spans="1:7" ht="15" customHeight="1" x14ac:dyDescent="0.25">
      <c r="A26" s="34" t="s">
        <v>375</v>
      </c>
      <c r="B26" s="26" t="s">
        <v>377</v>
      </c>
      <c r="C26" s="35" t="s">
        <v>376</v>
      </c>
      <c r="D26" s="28">
        <v>80250</v>
      </c>
      <c r="E26" s="36">
        <v>100047.94</v>
      </c>
      <c r="F26" s="28">
        <v>8028847185</v>
      </c>
      <c r="G26" s="21">
        <v>9.2194271506670195E-4</v>
      </c>
    </row>
    <row r="27" spans="1:7" ht="15" customHeight="1" x14ac:dyDescent="0.25">
      <c r="A27" s="34" t="s">
        <v>395</v>
      </c>
      <c r="B27" s="26" t="s">
        <v>390</v>
      </c>
      <c r="C27" s="35" t="s">
        <v>396</v>
      </c>
      <c r="D27" s="28">
        <v>484097</v>
      </c>
      <c r="E27" s="36">
        <v>99991.199999000004</v>
      </c>
      <c r="F27" s="28">
        <v>48405439946</v>
      </c>
      <c r="G27" s="21">
        <v>5.5583375420556599E-3</v>
      </c>
    </row>
    <row r="28" spans="1:7" ht="15" customHeight="1" x14ac:dyDescent="0.25">
      <c r="A28" s="34" t="s">
        <v>397</v>
      </c>
      <c r="B28" s="26" t="s">
        <v>391</v>
      </c>
      <c r="C28" s="35" t="s">
        <v>398</v>
      </c>
      <c r="D28" s="28">
        <v>17573504</v>
      </c>
      <c r="E28" s="36">
        <v>81714.009999000002</v>
      </c>
      <c r="F28" s="28">
        <v>1436001481591</v>
      </c>
      <c r="G28" s="21">
        <v>0.16489429606422601</v>
      </c>
    </row>
    <row r="29" spans="1:7" ht="26.4" x14ac:dyDescent="0.25">
      <c r="A29" s="34" t="s">
        <v>12</v>
      </c>
      <c r="B29" s="26" t="s">
        <v>378</v>
      </c>
      <c r="C29" s="35" t="s">
        <v>379</v>
      </c>
      <c r="D29" s="28"/>
      <c r="E29" s="36"/>
      <c r="F29" s="28">
        <v>686933920811</v>
      </c>
      <c r="G29" s="21">
        <v>7.88797830412198E-2</v>
      </c>
    </row>
    <row r="30" spans="1:7" ht="26.4" x14ac:dyDescent="0.25">
      <c r="A30" s="34" t="s">
        <v>380</v>
      </c>
      <c r="B30" s="26" t="s">
        <v>381</v>
      </c>
      <c r="C30" s="35" t="s">
        <v>382</v>
      </c>
      <c r="D30" s="28">
        <v>5000</v>
      </c>
      <c r="E30" s="36">
        <v>100011443</v>
      </c>
      <c r="F30" s="28">
        <v>500057215000</v>
      </c>
      <c r="G30" s="21">
        <v>5.74209591816753E-2</v>
      </c>
    </row>
    <row r="31" spans="1:7" ht="15" customHeight="1" x14ac:dyDescent="0.25">
      <c r="A31" s="34" t="s">
        <v>383</v>
      </c>
      <c r="B31" s="26" t="s">
        <v>384</v>
      </c>
      <c r="C31" s="35" t="s">
        <v>385</v>
      </c>
      <c r="D31" s="28">
        <v>1871982</v>
      </c>
      <c r="E31" s="36">
        <v>99828.259999000002</v>
      </c>
      <c r="F31" s="28">
        <v>186876705811</v>
      </c>
      <c r="G31" s="21">
        <v>2.14588238595445E-2</v>
      </c>
    </row>
    <row r="32" spans="1:7" ht="27.45" customHeight="1" x14ac:dyDescent="0.25">
      <c r="A32" s="33"/>
      <c r="B32" s="37" t="s">
        <v>399</v>
      </c>
      <c r="C32" s="33" t="s">
        <v>189</v>
      </c>
      <c r="D32" s="22"/>
      <c r="E32" s="22"/>
      <c r="F32" s="22">
        <v>7890863901005</v>
      </c>
      <c r="G32" s="23">
        <v>0.90609826311127895</v>
      </c>
    </row>
    <row r="33" spans="1:7" ht="39.6" x14ac:dyDescent="0.25">
      <c r="A33" s="33" t="s">
        <v>154</v>
      </c>
      <c r="B33" s="37" t="s">
        <v>405</v>
      </c>
      <c r="C33" s="33" t="s">
        <v>190</v>
      </c>
      <c r="D33" s="22"/>
      <c r="E33" s="22"/>
      <c r="F33" s="22"/>
      <c r="G33" s="23"/>
    </row>
    <row r="34" spans="1:7" ht="21.45" customHeight="1" x14ac:dyDescent="0.25">
      <c r="A34" s="34"/>
      <c r="B34" s="26"/>
      <c r="C34" s="35"/>
      <c r="D34" s="28"/>
      <c r="E34" s="36"/>
      <c r="F34" s="28"/>
      <c r="G34" s="21"/>
    </row>
    <row r="35" spans="1:7" ht="26.4" x14ac:dyDescent="0.25">
      <c r="A35" s="34" t="s">
        <v>9</v>
      </c>
      <c r="B35" s="26" t="s">
        <v>406</v>
      </c>
      <c r="C35" s="35" t="s">
        <v>407</v>
      </c>
      <c r="D35" s="28"/>
      <c r="E35" s="36"/>
      <c r="F35" s="28">
        <v>0</v>
      </c>
      <c r="G35" s="21">
        <v>0</v>
      </c>
    </row>
    <row r="36" spans="1:7" ht="26.4" x14ac:dyDescent="0.25">
      <c r="A36" s="34" t="s">
        <v>12</v>
      </c>
      <c r="B36" s="26" t="s">
        <v>408</v>
      </c>
      <c r="C36" s="35" t="s">
        <v>409</v>
      </c>
      <c r="D36" s="28"/>
      <c r="E36" s="36"/>
      <c r="F36" s="28">
        <v>0</v>
      </c>
      <c r="G36" s="21">
        <v>0</v>
      </c>
    </row>
    <row r="37" spans="1:7" ht="26.4" x14ac:dyDescent="0.25">
      <c r="A37" s="33"/>
      <c r="B37" s="37" t="s">
        <v>399</v>
      </c>
      <c r="C37" s="33" t="s">
        <v>191</v>
      </c>
      <c r="D37" s="22"/>
      <c r="E37" s="22"/>
      <c r="F37" s="22">
        <v>0</v>
      </c>
      <c r="G37" s="23">
        <v>0</v>
      </c>
    </row>
    <row r="38" spans="1:7" ht="39.6" x14ac:dyDescent="0.25">
      <c r="A38" s="33"/>
      <c r="B38" s="37" t="s">
        <v>400</v>
      </c>
      <c r="C38" s="33" t="s">
        <v>192</v>
      </c>
      <c r="D38" s="22"/>
      <c r="E38" s="22"/>
      <c r="F38" s="22">
        <v>7890863901005</v>
      </c>
      <c r="G38" s="23">
        <v>0.90609826311127895</v>
      </c>
    </row>
    <row r="39" spans="1:7" ht="26.4" x14ac:dyDescent="0.25">
      <c r="A39" s="33" t="s">
        <v>157</v>
      </c>
      <c r="B39" s="37" t="s">
        <v>410</v>
      </c>
      <c r="C39" s="33" t="s">
        <v>193</v>
      </c>
      <c r="D39" s="22"/>
      <c r="E39" s="22"/>
      <c r="F39" s="22"/>
      <c r="G39" s="23"/>
    </row>
    <row r="40" spans="1:7" ht="21.45" customHeight="1" x14ac:dyDescent="0.25">
      <c r="A40" s="34"/>
      <c r="B40" s="26"/>
      <c r="C40" s="35"/>
      <c r="D40" s="28"/>
      <c r="E40" s="36"/>
      <c r="F40" s="28"/>
      <c r="G40" s="21"/>
    </row>
    <row r="41" spans="1:7" ht="26.4" x14ac:dyDescent="0.25">
      <c r="A41" s="34" t="s">
        <v>9</v>
      </c>
      <c r="B41" s="26" t="s">
        <v>411</v>
      </c>
      <c r="C41" s="35" t="s">
        <v>322</v>
      </c>
      <c r="D41" s="28"/>
      <c r="E41" s="36"/>
      <c r="F41" s="28">
        <v>0</v>
      </c>
      <c r="G41" s="21">
        <v>0</v>
      </c>
    </row>
    <row r="42" spans="1:7" ht="26.4" x14ac:dyDescent="0.25">
      <c r="A42" s="34" t="s">
        <v>12</v>
      </c>
      <c r="B42" s="26" t="s">
        <v>412</v>
      </c>
      <c r="C42" s="35" t="s">
        <v>323</v>
      </c>
      <c r="D42" s="28"/>
      <c r="E42" s="36"/>
      <c r="F42" s="28">
        <v>163495470306</v>
      </c>
      <c r="G42" s="21">
        <v>1.8773985146538899E-2</v>
      </c>
    </row>
    <row r="43" spans="1:7" ht="52.8" x14ac:dyDescent="0.25">
      <c r="A43" s="34" t="s">
        <v>15</v>
      </c>
      <c r="B43" s="26" t="s">
        <v>413</v>
      </c>
      <c r="C43" s="35" t="s">
        <v>324</v>
      </c>
      <c r="D43" s="28"/>
      <c r="E43" s="36"/>
      <c r="F43" s="28">
        <v>489753425</v>
      </c>
      <c r="G43" s="21">
        <v>5.6237787561990602E-5</v>
      </c>
    </row>
    <row r="44" spans="1:7" ht="39.6" x14ac:dyDescent="0.25">
      <c r="A44" s="34" t="s">
        <v>18</v>
      </c>
      <c r="B44" s="26" t="s">
        <v>414</v>
      </c>
      <c r="C44" s="35" t="s">
        <v>325</v>
      </c>
      <c r="D44" s="28"/>
      <c r="E44" s="36"/>
      <c r="F44" s="28">
        <v>0</v>
      </c>
      <c r="G44" s="21">
        <v>0</v>
      </c>
    </row>
    <row r="45" spans="1:7" ht="52.8" x14ac:dyDescent="0.25">
      <c r="A45" s="34" t="s">
        <v>21</v>
      </c>
      <c r="B45" s="26" t="s">
        <v>415</v>
      </c>
      <c r="C45" s="35" t="s">
        <v>326</v>
      </c>
      <c r="D45" s="28"/>
      <c r="E45" s="36"/>
      <c r="F45" s="28">
        <v>0</v>
      </c>
      <c r="G45" s="21">
        <v>0</v>
      </c>
    </row>
    <row r="46" spans="1:7" ht="26.4" x14ac:dyDescent="0.25">
      <c r="A46" s="34" t="s">
        <v>24</v>
      </c>
      <c r="B46" s="26" t="s">
        <v>416</v>
      </c>
      <c r="C46" s="35" t="s">
        <v>327</v>
      </c>
      <c r="D46" s="28"/>
      <c r="E46" s="36"/>
      <c r="F46" s="28">
        <v>0</v>
      </c>
      <c r="G46" s="21">
        <v>0</v>
      </c>
    </row>
    <row r="47" spans="1:7" ht="28.05" customHeight="1" x14ac:dyDescent="0.25">
      <c r="A47" s="34" t="s">
        <v>27</v>
      </c>
      <c r="B47" s="26" t="s">
        <v>417</v>
      </c>
      <c r="C47" s="35" t="s">
        <v>328</v>
      </c>
      <c r="D47" s="28"/>
      <c r="E47" s="36"/>
      <c r="F47" s="28">
        <v>0</v>
      </c>
      <c r="G47" s="21">
        <v>0</v>
      </c>
    </row>
    <row r="48" spans="1:7" ht="26.4" x14ac:dyDescent="0.25">
      <c r="A48" s="33"/>
      <c r="B48" s="37" t="s">
        <v>399</v>
      </c>
      <c r="C48" s="33" t="s">
        <v>194</v>
      </c>
      <c r="D48" s="22"/>
      <c r="E48" s="22"/>
      <c r="F48" s="22">
        <v>163985223731</v>
      </c>
      <c r="G48" s="23">
        <v>1.8830222934100901E-2</v>
      </c>
    </row>
    <row r="49" spans="1:7" ht="26.4" x14ac:dyDescent="0.25">
      <c r="A49" s="33" t="s">
        <v>160</v>
      </c>
      <c r="B49" s="37" t="s">
        <v>418</v>
      </c>
      <c r="C49" s="33" t="s">
        <v>195</v>
      </c>
      <c r="D49" s="22"/>
      <c r="E49" s="22"/>
      <c r="F49" s="22"/>
      <c r="G49" s="23"/>
    </row>
    <row r="50" spans="1:7" ht="26.4" x14ac:dyDescent="0.25">
      <c r="A50" s="34" t="s">
        <v>9</v>
      </c>
      <c r="B50" s="26" t="s">
        <v>419</v>
      </c>
      <c r="C50" s="35" t="s">
        <v>196</v>
      </c>
      <c r="D50" s="28"/>
      <c r="E50" s="36"/>
      <c r="F50" s="28">
        <v>653769159014</v>
      </c>
      <c r="G50" s="21">
        <v>7.5071513954620306E-2</v>
      </c>
    </row>
    <row r="51" spans="1:7" ht="21.45" customHeight="1" x14ac:dyDescent="0.25">
      <c r="A51" s="34"/>
      <c r="B51" s="26"/>
      <c r="C51" s="35"/>
      <c r="D51" s="28"/>
      <c r="E51" s="36"/>
      <c r="F51" s="28"/>
      <c r="G51" s="21"/>
    </row>
    <row r="52" spans="1:7" ht="31.05" customHeight="1" x14ac:dyDescent="0.25">
      <c r="A52" s="34" t="s">
        <v>12</v>
      </c>
      <c r="B52" s="26" t="s">
        <v>420</v>
      </c>
      <c r="C52" s="35" t="s">
        <v>197</v>
      </c>
      <c r="D52" s="28"/>
      <c r="E52" s="36"/>
      <c r="F52" s="28">
        <v>0</v>
      </c>
      <c r="G52" s="21">
        <v>0</v>
      </c>
    </row>
    <row r="53" spans="1:7" ht="22.95" customHeight="1" x14ac:dyDescent="0.25">
      <c r="A53" s="34"/>
      <c r="B53" s="26"/>
      <c r="C53" s="35"/>
      <c r="D53" s="28"/>
      <c r="E53" s="36"/>
      <c r="F53" s="28"/>
      <c r="G53" s="21"/>
    </row>
    <row r="54" spans="1:7" ht="26.4" x14ac:dyDescent="0.25">
      <c r="A54" s="34" t="s">
        <v>15</v>
      </c>
      <c r="B54" s="26" t="s">
        <v>421</v>
      </c>
      <c r="C54" s="35" t="s">
        <v>422</v>
      </c>
      <c r="D54" s="28"/>
      <c r="E54" s="36"/>
      <c r="F54" s="28">
        <v>0</v>
      </c>
      <c r="G54" s="21">
        <v>0</v>
      </c>
    </row>
    <row r="55" spans="1:7" ht="26.4" x14ac:dyDescent="0.25">
      <c r="A55" s="33"/>
      <c r="B55" s="37" t="s">
        <v>399</v>
      </c>
      <c r="C55" s="33" t="s">
        <v>198</v>
      </c>
      <c r="D55" s="22"/>
      <c r="E55" s="22"/>
      <c r="F55" s="22">
        <v>653769159014</v>
      </c>
      <c r="G55" s="23">
        <v>7.5071513954620306E-2</v>
      </c>
    </row>
    <row r="56" spans="1:7" ht="26.4" x14ac:dyDescent="0.25">
      <c r="A56" s="33" t="s">
        <v>169</v>
      </c>
      <c r="B56" s="37" t="s">
        <v>423</v>
      </c>
      <c r="C56" s="33" t="s">
        <v>199</v>
      </c>
      <c r="D56" s="22"/>
      <c r="E56" s="22"/>
      <c r="F56" s="22">
        <v>8708618283750</v>
      </c>
      <c r="G56" s="23">
        <v>1</v>
      </c>
    </row>
  </sheetData>
  <phoneticPr fontId="20"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A10" workbookViewId="0">
      <selection activeCell="C3" sqref="C3:H16"/>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4" t="s">
        <v>6</v>
      </c>
      <c r="B1" s="44" t="s">
        <v>200</v>
      </c>
      <c r="C1" s="44" t="s">
        <v>201</v>
      </c>
      <c r="D1" s="44" t="s">
        <v>202</v>
      </c>
      <c r="E1" s="44" t="s">
        <v>203</v>
      </c>
      <c r="F1" s="44" t="s">
        <v>204</v>
      </c>
      <c r="G1" s="44" t="s">
        <v>205</v>
      </c>
      <c r="H1" s="44"/>
      <c r="I1" s="44" t="s">
        <v>206</v>
      </c>
      <c r="J1" s="44"/>
    </row>
    <row r="2" spans="1:10" ht="15" customHeight="1" x14ac:dyDescent="0.25">
      <c r="A2" s="44"/>
      <c r="B2" s="44"/>
      <c r="C2" s="44"/>
      <c r="D2" s="44"/>
      <c r="E2" s="44"/>
      <c r="F2" s="44"/>
      <c r="G2" s="7" t="s">
        <v>207</v>
      </c>
      <c r="H2" s="7" t="s">
        <v>208</v>
      </c>
      <c r="I2" s="7" t="s">
        <v>207</v>
      </c>
      <c r="J2" s="7" t="s">
        <v>209</v>
      </c>
    </row>
    <row r="3" spans="1:10" ht="15" customHeight="1" x14ac:dyDescent="0.3">
      <c r="A3" s="5" t="s">
        <v>9</v>
      </c>
      <c r="B3" s="5" t="s">
        <v>210</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211</v>
      </c>
      <c r="C6" s="8" t="s">
        <v>1</v>
      </c>
      <c r="D6" s="8" t="s">
        <v>1</v>
      </c>
      <c r="E6" s="8" t="s">
        <v>1</v>
      </c>
      <c r="F6" s="8" t="s">
        <v>1</v>
      </c>
      <c r="G6" s="8" t="s">
        <v>1</v>
      </c>
      <c r="H6" s="8" t="s">
        <v>1</v>
      </c>
      <c r="I6" s="8" t="s">
        <v>1</v>
      </c>
      <c r="J6" s="8" t="s">
        <v>1</v>
      </c>
    </row>
    <row r="7" spans="1:10" ht="15" customHeight="1" x14ac:dyDescent="0.3">
      <c r="A7" s="5" t="s">
        <v>12</v>
      </c>
      <c r="B7" s="5" t="s">
        <v>212</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213</v>
      </c>
      <c r="C10" s="8" t="s">
        <v>1</v>
      </c>
      <c r="D10" s="8" t="s">
        <v>1</v>
      </c>
      <c r="E10" s="8" t="s">
        <v>1</v>
      </c>
      <c r="F10" s="8" t="s">
        <v>1</v>
      </c>
      <c r="G10" s="8" t="s">
        <v>1</v>
      </c>
      <c r="H10" s="8" t="s">
        <v>1</v>
      </c>
      <c r="I10" s="8" t="s">
        <v>1</v>
      </c>
      <c r="J10" s="8" t="s">
        <v>1</v>
      </c>
    </row>
    <row r="11" spans="1:10" ht="15" customHeight="1" x14ac:dyDescent="0.3">
      <c r="A11" s="8" t="s">
        <v>214</v>
      </c>
      <c r="B11" s="8" t="s">
        <v>215</v>
      </c>
      <c r="C11" s="8" t="s">
        <v>1</v>
      </c>
      <c r="D11" s="8" t="s">
        <v>1</v>
      </c>
      <c r="E11" s="8" t="s">
        <v>1</v>
      </c>
      <c r="F11" s="8" t="s">
        <v>1</v>
      </c>
      <c r="G11" s="8" t="s">
        <v>1</v>
      </c>
      <c r="H11" s="8" t="s">
        <v>1</v>
      </c>
      <c r="I11" s="8" t="s">
        <v>1</v>
      </c>
      <c r="J11" s="8" t="s">
        <v>1</v>
      </c>
    </row>
    <row r="12" spans="1:10" ht="15" customHeight="1" x14ac:dyDescent="0.3">
      <c r="A12" s="5" t="s">
        <v>15</v>
      </c>
      <c r="B12" s="5" t="s">
        <v>216</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217</v>
      </c>
      <c r="C15" s="8" t="s">
        <v>1</v>
      </c>
      <c r="D15" s="8" t="s">
        <v>1</v>
      </c>
      <c r="E15" s="8" t="s">
        <v>1</v>
      </c>
      <c r="F15" s="8" t="s">
        <v>1</v>
      </c>
      <c r="G15" s="8" t="s">
        <v>1</v>
      </c>
      <c r="H15" s="8" t="s">
        <v>1</v>
      </c>
      <c r="I15" s="8" t="s">
        <v>1</v>
      </c>
      <c r="J15" s="8" t="s">
        <v>1</v>
      </c>
    </row>
    <row r="16" spans="1:10" ht="15" customHeight="1" x14ac:dyDescent="0.3">
      <c r="A16" s="5" t="s">
        <v>18</v>
      </c>
      <c r="B16" s="5" t="s">
        <v>218</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219</v>
      </c>
      <c r="C19" s="8" t="s">
        <v>1</v>
      </c>
      <c r="D19" s="8" t="s">
        <v>1</v>
      </c>
      <c r="E19" s="8" t="s">
        <v>1</v>
      </c>
      <c r="F19" s="8" t="s">
        <v>1</v>
      </c>
      <c r="G19" s="8" t="s">
        <v>1</v>
      </c>
      <c r="H19" s="8" t="s">
        <v>1</v>
      </c>
      <c r="I19" s="8" t="s">
        <v>1</v>
      </c>
      <c r="J19" s="8" t="s">
        <v>1</v>
      </c>
    </row>
    <row r="20" spans="1:10" ht="15" customHeight="1" x14ac:dyDescent="0.3">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0" workbookViewId="0">
      <selection activeCell="D17" sqref="D17"/>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16" t="s">
        <v>222</v>
      </c>
      <c r="E1" s="7" t="s">
        <v>223</v>
      </c>
    </row>
    <row r="2" spans="1:5" ht="15" customHeight="1" x14ac:dyDescent="0.3">
      <c r="A2" s="8" t="s">
        <v>58</v>
      </c>
      <c r="B2" s="8" t="s">
        <v>224</v>
      </c>
      <c r="C2" s="8" t="s">
        <v>183</v>
      </c>
      <c r="D2" s="15" t="s">
        <v>1</v>
      </c>
      <c r="E2" s="8" t="s">
        <v>1</v>
      </c>
    </row>
    <row r="3" spans="1:5" ht="15" customHeight="1" x14ac:dyDescent="0.3">
      <c r="A3" s="5" t="s">
        <v>9</v>
      </c>
      <c r="B3" s="5" t="s">
        <v>225</v>
      </c>
      <c r="C3" s="5" t="s">
        <v>226</v>
      </c>
      <c r="D3" s="21">
        <v>1.2231002209717999E-2</v>
      </c>
      <c r="E3" s="21">
        <v>1.18364104179647E-2</v>
      </c>
    </row>
    <row r="4" spans="1:5" ht="15" customHeight="1" x14ac:dyDescent="0.3">
      <c r="A4" s="5" t="s">
        <v>12</v>
      </c>
      <c r="B4" s="5" t="s">
        <v>227</v>
      </c>
      <c r="C4" s="5" t="s">
        <v>228</v>
      </c>
      <c r="D4" s="21">
        <v>7.1565596040735005E-4</v>
      </c>
      <c r="E4" s="21">
        <v>6.9418768579432202E-4</v>
      </c>
    </row>
    <row r="5" spans="1:5" ht="15" customHeight="1" x14ac:dyDescent="0.3">
      <c r="A5" s="5" t="s">
        <v>15</v>
      </c>
      <c r="B5" s="5" t="s">
        <v>229</v>
      </c>
      <c r="C5" s="5" t="s">
        <v>230</v>
      </c>
      <c r="D5" s="21">
        <v>4.9716921466135401E-4</v>
      </c>
      <c r="E5" s="21">
        <v>4.8232763334058501E-4</v>
      </c>
    </row>
    <row r="6" spans="1:5" ht="15" customHeight="1" x14ac:dyDescent="0.3">
      <c r="A6" s="5" t="s">
        <v>18</v>
      </c>
      <c r="B6" s="5" t="s">
        <v>231</v>
      </c>
      <c r="C6" s="5" t="s">
        <v>232</v>
      </c>
      <c r="D6" s="21">
        <v>-1.25443165259254E-6</v>
      </c>
      <c r="E6" s="21">
        <v>0</v>
      </c>
    </row>
    <row r="7" spans="1:5" ht="15" customHeight="1" x14ac:dyDescent="0.3">
      <c r="A7" s="5" t="s">
        <v>21</v>
      </c>
      <c r="B7" s="5" t="s">
        <v>233</v>
      </c>
      <c r="C7" s="5" t="s">
        <v>234</v>
      </c>
      <c r="D7" s="25"/>
      <c r="E7" s="25"/>
    </row>
    <row r="8" spans="1:5" ht="15" customHeight="1" x14ac:dyDescent="0.3">
      <c r="A8" s="5" t="s">
        <v>24</v>
      </c>
      <c r="B8" s="5" t="s">
        <v>235</v>
      </c>
      <c r="C8" s="5" t="s">
        <v>236</v>
      </c>
      <c r="D8" s="25"/>
      <c r="E8" s="25"/>
    </row>
    <row r="9" spans="1:5" ht="15" customHeight="1" x14ac:dyDescent="0.3">
      <c r="A9" s="5" t="s">
        <v>27</v>
      </c>
      <c r="B9" s="5" t="s">
        <v>237</v>
      </c>
      <c r="C9" s="5" t="s">
        <v>238</v>
      </c>
      <c r="D9" s="21">
        <v>8.3628776839502806E-5</v>
      </c>
      <c r="E9" s="21">
        <v>8.3827619678571906E-5</v>
      </c>
    </row>
    <row r="10" spans="1:5" ht="15" customHeight="1" x14ac:dyDescent="0.3">
      <c r="A10" s="5" t="s">
        <v>30</v>
      </c>
      <c r="B10" s="5" t="s">
        <v>239</v>
      </c>
      <c r="C10" s="5" t="s">
        <v>240</v>
      </c>
      <c r="D10" s="21">
        <v>1.38073443094048E-2</v>
      </c>
      <c r="E10" s="21">
        <v>1.3197753975274701E-2</v>
      </c>
    </row>
    <row r="11" spans="1:5" ht="15" customHeight="1" x14ac:dyDescent="0.3">
      <c r="A11" s="5" t="s">
        <v>33</v>
      </c>
      <c r="B11" s="5" t="s">
        <v>241</v>
      </c>
      <c r="C11" s="5" t="s">
        <v>242</v>
      </c>
      <c r="D11" s="21">
        <v>1.7776288755348399</v>
      </c>
      <c r="E11" s="21">
        <v>0.38868831229807399</v>
      </c>
    </row>
    <row r="12" spans="1:5" ht="15" customHeight="1" x14ac:dyDescent="0.3">
      <c r="A12" s="5" t="s">
        <v>36</v>
      </c>
      <c r="B12" s="5" t="s">
        <v>243</v>
      </c>
      <c r="C12" s="5" t="s">
        <v>236</v>
      </c>
      <c r="D12" s="25"/>
      <c r="E12" s="25"/>
    </row>
    <row r="13" spans="1:5" ht="15" customHeight="1" x14ac:dyDescent="0.3">
      <c r="A13" s="8" t="s">
        <v>96</v>
      </c>
      <c r="B13" s="8" t="s">
        <v>244</v>
      </c>
      <c r="C13" s="8" t="s">
        <v>245</v>
      </c>
      <c r="D13" s="38"/>
      <c r="E13" s="38"/>
    </row>
    <row r="14" spans="1:5" ht="15" customHeight="1" x14ac:dyDescent="0.3">
      <c r="A14" s="5" t="s">
        <v>9</v>
      </c>
      <c r="B14" s="5" t="s">
        <v>246</v>
      </c>
      <c r="C14" s="5" t="s">
        <v>247</v>
      </c>
      <c r="D14" s="24">
        <v>5811914206300</v>
      </c>
      <c r="E14" s="24">
        <v>6147286098600</v>
      </c>
    </row>
    <row r="15" spans="1:5" ht="15" customHeight="1" x14ac:dyDescent="0.3">
      <c r="A15" s="5"/>
      <c r="B15" s="5" t="s">
        <v>248</v>
      </c>
      <c r="C15" s="5" t="s">
        <v>249</v>
      </c>
      <c r="D15" s="24">
        <v>5811914206300</v>
      </c>
      <c r="E15" s="24">
        <v>6147286098600</v>
      </c>
    </row>
    <row r="16" spans="1:5" ht="15" customHeight="1" x14ac:dyDescent="0.3">
      <c r="A16" s="5"/>
      <c r="B16" s="5" t="s">
        <v>250</v>
      </c>
      <c r="C16" s="5" t="s">
        <v>251</v>
      </c>
      <c r="D16" s="25">
        <v>581191420.63</v>
      </c>
      <c r="E16" s="25">
        <v>614728609.86000001</v>
      </c>
    </row>
    <row r="17" spans="1:5" ht="15" customHeight="1" x14ac:dyDescent="0.3">
      <c r="A17" s="5" t="s">
        <v>12</v>
      </c>
      <c r="B17" s="5" t="s">
        <v>252</v>
      </c>
      <c r="C17" s="5" t="s">
        <v>253</v>
      </c>
      <c r="D17" s="24">
        <v>-243983259900</v>
      </c>
      <c r="E17" s="24">
        <v>-335371892300</v>
      </c>
    </row>
    <row r="18" spans="1:5" ht="15" customHeight="1" x14ac:dyDescent="0.3">
      <c r="A18" s="5"/>
      <c r="B18" s="5" t="s">
        <v>254</v>
      </c>
      <c r="C18" s="5" t="s">
        <v>255</v>
      </c>
      <c r="D18" s="25">
        <v>3765027.68</v>
      </c>
      <c r="E18" s="25">
        <v>1311158.31</v>
      </c>
    </row>
    <row r="19" spans="1:5" ht="15" customHeight="1" x14ac:dyDescent="0.3">
      <c r="A19" s="5"/>
      <c r="B19" s="5" t="s">
        <v>256</v>
      </c>
      <c r="C19" s="5" t="s">
        <v>257</v>
      </c>
      <c r="D19" s="24">
        <v>37650276800</v>
      </c>
      <c r="E19" s="24">
        <v>13111583100</v>
      </c>
    </row>
    <row r="20" spans="1:5" ht="15" customHeight="1" x14ac:dyDescent="0.3">
      <c r="A20" s="5"/>
      <c r="B20" s="5" t="s">
        <v>258</v>
      </c>
      <c r="C20" s="5" t="s">
        <v>259</v>
      </c>
      <c r="D20" s="25">
        <v>-28163353.670000002</v>
      </c>
      <c r="E20" s="25">
        <v>-34848347.539999999</v>
      </c>
    </row>
    <row r="21" spans="1:5" ht="15" customHeight="1" x14ac:dyDescent="0.3">
      <c r="A21" s="5"/>
      <c r="B21" s="5" t="s">
        <v>260</v>
      </c>
      <c r="C21" s="5" t="s">
        <v>261</v>
      </c>
      <c r="D21" s="24">
        <v>-281633536700</v>
      </c>
      <c r="E21" s="24">
        <v>-348483475400</v>
      </c>
    </row>
    <row r="22" spans="1:5" ht="15" customHeight="1" x14ac:dyDescent="0.3">
      <c r="A22" s="5" t="s">
        <v>15</v>
      </c>
      <c r="B22" s="5" t="s">
        <v>262</v>
      </c>
      <c r="C22" s="5" t="s">
        <v>263</v>
      </c>
      <c r="D22" s="24">
        <v>5567930946400</v>
      </c>
      <c r="E22" s="24">
        <v>5811914206300</v>
      </c>
    </row>
    <row r="23" spans="1:5" ht="15" customHeight="1" x14ac:dyDescent="0.3">
      <c r="A23" s="5"/>
      <c r="B23" s="5" t="s">
        <v>264</v>
      </c>
      <c r="C23" s="5" t="s">
        <v>265</v>
      </c>
      <c r="D23" s="24">
        <v>5567930946400</v>
      </c>
      <c r="E23" s="24">
        <v>5811914206300</v>
      </c>
    </row>
    <row r="24" spans="1:5" ht="15" customHeight="1" x14ac:dyDescent="0.3">
      <c r="A24" s="5"/>
      <c r="B24" s="5" t="s">
        <v>266</v>
      </c>
      <c r="C24" s="5" t="s">
        <v>267</v>
      </c>
      <c r="D24" s="25">
        <v>556793094.63999999</v>
      </c>
      <c r="E24" s="25">
        <v>581191420.63</v>
      </c>
    </row>
    <row r="25" spans="1:5" ht="15" customHeight="1" x14ac:dyDescent="0.3">
      <c r="A25" s="5" t="s">
        <v>18</v>
      </c>
      <c r="B25" s="5" t="s">
        <v>268</v>
      </c>
      <c r="C25" s="5" t="s">
        <v>269</v>
      </c>
      <c r="D25" s="21"/>
      <c r="E25" s="21">
        <v>8.6030175644714399E-7</v>
      </c>
    </row>
    <row r="26" spans="1:5" ht="15" customHeight="1" x14ac:dyDescent="0.3">
      <c r="A26" s="5" t="s">
        <v>21</v>
      </c>
      <c r="B26" s="5" t="s">
        <v>270</v>
      </c>
      <c r="C26" s="5" t="s">
        <v>271</v>
      </c>
      <c r="D26" s="21">
        <v>6.7100000000000007E-2</v>
      </c>
      <c r="E26" s="21">
        <v>6.4299999999999996E-2</v>
      </c>
    </row>
    <row r="27" spans="1:5" ht="15" customHeight="1" x14ac:dyDescent="0.3">
      <c r="A27" s="5" t="s">
        <v>24</v>
      </c>
      <c r="B27" s="5" t="s">
        <v>272</v>
      </c>
      <c r="C27" s="5" t="s">
        <v>273</v>
      </c>
      <c r="D27" s="21">
        <v>2.5899999999999999E-2</v>
      </c>
      <c r="E27" s="21">
        <v>2.47E-2</v>
      </c>
    </row>
    <row r="28" spans="1:5" ht="15" customHeight="1" x14ac:dyDescent="0.3">
      <c r="A28" s="5" t="s">
        <v>27</v>
      </c>
      <c r="B28" s="5" t="s">
        <v>274</v>
      </c>
      <c r="C28" s="5" t="s">
        <v>275</v>
      </c>
      <c r="D28" s="24">
        <v>34440</v>
      </c>
      <c r="E28" s="24">
        <v>37839</v>
      </c>
    </row>
    <row r="29" spans="1:5" ht="15" customHeight="1" x14ac:dyDescent="0.3">
      <c r="A29" s="5" t="s">
        <v>30</v>
      </c>
      <c r="B29" s="5" t="s">
        <v>276</v>
      </c>
      <c r="C29" s="5" t="s">
        <v>277</v>
      </c>
      <c r="D29" s="25">
        <v>15616.36</v>
      </c>
      <c r="E29" s="25">
        <v>14733.03</v>
      </c>
    </row>
    <row r="30" spans="1:5" ht="15" customHeight="1" x14ac:dyDescent="0.3">
      <c r="A30" s="5" t="s">
        <v>33</v>
      </c>
      <c r="B30" s="5" t="s">
        <v>278</v>
      </c>
      <c r="C30" s="5" t="s">
        <v>279</v>
      </c>
      <c r="D30" s="25"/>
      <c r="E30" s="25"/>
    </row>
    <row r="31" spans="1:5" ht="15" customHeight="1" x14ac:dyDescent="0.3">
      <c r="A31" s="9" t="s">
        <v>280</v>
      </c>
      <c r="B31" s="9" t="s">
        <v>280</v>
      </c>
      <c r="C31" s="9" t="s">
        <v>280</v>
      </c>
      <c r="D31" s="11"/>
      <c r="E31" s="11"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44" t="s">
        <v>6</v>
      </c>
      <c r="B1" s="44" t="s">
        <v>281</v>
      </c>
      <c r="C1" s="44" t="s">
        <v>282</v>
      </c>
      <c r="D1" s="44" t="s">
        <v>283</v>
      </c>
      <c r="E1" s="44"/>
      <c r="F1" s="44"/>
    </row>
    <row r="2" spans="1:6" ht="15" customHeight="1" x14ac:dyDescent="0.25">
      <c r="A2" s="44"/>
      <c r="B2" s="44"/>
      <c r="C2" s="44"/>
      <c r="D2" s="7" t="s">
        <v>284</v>
      </c>
      <c r="E2" s="7" t="s">
        <v>285</v>
      </c>
      <c r="F2" s="7" t="s">
        <v>286</v>
      </c>
    </row>
    <row r="3" spans="1:6" ht="15" customHeight="1" x14ac:dyDescent="0.3">
      <c r="A3" s="8" t="s">
        <v>58</v>
      </c>
      <c r="B3" s="8" t="s">
        <v>287</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288</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289</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290</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291</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292</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44" t="s">
        <v>6</v>
      </c>
      <c r="B1" s="44" t="s">
        <v>117</v>
      </c>
      <c r="C1" s="44" t="s">
        <v>293</v>
      </c>
      <c r="D1" s="44"/>
    </row>
    <row r="2" spans="1:4" ht="15" customHeight="1" x14ac:dyDescent="0.25">
      <c r="A2" s="44"/>
      <c r="B2" s="44"/>
      <c r="C2" s="7" t="s">
        <v>294</v>
      </c>
      <c r="D2" s="7" t="s">
        <v>295</v>
      </c>
    </row>
    <row r="3" spans="1:4" ht="15" customHeight="1" x14ac:dyDescent="0.3">
      <c r="A3" s="5" t="s">
        <v>9</v>
      </c>
      <c r="B3" s="5" t="s">
        <v>296</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297</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298</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299</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44" t="s">
        <v>6</v>
      </c>
      <c r="B1" s="44" t="s">
        <v>59</v>
      </c>
      <c r="C1" s="44" t="s">
        <v>222</v>
      </c>
      <c r="D1" s="44"/>
      <c r="E1" s="44" t="s">
        <v>223</v>
      </c>
      <c r="F1" s="44"/>
      <c r="G1" s="44" t="s">
        <v>57</v>
      </c>
    </row>
    <row r="2" spans="1:7" ht="15" customHeight="1" x14ac:dyDescent="0.25">
      <c r="A2" s="44"/>
      <c r="B2" s="44"/>
      <c r="C2" s="7" t="s">
        <v>294</v>
      </c>
      <c r="D2" s="7" t="s">
        <v>300</v>
      </c>
      <c r="E2" s="7" t="s">
        <v>294</v>
      </c>
      <c r="F2" s="7" t="s">
        <v>300</v>
      </c>
      <c r="G2" s="44"/>
    </row>
    <row r="3" spans="1:7" ht="15" customHeight="1" x14ac:dyDescent="0.3">
      <c r="A3" s="8" t="s">
        <v>61</v>
      </c>
      <c r="B3" s="8" t="s">
        <v>62</v>
      </c>
      <c r="C3" s="8" t="s">
        <v>1</v>
      </c>
      <c r="D3" s="8" t="s">
        <v>1</v>
      </c>
      <c r="E3" s="8" t="s">
        <v>1</v>
      </c>
      <c r="F3" s="8" t="s">
        <v>1</v>
      </c>
      <c r="G3" s="8" t="s">
        <v>1</v>
      </c>
    </row>
    <row r="4" spans="1:7" ht="15" customHeight="1" x14ac:dyDescent="0.3">
      <c r="A4" s="5" t="s">
        <v>1</v>
      </c>
      <c r="B4" s="5" t="s">
        <v>301</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302</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gVroBgt7rPTgJg5PaEsC84wGxSI=</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7uVhSdPZsLxcUS3nECxq5NSgRZU=</DigestValue>
    </Reference>
  </SignedInfo>
  <SignatureValue>ebMS523NKakbEjSQgC0aLFXXjxbeAmnDsphqmzTpW1ryCoGVo/aYWzTvx7KcCSkRw50hZq7Se9dE
AEMo+LznhIkWpEVneu2Kh3yBfuda4bj9t4TrK3TVWbmbrOm3NUXnHuRGllNbYol2D2yWmSQ2ttIF
jjuIqqzJxrVS+cJSYkc=</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HwOp000OoEhdfkuxXL5cLJU1K/0=</DigestValue>
      </Reference>
      <Reference URI="/xl/styles.xml?ContentType=application/vnd.openxmlformats-officedocument.spreadsheetml.styles+xml">
        <DigestMethod Algorithm="http://www.w3.org/2000/09/xmldsig#sha1"/>
        <DigestValue>NYMylOkBRCQsl9jm9rA/ffCWn1A=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hCHHrmjg395IqeQH0bvj6yojOmE=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07WISoQ12tpxqkHFVxZUr8bKNk4=</DigestValue>
      </Reference>
      <Reference URI="/xl/worksheets/sheet10.xml?ContentType=application/vnd.openxmlformats-officedocument.spreadsheetml.worksheet+xml">
        <DigestMethod Algorithm="http://www.w3.org/2000/09/xmldsig#sha1"/>
        <DigestValue>7jyXLRVQA+C7PwBR8pmehMmh4wQ=</DigestValue>
      </Reference>
      <Reference URI="/xl/worksheets/sheet11.xml?ContentType=application/vnd.openxmlformats-officedocument.spreadsheetml.worksheet+xml">
        <DigestMethod Algorithm="http://www.w3.org/2000/09/xmldsig#sha1"/>
        <DigestValue>PA0xA/cBeNcH8Mtjm62w5z2ve6M=</DigestValue>
      </Reference>
      <Reference URI="/xl/worksheets/sheet12.xml?ContentType=application/vnd.openxmlformats-officedocument.spreadsheetml.worksheet+xml">
        <DigestMethod Algorithm="http://www.w3.org/2000/09/xmldsig#sha1"/>
        <DigestValue>pceeDX+TPfVVtbXtVp4hezrDk4E=</DigestValue>
      </Reference>
      <Reference URI="/xl/worksheets/sheet13.xml?ContentType=application/vnd.openxmlformats-officedocument.spreadsheetml.worksheet+xml">
        <DigestMethod Algorithm="http://www.w3.org/2000/09/xmldsig#sha1"/>
        <DigestValue>bTvFlFgurhbXuw1JCuXMMqijhsc=</DigestValue>
      </Reference>
      <Reference URI="/xl/worksheets/sheet2.xml?ContentType=application/vnd.openxmlformats-officedocument.spreadsheetml.worksheet+xml">
        <DigestMethod Algorithm="http://www.w3.org/2000/09/xmldsig#sha1"/>
        <DigestValue>nfxxAG2Jf77sSvZN1XA0RmUaJXs=</DigestValue>
      </Reference>
      <Reference URI="/xl/worksheets/sheet3.xml?ContentType=application/vnd.openxmlformats-officedocument.spreadsheetml.worksheet+xml">
        <DigestMethod Algorithm="http://www.w3.org/2000/09/xmldsig#sha1"/>
        <DigestValue>eHwQJenp9jmHukc7AOR8eZzqCEs=</DigestValue>
      </Reference>
      <Reference URI="/xl/worksheets/sheet4.xml?ContentType=application/vnd.openxmlformats-officedocument.spreadsheetml.worksheet+xml">
        <DigestMethod Algorithm="http://www.w3.org/2000/09/xmldsig#sha1"/>
        <DigestValue>+Uyf2kCwkD5r+2xXV0u8h+uq3U8=</DigestValue>
      </Reference>
      <Reference URI="/xl/worksheets/sheet5.xml?ContentType=application/vnd.openxmlformats-officedocument.spreadsheetml.worksheet+xml">
        <DigestMethod Algorithm="http://www.w3.org/2000/09/xmldsig#sha1"/>
        <DigestValue>1IhCeuCHgSjpTA5BqQ74tqmx9FQ=</DigestValue>
      </Reference>
      <Reference URI="/xl/worksheets/sheet6.xml?ContentType=application/vnd.openxmlformats-officedocument.spreadsheetml.worksheet+xml">
        <DigestMethod Algorithm="http://www.w3.org/2000/09/xmldsig#sha1"/>
        <DigestValue>JC/SgpA9Y/QP1z6oaP3GwIEF2wk=</DigestValue>
      </Reference>
      <Reference URI="/xl/worksheets/sheet7.xml?ContentType=application/vnd.openxmlformats-officedocument.spreadsheetml.worksheet+xml">
        <DigestMethod Algorithm="http://www.w3.org/2000/09/xmldsig#sha1"/>
        <DigestValue>FkrekLs+epfZmo+2V9rOe+sxxWE=</DigestValue>
      </Reference>
      <Reference URI="/xl/worksheets/sheet8.xml?ContentType=application/vnd.openxmlformats-officedocument.spreadsheetml.worksheet+xml">
        <DigestMethod Algorithm="http://www.w3.org/2000/09/xmldsig#sha1"/>
        <DigestValue>kdtVNRV2ZXj/dgEQWpGQndQeZ0M=</DigestValue>
      </Reference>
      <Reference URI="/xl/worksheets/sheet9.xml?ContentType=application/vnd.openxmlformats-officedocument.spreadsheetml.worksheet+xml">
        <DigestMethod Algorithm="http://www.w3.org/2000/09/xmldsig#sha1"/>
        <DigestValue>OzWRJFs6B0Rs1DtTw1otj7JO53A=</DigestValue>
      </Reference>
    </Manifest>
    <SignatureProperties>
      <SignatureProperty Id="idSignatureTime" Target="#idPackageSignature">
        <mdssi:SignatureTime xmlns:mdssi="http://schemas.openxmlformats.org/package/2006/digital-signature">
          <mdssi:Format>YYYY-MM-DDThh:mm:ssTZD</mdssi:Format>
          <mdssi:Value>2023-06-06T07:18:15Z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2023-06-06T07:18:15Z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ASw4XHhdkett86kzXAfI9FZx+ik=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A1IJRLSaMTYgf2wrgsiTPHZ5zc8=</DigestValue>
    </Reference>
  </SignedInfo>
  <SignatureValue>afjEkSKGVoXTiLQq1rEvucCVxFKW2MU71eU1mBIWB0DhZPVV9xGes7/70cmBTmKZF1WWPxL8OLzf
B1lKW7LvxRcnaLNd9resNqRWmQAJ5eRL1qxJHD308LysHF7WfmJK+uG1bGFVyXHStzwdYT5C2vYe
L+MiF1Amy/cgpJVixxk=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HwOp000OoEhdfkuxXL5cLJU1K/0=</DigestValue>
      </Reference>
      <Reference URI="/xl/styles.xml?ContentType=application/vnd.openxmlformats-officedocument.spreadsheetml.styles+xml">
        <DigestMethod Algorithm="http://www.w3.org/2000/09/xmldsig#sha1"/>
        <DigestValue>wjOHnbHjw5hz9C8TCTE7tDgrqxg=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Rj6jtSXrJJnLxCjLbZSJgvQqduA=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9q40FxsNWFoZMaqXsxbl8K0FyIk=</DigestValue>
      </Reference>
      <Reference URI="/xl/worksheets/sheet10.xml?ContentType=application/vnd.openxmlformats-officedocument.spreadsheetml.worksheet+xml">
        <DigestMethod Algorithm="http://www.w3.org/2000/09/xmldsig#sha1"/>
        <DigestValue>TjeExt/9YjAXjAVzvbfN9N4PcPc=</DigestValue>
      </Reference>
      <Reference URI="/xl/worksheets/sheet11.xml?ContentType=application/vnd.openxmlformats-officedocument.spreadsheetml.worksheet+xml">
        <DigestMethod Algorithm="http://www.w3.org/2000/09/xmldsig#sha1"/>
        <DigestValue>tj7aZ311g84H3tt+tjkAGqxzh0c=</DigestValue>
      </Reference>
      <Reference URI="/xl/worksheets/sheet12.xml?ContentType=application/vnd.openxmlformats-officedocument.spreadsheetml.worksheet+xml">
        <DigestMethod Algorithm="http://www.w3.org/2000/09/xmldsig#sha1"/>
        <DigestValue>4oLWgjVT4kY+ZsTUaK76Ypu963Q=</DigestValue>
      </Reference>
      <Reference URI="/xl/worksheets/sheet13.xml?ContentType=application/vnd.openxmlformats-officedocument.spreadsheetml.worksheet+xml">
        <DigestMethod Algorithm="http://www.w3.org/2000/09/xmldsig#sha1"/>
        <DigestValue>iFXQgnU+bOA73WDiRJTbefbIBC0=</DigestValue>
      </Reference>
      <Reference URI="/xl/worksheets/sheet2.xml?ContentType=application/vnd.openxmlformats-officedocument.spreadsheetml.worksheet+xml">
        <DigestMethod Algorithm="http://www.w3.org/2000/09/xmldsig#sha1"/>
        <DigestValue>+6Och9WQwqqWXP6iunb7B1XKmlI=</DigestValue>
      </Reference>
      <Reference URI="/xl/worksheets/sheet3.xml?ContentType=application/vnd.openxmlformats-officedocument.spreadsheetml.worksheet+xml">
        <DigestMethod Algorithm="http://www.w3.org/2000/09/xmldsig#sha1"/>
        <DigestValue>M+vf3h+odglsw+0IU6w4FgvNgl0=</DigestValue>
      </Reference>
      <Reference URI="/xl/worksheets/sheet4.xml?ContentType=application/vnd.openxmlformats-officedocument.spreadsheetml.worksheet+xml">
        <DigestMethod Algorithm="http://www.w3.org/2000/09/xmldsig#sha1"/>
        <DigestValue>7OBbB3TiRGIbWdywo/WJIxJDdnQ=</DigestValue>
      </Reference>
      <Reference URI="/xl/worksheets/sheet5.xml?ContentType=application/vnd.openxmlformats-officedocument.spreadsheetml.worksheet+xml">
        <DigestMethod Algorithm="http://www.w3.org/2000/09/xmldsig#sha1"/>
        <DigestValue>1hskKW95aLlbhoFhSiySQmDpPAc=</DigestValue>
      </Reference>
      <Reference URI="/xl/worksheets/sheet6.xml?ContentType=application/vnd.openxmlformats-officedocument.spreadsheetml.worksheet+xml">
        <DigestMethod Algorithm="http://www.w3.org/2000/09/xmldsig#sha1"/>
        <DigestValue>gPsRU2XQLchhxitqhQj6b9jYnK8=</DigestValue>
      </Reference>
      <Reference URI="/xl/worksheets/sheet7.xml?ContentType=application/vnd.openxmlformats-officedocument.spreadsheetml.worksheet+xml">
        <DigestMethod Algorithm="http://www.w3.org/2000/09/xmldsig#sha1"/>
        <DigestValue>C3YwlsccyK84ORM46y+ER9UzxbY=</DigestValue>
      </Reference>
      <Reference URI="/xl/worksheets/sheet8.xml?ContentType=application/vnd.openxmlformats-officedocument.spreadsheetml.worksheet+xml">
        <DigestMethod Algorithm="http://www.w3.org/2000/09/xmldsig#sha1"/>
        <DigestValue>mszcBC5OBJ9q8dT1rHzHrzWD4/0=</DigestValue>
      </Reference>
      <Reference URI="/xl/worksheets/sheet9.xml?ContentType=application/vnd.openxmlformats-officedocument.spreadsheetml.worksheet+xml">
        <DigestMethod Algorithm="http://www.w3.org/2000/09/xmldsig#sha1"/>
        <DigestValue>Vt8ore//bivSu/KmgapkC57R+3E=</DigestValue>
      </Reference>
    </Manifest>
    <SignatureProperties>
      <SignatureProperty Id="idSignatureTime" Target="#idPackageSignature">
        <mdssi:SignatureTime xmlns:mdssi="http://schemas.openxmlformats.org/package/2006/digital-signature">
          <mdssi:Format>YYYY-MM-DDThh:mm:ssTZD</mdssi:Format>
          <mdssi:Value>2023-06-07T07:42:15Z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2023-06-07T07:42:15Z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2023-06-07T07:42:14Z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2023-06-06T07:15:34Z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1cfc9638-d127-4e0f-b77b-14eb7e82dfe1</vt:lpwstr>
  </property>
  <property fmtid="{D5CDD505-2E9C-101B-9397-08002B2CF9AE}" pid="10" name="MSIP_Label_ebbfc019-7f88-4fb6-96d6-94ffadd4b772_ContentBits">
    <vt:lpwstr>1</vt:lpwstr>
  </property>
</Properties>
</file>