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comments6.xml" ContentType="application/vnd.openxmlformats-officedocument.spreadsheetml.comments+xml"/>
  <Override PartName="/xl/comments1.xml" ContentType="application/vnd.openxmlformats-officedocument.spreadsheetml.comment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glth19\Desktop\CBTT\2. Feb\Báo cáo Tháng\TCBF\"/>
    </mc:Choice>
  </mc:AlternateContent>
  <bookViews>
    <workbookView xWindow="-108" yWindow="-108" windowWidth="19416" windowHeight="10416"/>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2" hidden="1">BCKetQuaHoatDong_06028!$A$1:$F$51</definedName>
    <definedName name="_xlnm._FilterDatabase" localSheetId="1" hidden="1">BCTaiSan_06027!$A$1:$F$14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3" l="1"/>
  <c r="A4" i="13"/>
  <c r="A121" i="13"/>
  <c r="A118" i="13"/>
  <c r="A115" i="13"/>
  <c r="A106" i="13"/>
  <c r="A97" i="13"/>
  <c r="A85" i="13"/>
  <c r="A76" i="13"/>
  <c r="A58" i="13"/>
  <c r="A43" i="13"/>
  <c r="A34" i="13"/>
  <c r="A19" i="13"/>
  <c r="A13" i="13"/>
  <c r="A1" i="13"/>
  <c r="A2" i="13"/>
  <c r="A3" i="13"/>
  <c r="A5"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7" i="13"/>
  <c r="A108" i="13"/>
  <c r="A109" i="13"/>
  <c r="A110" i="13"/>
  <c r="A111" i="13"/>
  <c r="A112" i="13"/>
  <c r="A113" i="13"/>
  <c r="A114" i="13"/>
  <c r="A116" i="13"/>
  <c r="A117" i="13"/>
  <c r="A119" i="13"/>
  <c r="A120"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<sst xmlns="http://schemas.openxmlformats.org/spreadsheetml/2006/main" count="1529" uniqueCount="420">
  <si>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</si>
  <si>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</si>
  <si>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</si>
  <si>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</si>
  <si>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</si>
  <si>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</si>
  <si>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</si>
  <si>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</si>
  <si>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</si>
  <si>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</si>
  <si>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</si>
  <si>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</si>
  <si>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</si>
  <si>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</si>
  <si>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</si>
  <si>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</si>
  <si>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</si>
  <si>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</si>
  <si>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</si>
  <si>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</si>
  <si>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</si>
  <si>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</si>
  <si>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</si>
  <si>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</si>
  <si>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</si>
  <si>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</si>
  <si>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</si>
  <si>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</si>
  <si>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</si>
  <si>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</si>
  <si>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</si>
  <si>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</si>
  <si>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</si>
  <si>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</si>
  <si>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</si>
  <si>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</si>
  <si>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</si>
  <si>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</si>
  <si>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</si>
  <si>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</si>
  <si>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</si>
  <si>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</si>
  <si>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</si>
  <si>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</si>
  <si>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</si>
  <si>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</si>
  <si>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</si>
  <si>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</si>
  <si>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</si>
  <si>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</si>
  <si>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</si>
  <si>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</si>
  <si>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</si>
  <si>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</si>
  <si>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</si>
  <si>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</si>
  <si>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</si>
  <si>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</si>
  <si>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</si>
  <si>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</si>
  <si>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</si>
  <si>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</si>
  <si>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</si>
  <si>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</si>
  <si>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</si>
  <si>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</si>
  <si>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</si>
  <si>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</si>
  <si>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</si>
  <si>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</si>
  <si>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</si>
  <si>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</si>
  <si>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</si>
  <si>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</si>
  <si>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</si>
  <si>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</si>
  <si>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</si>
  <si>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</si>
  <si>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</si>
  <si>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</si>
  <si>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</si>
  <si>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</si>
  <si>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</si>
  <si>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</si>
  <si>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</si>
  <si>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</si>
  <si>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</si>
  <si>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</si>
  <si>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</si>
  <si>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</si>
  <si>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</si>
  <si>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</si>
  <si>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</si>
  <si>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</si>
  <si>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</si>
  <si>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</si>
  <si>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</si>
  <si>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</si>
  <si>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</si>
  <si>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</si>
  <si>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</si>
  <si>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</si>
  <si>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</si>
  <si>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</si>
  <si>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</si>
  <si>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</si>
  <si>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</si>
  <si>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</si>
  <si>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</si>
  <si>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</si>
  <si>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</si>
  <si>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</si>
  <si>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</si>
  <si>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</si>
  <si>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</si>
  <si>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</si>
  <si>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</si>
  <si>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</si>
  <si>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</si>
  <si>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</si>
  <si>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</si>
  <si>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</si>
  <si>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</si>
  <si>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</si>
  <si>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</si>
  <si>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</si>
  <si>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</si>
  <si>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</si>
  <si>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</si>
  <si>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</si>
  <si>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</si>
  <si>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</si>
  <si>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</si>
  <si>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</si>
  <si>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</si>
  <si>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</si>
  <si>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</si>
  <si>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</si>
  <si>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</si>
  <si>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</si>
  <si>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</si>
  <si>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</si>
  <si>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</si>
  <si>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</si>
  <si>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</si>
  <si>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</si>
  <si>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</si>
  <si>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</si>
  <si>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</si>
  <si>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</si>
  <si>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</si>
  <si>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</si>
  <si>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</si>
  <si>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</si>
  <si>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</si>
  <si>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</si>
  <si>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</si>
  <si>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</si>
  <si>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</si>
  <si>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</si>
  <si>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</si>
  <si>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</si>
  <si>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</si>
  <si>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</si>
  <si>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</si>
  <si>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</si>
  <si>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</si>
  <si>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</si>
  <si>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</si>
  <si>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</si>
  <si>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</si>
  <si>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</si>
  <si>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</si>
  <si>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</si>
  <si>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</si>
  <si>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</si>
  <si>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</si>
  <si>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</si>
  <si>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</si>
  <si>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</si>
  <si>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</si>
  <si>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</si>
  <si>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</si>
  <si>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</si>
  <si>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</si>
  <si>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</si>
  <si>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</si>
  <si>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</si>
  <si>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</si>
  <si>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</si>
  <si>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</si>
  <si>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</si>
  <si>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</si>
  <si>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</si>
  <si>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</si>
  <si>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</si>
  <si>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</si>
  <si>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</si>
  <si>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</si>
  <si>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</si>
  <si>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</si>
  <si>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</si>
  <si>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</si>
  <si>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</si>
  <si>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</si>
  <si>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</si>
  <si>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</si>
  <si>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</si>
  <si>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</si>
  <si>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</si>
  <si>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</si>
  <si>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</si>
  <si>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</si>
  <si>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</si>
  <si>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</si>
  <si>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</si>
  <si>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</si>
  <si>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</si>
  <si>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</si>
  <si>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</si>
  <si>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</si>
  <si>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</si>
  <si>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</si>
  <si>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</si>
  <si>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</si>
  <si>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</si>
  <si>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</si>
  <si>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</si>
  <si>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</si>
  <si>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</si>
  <si>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</si>
  <si>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</si>
  <si>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</si>
  <si>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</si>
  <si>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</si>
  <si>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</si>
  <si>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</si>
  <si>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</si>
  <si>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</si>
  <si>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</si>
  <si>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</si>
  <si>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</si>
  <si>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</si>
  <si>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</si>
  <si>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</si>
  <si>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</si>
  <si>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</si>
  <si>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</si>
  <si>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</si>
  <si>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</si>
  <si>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</si>
  <si>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</si>
  <si>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</si>
  <si>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</si>
  <si>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</si>
  <si>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</si>
  <si>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</si>
  <si>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</si>
  <si>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</si>
  <si>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</si>
  <si>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</si>
  <si>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</si>
  <si>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</si>
  <si>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</si>
  <si>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</si>
  <si>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</si>
  <si>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</si>
  <si>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</si>
  <si>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</si>
  <si>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</si>
  <si>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</si>
  <si>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</si>
  <si>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</si>
  <si>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</si>
  <si>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</si>
  <si>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</si>
  <si>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</si>
  <si>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</si>
  <si>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</si>
  <si>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</si>
  <si>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</si>
  <si>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</si>
  <si>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</si>
  <si>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</si>
  <si>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</si>
  <si>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</si>
  <si>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</si>
  <si>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</si>
  <si>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</si>
  <si>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</si>
  <si>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</si>
  <si>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</si>
  <si>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</si>
  <si>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</si>
  <si>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</si>
  <si>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</si>
  <si>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</si>
  <si>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</si>
  <si>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</si>
  <si>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</si>
  <si>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</si>
  <si>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</si>
  <si>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</si>
  <si>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</si>
  <si>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</si>
  <si>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</si>
  <si>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</si>
  <si>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</si>
  <si>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</si>
  <si>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</si>
  <si>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</si>
  <si>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</si>
  <si>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</si>
  <si>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</si>
  <si>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</si>
  <si>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</si>
  <si>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</si>
  <si>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</si>
  <si>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</si>
  <si>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</si>
  <si>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</si>
  <si>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</si>
  <si>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</si>
  <si>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</si>
  <si>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</si>
  <si>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</si>
  <si>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</si>
  <si>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</si>
  <si>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</si>
  <si>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</si>
  <si>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</si>
  <si>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</si>
  <si>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</si>
  <si>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</si>
  <si>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</si>
  <si>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Đại diện có thẩm quyền của Công ty quản lý Quỹ</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</si>
  <si>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</si>
  <si>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</si>
  <si>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</si>
  <si>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</si>
  <si>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</si>
  <si>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</si>
  <si>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</si>
  <si>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</si>
  <si>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</si>
  <si>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</si>
  <si>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</si>
  <si>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</si>
  <si>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</si>
  <si>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</si>
  <si>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</si>
  <si>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Phó phòng Dịch vụ Quản trị và Giám sát Quỹ</t>
  </si>
  <si>
    <t>Trịnh Hoài Nam</t>
  </si>
  <si>
    <t xml:space="preserve">1. Tên Công ty quản lý quỹ: </t>
  </si>
  <si>
    <t xml:space="preserve">2. Tên Ngân hàng giám sát: </t>
  </si>
  <si>
    <t xml:space="preserve">3. Tên Quỹ: </t>
  </si>
  <si>
    <t xml:space="preserve">4. Ngày lập báo cáo: </t>
  </si>
  <si>
    <t>Tháng</t>
  </si>
  <si>
    <t>Công ty Cổ phần Quản lý Quỹ Kỹ Thương</t>
  </si>
  <si>
    <t>Ngân hàng TNHH Một thành viên Standard Chartered (Việt Nam)</t>
  </si>
  <si>
    <t>Quỹ Đầu tư trái phiếu Techcom</t>
  </si>
  <si>
    <t>Phí Tuấn Thành</t>
  </si>
  <si>
    <t>Phó Tổng Giám Đốc</t>
  </si>
  <si>
    <t>Trái phiếu niêm yết
Listed bonds</t>
  </si>
  <si>
    <t>2251.1</t>
  </si>
  <si>
    <t>1.1</t>
  </si>
  <si>
    <t>CII120018</t>
  </si>
  <si>
    <t>2251.1.1</t>
  </si>
  <si>
    <t>1.2</t>
  </si>
  <si>
    <t>CII121006</t>
  </si>
  <si>
    <t>2251.1.2</t>
  </si>
  <si>
    <t>1.3</t>
  </si>
  <si>
    <t>2251.1.3</t>
  </si>
  <si>
    <t>1.4</t>
  </si>
  <si>
    <t>GEG121022</t>
  </si>
  <si>
    <t>2251.1.4</t>
  </si>
  <si>
    <t>1.5</t>
  </si>
  <si>
    <t>2251.1.5</t>
  </si>
  <si>
    <t>1.6</t>
  </si>
  <si>
    <t>MML121021</t>
  </si>
  <si>
    <t>2251.1.6</t>
  </si>
  <si>
    <t>1.7</t>
  </si>
  <si>
    <t>MSR11808</t>
  </si>
  <si>
    <t>2251.1.7</t>
  </si>
  <si>
    <t>1.8</t>
  </si>
  <si>
    <t>NPM11805</t>
  </si>
  <si>
    <t>2251.1.8</t>
  </si>
  <si>
    <t>1.9</t>
  </si>
  <si>
    <t>NVL122001</t>
  </si>
  <si>
    <t>2251.1.9</t>
  </si>
  <si>
    <t>1.10</t>
  </si>
  <si>
    <t>SBT121002</t>
  </si>
  <si>
    <t>2251.1.10</t>
  </si>
  <si>
    <t>1.11</t>
  </si>
  <si>
    <t>VHM121024</t>
  </si>
  <si>
    <t>2251.1.11</t>
  </si>
  <si>
    <t>1.12</t>
  </si>
  <si>
    <t>VHM121025</t>
  </si>
  <si>
    <t>2251.1.12</t>
  </si>
  <si>
    <t>1.13</t>
  </si>
  <si>
    <t>2251.1.13</t>
  </si>
  <si>
    <t>1.14</t>
  </si>
  <si>
    <t>VIC121004</t>
  </si>
  <si>
    <t>2251.1.14</t>
  </si>
  <si>
    <t>1.15</t>
  </si>
  <si>
    <t>VIC121005</t>
  </si>
  <si>
    <t>2251.1.15</t>
  </si>
  <si>
    <t>VND122014</t>
  </si>
  <si>
    <t>VNG122002</t>
  </si>
  <si>
    <t>VRE12007</t>
  </si>
  <si>
    <t>Trái phiếu chưa niêm yết
Unlisted Bonds</t>
  </si>
  <si>
    <t>2251.2</t>
  </si>
  <si>
    <t>2.1</t>
  </si>
  <si>
    <t>MASAN GROUP BOND 9.5% 21/09/27</t>
  </si>
  <si>
    <t>2251.2.1</t>
  </si>
  <si>
    <t>2.2</t>
  </si>
  <si>
    <t>NLGB2124002</t>
  </si>
  <si>
    <t>2251.2.2</t>
  </si>
  <si>
    <t>2023</t>
  </si>
  <si>
    <t>Ngày 02 tháng 03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</si>
</sst>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00_-;\-* #,##0.00_-;_-* &quot;-&quot;??_-;_-@_-"/>
    <numFmt numFmtId="165" formatCode="_(* #,##0_);_(* \(#,##0\);_(* &quot;-&quot;??_);_(@_)"/>
  </numFmts>
  <fonts count="21"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
      <sz val="10"/>
      <name val="Arial"/>
    </font>
    <font>
      <sz val="10"/>
      <name val="Tahoma"/>
    </font>
    <font>
      <b/>
      <sz val="10"/>
      <name val="Tahoma"/>
    </font>
    <font>
      <b/>
      <sz val="10"/>
      <name val="Tahoma"/>
      <family val="2"/>
    </font>
    <font>
      <sz val="10"/>
      <name val="Tahoma"/>
      <family val="2"/>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5" fillId="0" borderId="0" applyFont="0" applyFill="0" applyBorder="0" applyAlignment="0" applyProtection="0"/>
    <xf numFmtId="164" fontId="16" fillId="0" borderId="0" applyFont="0" applyFill="0" applyBorder="0" applyAlignment="0" applyProtection="0"/>
  </cellStyleXfs>
  <cellXfs count="53">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10" fontId="7" fillId="0" borderId="1" xfId="1" applyNumberFormat="1" applyFont="1" applyBorder="1" applyAlignment="1">
      <alignment horizontal="right"/>
    </xf>
    <xf numFmtId="0" fontId="7" fillId="0" borderId="1" xfId="0" applyFont="1" applyBorder="1" applyAlignment="1">
      <alignment horizontal="right"/>
    </xf>
    <xf numFmtId="10" fontId="7" fillId="0" borderId="1" xfId="0" applyNumberFormat="1" applyFont="1" applyBorder="1" applyAlignment="1">
      <alignment horizontal="right"/>
    </xf>
    <xf numFmtId="0" fontId="12" fillId="0" borderId="1" xfId="0" applyFont="1" applyBorder="1" applyAlignment="1">
      <alignment horizontal="right"/>
    </xf>
    <xf numFmtId="3" fontId="7" fillId="0" borderId="1" xfId="0" applyNumberFormat="1" applyFont="1" applyBorder="1" applyAlignment="1">
      <alignment horizontal="right"/>
    </xf>
    <xf numFmtId="0" fontId="13" fillId="2" borderId="1" xfId="0" applyFont="1" applyFill="1" applyBorder="1" applyAlignment="1">
      <alignment horizontal="right"/>
    </xf>
    <xf numFmtId="0" fontId="11" fillId="2" borderId="1" xfId="0" applyFont="1" applyFill="1" applyBorder="1" applyAlignment="1">
      <alignment horizontal="right"/>
    </xf>
    <xf numFmtId="0" fontId="0" fillId="0" borderId="0" xfId="0" applyAlignment="1">
      <alignment horizontal="right"/>
    </xf>
    <xf numFmtId="165" fontId="7" fillId="0" borderId="1" xfId="0" applyNumberFormat="1" applyFont="1" applyBorder="1" applyAlignment="1">
      <alignment horizontal="right"/>
    </xf>
    <xf numFmtId="165" fontId="12" fillId="0" borderId="1" xfId="0" applyNumberFormat="1" applyFont="1" applyBorder="1" applyAlignment="1">
      <alignment horizontal="right"/>
    </xf>
    <xf numFmtId="37" fontId="7" fillId="0" borderId="1" xfId="0" applyNumberFormat="1" applyFont="1" applyBorder="1" applyAlignment="1">
      <alignment horizontal="right"/>
    </xf>
    <xf numFmtId="4" fontId="7" fillId="0" borderId="1" xfId="0" applyNumberFormat="1" applyFont="1" applyBorder="1" applyAlignment="1">
      <alignment horizontal="left"/>
    </xf>
    <xf numFmtId="0" fontId="1" fillId="0" borderId="0" xfId="0" applyFont="1"/>
    <xf numFmtId="10" fontId="0" fillId="0" borderId="0" xfId="0" applyNumberFormat="1"/>
    <xf numFmtId="0" fontId="12" fillId="0" borderId="1" xfId="0" applyFont="1" applyBorder="1" applyAlignment="1">
      <alignment horizontal="left"/>
    </xf>
    <xf numFmtId="0" fontId="11" fillId="2" borderId="1" xfId="0" applyFont="1" applyFill="1" applyBorder="1" applyAlignment="1">
      <alignment horizontal="center" vertical="justify"/>
    </xf>
    <xf numFmtId="0" fontId="7" fillId="0" borderId="1" xfId="0" applyFont="1" applyFill="1" applyBorder="1" applyAlignment="1">
      <alignment horizontal="left"/>
    </xf>
    <xf numFmtId="165" fontId="7" fillId="0" borderId="1" xfId="0" applyNumberFormat="1" applyFont="1" applyFill="1" applyBorder="1" applyAlignment="1">
      <alignment horizontal="right"/>
    </xf>
    <xf numFmtId="0" fontId="0" fillId="0" borderId="0" xfId="0" applyFill="1"/>
    <xf numFmtId="0" fontId="7" fillId="0" borderId="1" xfId="0" applyFont="1" applyFill="1" applyBorder="1" applyAlignment="1">
      <alignment horizontal="right"/>
    </xf>
    <xf numFmtId="0" fontId="3" fillId="0" borderId="0" xfId="0" applyFont="1" applyFill="1" applyAlignment="1">
      <alignment horizontal="left"/>
    </xf>
    <xf numFmtId="0" fontId="14" fillId="0" borderId="0" xfId="0" applyFont="1" applyFill="1"/>
    <xf numFmtId="165" fontId="17" fillId="0" borderId="2" xfId="0" applyNumberFormat="1" applyFont="1" applyBorder="1" applyAlignment="1" applyProtection="1">
      <alignment horizontal="right" vertical="center" wrapText="1"/>
      <protection locked="0"/>
    </xf>
    <xf numFmtId="10" fontId="17" fillId="0" borderId="2" xfId="0" applyNumberFormat="1" applyFont="1" applyBorder="1" applyAlignment="1" applyProtection="1">
      <alignment horizontal="right" vertical="center" wrapText="1"/>
      <protection locked="0"/>
    </xf>
    <xf numFmtId="165" fontId="18" fillId="0" borderId="2" xfId="0" applyNumberFormat="1" applyFont="1" applyBorder="1" applyAlignment="1" applyProtection="1">
      <alignment horizontal="right" vertical="center" wrapText="1"/>
      <protection locked="0"/>
    </xf>
    <xf numFmtId="10" fontId="18" fillId="0" borderId="2" xfId="0" applyNumberFormat="1" applyFont="1" applyBorder="1" applyAlignment="1" applyProtection="1">
      <alignment horizontal="right" vertical="center" wrapText="1"/>
      <protection locked="0"/>
    </xf>
    <xf numFmtId="43" fontId="17" fillId="0" borderId="2" xfId="0" applyNumberFormat="1" applyFont="1" applyBorder="1" applyAlignment="1" applyProtection="1">
      <alignment horizontal="right" vertical="center" wrapText="1"/>
      <protection locked="0"/>
    </xf>
    <xf numFmtId="41" fontId="19" fillId="3" borderId="3" xfId="2" applyNumberFormat="1" applyFont="1" applyFill="1" applyBorder="1" applyAlignment="1">
      <alignment horizontal="left"/>
    </xf>
    <xf numFmtId="41" fontId="20" fillId="0" borderId="3" xfId="2" applyNumberFormat="1" applyFont="1" applyBorder="1"/>
    <xf numFmtId="41" fontId="19" fillId="3" borderId="3" xfId="2" applyNumberFormat="1" applyFont="1" applyFill="1" applyBorder="1"/>
    <xf numFmtId="4" fontId="17" fillId="0" borderId="2" xfId="0" applyNumberFormat="1" applyFont="1" applyBorder="1" applyAlignment="1" applyProtection="1">
      <alignment horizontal="center" vertical="center" wrapText="1"/>
      <protection locked="0"/>
    </xf>
    <xf numFmtId="4" fontId="17" fillId="0" borderId="2" xfId="0" applyNumberFormat="1" applyFont="1" applyBorder="1" applyAlignment="1" applyProtection="1">
      <alignment horizontal="left" vertical="center" wrapText="1"/>
      <protection locked="0"/>
    </xf>
    <xf numFmtId="0" fontId="17" fillId="0" borderId="2" xfId="0" applyFont="1" applyBorder="1" applyAlignment="1" applyProtection="1">
      <alignment horizontal="center" vertical="center" wrapText="1"/>
      <protection locked="0"/>
    </xf>
    <xf numFmtId="164" fontId="20" fillId="4" borderId="2" xfId="2" applyFont="1" applyFill="1" applyBorder="1" applyAlignment="1" applyProtection="1">
      <alignment horizontal="right" vertical="center" wrapText="1"/>
      <protection locked="0"/>
    </xf>
    <xf numFmtId="41" fontId="20" fillId="4" borderId="2" xfId="2" applyNumberFormat="1" applyFont="1" applyFill="1" applyBorder="1" applyAlignment="1" applyProtection="1">
      <alignment horizontal="right" vertical="center" wrapText="1"/>
      <protection locked="0"/>
    </xf>
    <xf numFmtId="0" fontId="1" fillId="0" borderId="0" xfId="0" applyFont="1" applyFill="1" applyAlignment="1">
      <alignment horizontal="lef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2" fillId="0" borderId="1" xfId="0" applyFont="1" applyBorder="1" applyAlignment="1">
      <alignment horizontal="left"/>
    </xf>
    <xf numFmtId="0" fontId="11" fillId="2" borderId="1" xfId="0" applyFont="1" applyFill="1" applyBorder="1" applyAlignment="1">
      <alignment horizontal="center" vertical="justify"/>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9"/>
  <sheetViews>
    <sheetView tabSelected="1" zoomScale="82" zoomScaleNormal="82" workbookViewId="0">
      <selection activeCell="A9" sqref="A9:B9"/>
    </sheetView>
  </sheetViews>
  <sheetFormatPr defaultRowHeight="13.2" x14ac:dyDescent="0.25"/>
  <cols>
    <col min="1" max="1" width="41.44140625" bestFit="1" customWidth="1"/>
    <col min="2" max="2" width="46.44140625" customWidth="1"/>
    <col min="3" max="3" width="81.21875" customWidth="1"/>
    <col min="4" max="4" width="37.21875" customWidth="1"/>
  </cols>
  <sheetData>
    <row r="1" spans="1:4" ht="15" customHeight="1" x14ac:dyDescent="0.25">
      <c r="A1" s="48" t="s">
        <v>0</v>
      </c>
      <c r="B1" s="48"/>
      <c r="C1" s="48"/>
      <c r="D1" s="48"/>
    </row>
    <row r="2" spans="1:4" ht="9" customHeight="1" x14ac:dyDescent="0.25">
      <c r="A2" s="48"/>
      <c r="B2" s="48"/>
      <c r="C2" s="48"/>
      <c r="D2" s="48"/>
    </row>
    <row r="3" spans="1:4" ht="15" customHeight="1" x14ac:dyDescent="0.3">
      <c r="A3" s="1" t="s">
        <v>1</v>
      </c>
      <c r="B3" s="1" t="s">
        <v>1</v>
      </c>
      <c r="C3" s="2" t="s">
        <v>2</v>
      </c>
      <c r="D3" s="30" t="s">
        <v>357</v>
      </c>
    </row>
    <row r="4" spans="1:4" ht="15" customHeight="1" x14ac:dyDescent="0.3">
      <c r="A4" s="1" t="s">
        <v>1</v>
      </c>
      <c r="B4" s="1" t="s">
        <v>1</v>
      </c>
      <c r="C4" s="2" t="s">
        <v>3</v>
      </c>
      <c r="D4" s="30">
        <v>2</v>
      </c>
    </row>
    <row r="5" spans="1:4" ht="15" customHeight="1" x14ac:dyDescent="0.3">
      <c r="A5" s="1" t="s">
        <v>1</v>
      </c>
      <c r="B5" s="1" t="s">
        <v>1</v>
      </c>
      <c r="C5" s="2" t="s">
        <v>4</v>
      </c>
      <c r="D5" s="30" t="s">
        <v>418</v>
      </c>
    </row>
    <row r="6" spans="1:4" ht="15" customHeight="1" x14ac:dyDescent="0.3">
      <c r="A6" s="1" t="s">
        <v>1</v>
      </c>
      <c r="B6" s="1" t="s">
        <v>1</v>
      </c>
      <c r="C6" s="1" t="s">
        <v>1</v>
      </c>
      <c r="D6" s="1" t="s">
        <v>1</v>
      </c>
    </row>
    <row r="7" spans="1:4" ht="15" customHeight="1" x14ac:dyDescent="0.3">
      <c r="A7" s="49" t="s">
        <v>353</v>
      </c>
      <c r="B7" s="50"/>
      <c r="C7" s="30" t="s">
        <v>358</v>
      </c>
      <c r="D7" s="1" t="s">
        <v>1</v>
      </c>
    </row>
    <row r="8" spans="1:4" ht="15" customHeight="1" x14ac:dyDescent="0.3">
      <c r="A8" s="49" t="s">
        <v>354</v>
      </c>
      <c r="B8" s="50"/>
      <c r="C8" s="30" t="s">
        <v>359</v>
      </c>
      <c r="D8" s="1" t="s">
        <v>1</v>
      </c>
    </row>
    <row r="9" spans="1:4" ht="15" customHeight="1" x14ac:dyDescent="0.3">
      <c r="A9" s="49" t="s">
        <v>355</v>
      </c>
      <c r="B9" s="50"/>
      <c r="C9" s="30" t="s">
        <v>360</v>
      </c>
      <c r="D9" s="1" t="s">
        <v>1</v>
      </c>
    </row>
    <row r="10" spans="1:4" ht="15" customHeight="1" x14ac:dyDescent="0.3">
      <c r="A10" s="49" t="s">
        <v>356</v>
      </c>
      <c r="B10" s="50"/>
      <c r="C10" s="45" t="s">
        <v>419</v>
      </c>
      <c r="D10" s="1" t="s">
        <v>1</v>
      </c>
    </row>
    <row r="11" spans="1:4" ht="15" customHeight="1" x14ac:dyDescent="0.3">
      <c r="A11" s="1" t="s">
        <v>1</v>
      </c>
      <c r="B11" s="1" t="s">
        <v>1</v>
      </c>
      <c r="C11" s="1" t="s">
        <v>1</v>
      </c>
      <c r="D11" s="1" t="s">
        <v>1</v>
      </c>
    </row>
    <row r="12" spans="1:4" ht="15" customHeight="1" x14ac:dyDescent="0.3">
      <c r="A12" s="1" t="s">
        <v>1</v>
      </c>
      <c r="B12" s="1" t="s">
        <v>1</v>
      </c>
      <c r="C12" s="1" t="s">
        <v>1</v>
      </c>
      <c r="D12" s="1" t="s">
        <v>5</v>
      </c>
    </row>
    <row r="13" spans="1:4" ht="15" customHeight="1" x14ac:dyDescent="0.3">
      <c r="A13" s="1" t="s">
        <v>1</v>
      </c>
      <c r="B13" s="3" t="s">
        <v>6</v>
      </c>
      <c r="C13" s="3" t="s">
        <v>7</v>
      </c>
      <c r="D13" s="3" t="s">
        <v>8</v>
      </c>
    </row>
    <row r="14" spans="1:4" ht="15" customHeight="1" x14ac:dyDescent="0.3">
      <c r="A14" s="1" t="s">
        <v>1</v>
      </c>
      <c r="B14" s="4" t="s">
        <v>9</v>
      </c>
      <c r="C14" s="5" t="s">
        <v>10</v>
      </c>
      <c r="D14" s="5" t="s">
        <v>11</v>
      </c>
    </row>
    <row r="15" spans="1:4" ht="15" customHeight="1" x14ac:dyDescent="0.3">
      <c r="A15" s="1" t="s">
        <v>1</v>
      </c>
      <c r="B15" s="4" t="s">
        <v>12</v>
      </c>
      <c r="C15" s="5" t="s">
        <v>13</v>
      </c>
      <c r="D15" s="5" t="s">
        <v>14</v>
      </c>
    </row>
    <row r="16" spans="1:4" ht="15" customHeight="1" x14ac:dyDescent="0.3">
      <c r="A16" s="1" t="s">
        <v>1</v>
      </c>
      <c r="B16" s="4" t="s">
        <v>15</v>
      </c>
      <c r="C16" s="5" t="s">
        <v>16</v>
      </c>
      <c r="D16" s="5" t="s">
        <v>17</v>
      </c>
    </row>
    <row r="17" spans="1:4" ht="15" customHeight="1" x14ac:dyDescent="0.3">
      <c r="A17" s="1" t="s">
        <v>1</v>
      </c>
      <c r="B17" s="4" t="s">
        <v>18</v>
      </c>
      <c r="C17" s="5" t="s">
        <v>19</v>
      </c>
      <c r="D17" s="5" t="s">
        <v>20</v>
      </c>
    </row>
    <row r="18" spans="1:4" ht="15" customHeight="1" x14ac:dyDescent="0.3">
      <c r="A18" s="1" t="s">
        <v>1</v>
      </c>
      <c r="B18" s="4" t="s">
        <v>21</v>
      </c>
      <c r="C18" s="5" t="s">
        <v>22</v>
      </c>
      <c r="D18" s="5" t="s">
        <v>23</v>
      </c>
    </row>
    <row r="19" spans="1:4" ht="15" customHeight="1" x14ac:dyDescent="0.3">
      <c r="A19" s="1"/>
      <c r="B19" s="4" t="s">
        <v>24</v>
      </c>
      <c r="C19" s="5" t="s">
        <v>25</v>
      </c>
      <c r="D19" s="5" t="s">
        <v>26</v>
      </c>
    </row>
    <row r="20" spans="1:4" ht="15" customHeight="1" x14ac:dyDescent="0.3">
      <c r="A20" s="1"/>
      <c r="B20" s="4" t="s">
        <v>27</v>
      </c>
      <c r="C20" s="5" t="s">
        <v>28</v>
      </c>
      <c r="D20" s="5" t="s">
        <v>29</v>
      </c>
    </row>
    <row r="21" spans="1:4" ht="15" customHeight="1" x14ac:dyDescent="0.3">
      <c r="A21" s="1"/>
      <c r="B21" s="4" t="s">
        <v>30</v>
      </c>
      <c r="C21" s="5" t="s">
        <v>31</v>
      </c>
      <c r="D21" s="5" t="s">
        <v>32</v>
      </c>
    </row>
    <row r="22" spans="1:4" ht="15" customHeight="1" x14ac:dyDescent="0.3">
      <c r="A22" s="1"/>
      <c r="B22" s="4" t="s">
        <v>33</v>
      </c>
      <c r="C22" s="5" t="s">
        <v>34</v>
      </c>
      <c r="D22" s="5" t="s">
        <v>35</v>
      </c>
    </row>
    <row r="23" spans="1:4" ht="15" customHeight="1" x14ac:dyDescent="0.3">
      <c r="A23" s="1"/>
      <c r="B23" s="4" t="s">
        <v>36</v>
      </c>
      <c r="C23" s="5" t="s">
        <v>37</v>
      </c>
      <c r="D23" s="5" t="s">
        <v>38</v>
      </c>
    </row>
    <row r="24" spans="1:4" ht="15" customHeight="1" x14ac:dyDescent="0.3">
      <c r="A24" s="1"/>
      <c r="B24" s="4" t="s">
        <v>39</v>
      </c>
      <c r="C24" s="5" t="s">
        <v>40</v>
      </c>
      <c r="D24" s="5" t="s">
        <v>41</v>
      </c>
    </row>
    <row r="25" spans="1:4" ht="15" customHeight="1" x14ac:dyDescent="0.3">
      <c r="A25" s="1"/>
      <c r="B25" s="4" t="s">
        <v>42</v>
      </c>
      <c r="C25" s="5" t="s">
        <v>43</v>
      </c>
      <c r="D25" s="5" t="s">
        <v>44</v>
      </c>
    </row>
    <row r="26" spans="1:4" ht="15" customHeight="1" x14ac:dyDescent="0.3">
      <c r="A26" s="1"/>
      <c r="B26" s="4" t="s">
        <v>45</v>
      </c>
      <c r="C26" s="5" t="s">
        <v>46</v>
      </c>
      <c r="D26" s="5" t="s">
        <v>47</v>
      </c>
    </row>
    <row r="27" spans="1:4" ht="15" customHeight="1" x14ac:dyDescent="0.35">
      <c r="A27" s="1" t="s">
        <v>1</v>
      </c>
      <c r="B27" s="6" t="s">
        <v>48</v>
      </c>
      <c r="C27" s="1" t="s">
        <v>49</v>
      </c>
      <c r="D27" s="1" t="s">
        <v>1</v>
      </c>
    </row>
    <row r="28" spans="1:4" ht="15" customHeight="1" x14ac:dyDescent="0.3">
      <c r="A28" s="1" t="s">
        <v>1</v>
      </c>
      <c r="B28" s="1" t="s">
        <v>1</v>
      </c>
      <c r="C28" s="1" t="s">
        <v>50</v>
      </c>
      <c r="D28" s="1"/>
    </row>
    <row r="29" spans="1:4" ht="15" customHeight="1" x14ac:dyDescent="0.3">
      <c r="A29" s="1" t="s">
        <v>1</v>
      </c>
      <c r="B29" s="1" t="s">
        <v>1</v>
      </c>
      <c r="C29" s="1" t="s">
        <v>51</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47" t="s">
        <v>52</v>
      </c>
      <c r="B33" s="47"/>
      <c r="C33" s="47" t="s">
        <v>335</v>
      </c>
      <c r="D33" s="47"/>
    </row>
    <row r="34" spans="1:4" ht="15" customHeight="1" x14ac:dyDescent="0.25">
      <c r="A34" s="46" t="s">
        <v>53</v>
      </c>
      <c r="B34" s="46"/>
      <c r="C34" s="46" t="s">
        <v>53</v>
      </c>
      <c r="D34" s="46"/>
    </row>
    <row r="35" spans="1:4" ht="15" customHeight="1" x14ac:dyDescent="0.3">
      <c r="A35" s="1" t="s">
        <v>1</v>
      </c>
      <c r="B35" s="1" t="s">
        <v>1</v>
      </c>
      <c r="C35" s="1" t="s">
        <v>1</v>
      </c>
      <c r="D35" s="1" t="s">
        <v>1</v>
      </c>
    </row>
    <row r="38" spans="1:4" ht="15.6" x14ac:dyDescent="0.3">
      <c r="A38" s="22" t="s">
        <v>352</v>
      </c>
      <c r="C38" s="31" t="s">
        <v>361</v>
      </c>
    </row>
    <row r="39" spans="1:4" ht="15.6" x14ac:dyDescent="0.3">
      <c r="A39" s="22" t="s">
        <v>351</v>
      </c>
      <c r="C39" s="31" t="s">
        <v>362</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3.2" x14ac:dyDescent="0.25"/>
  <cols>
    <col min="1" max="1" width="6.5546875" customWidth="1"/>
    <col min="2" max="2" width="40.5546875" customWidth="1"/>
    <col min="3" max="6" width="13.5546875" customWidth="1"/>
    <col min="7" max="7" width="14.5546875" customWidth="1"/>
  </cols>
  <sheetData>
    <row r="1" spans="1:7" ht="15" customHeight="1" x14ac:dyDescent="0.25">
      <c r="A1" s="52" t="s">
        <v>6</v>
      </c>
      <c r="B1" s="52" t="s">
        <v>117</v>
      </c>
      <c r="C1" s="52" t="s">
        <v>235</v>
      </c>
      <c r="D1" s="52"/>
      <c r="E1" s="52" t="s">
        <v>236</v>
      </c>
      <c r="F1" s="52"/>
      <c r="G1" s="52" t="s">
        <v>316</v>
      </c>
    </row>
    <row r="2" spans="1:7" ht="15" customHeight="1" x14ac:dyDescent="0.25">
      <c r="A2" s="52"/>
      <c r="B2" s="52"/>
      <c r="C2" s="7" t="s">
        <v>307</v>
      </c>
      <c r="D2" s="7" t="s">
        <v>313</v>
      </c>
      <c r="E2" s="7" t="s">
        <v>307</v>
      </c>
      <c r="F2" s="7" t="s">
        <v>313</v>
      </c>
      <c r="G2" s="52"/>
    </row>
    <row r="3" spans="1:7" ht="15" customHeight="1" x14ac:dyDescent="0.3">
      <c r="A3" s="8" t="s">
        <v>58</v>
      </c>
      <c r="B3" s="8" t="s">
        <v>317</v>
      </c>
      <c r="C3" s="8" t="s">
        <v>1</v>
      </c>
      <c r="D3" s="8" t="s">
        <v>1</v>
      </c>
      <c r="E3" s="8" t="s">
        <v>1</v>
      </c>
      <c r="F3" s="8" t="s">
        <v>1</v>
      </c>
      <c r="G3" s="8" t="s">
        <v>1</v>
      </c>
    </row>
    <row r="4" spans="1:7" ht="15" customHeight="1" x14ac:dyDescent="0.3">
      <c r="A4" s="5" t="s">
        <v>1</v>
      </c>
      <c r="B4" s="5" t="s">
        <v>76</v>
      </c>
      <c r="C4" s="5" t="s">
        <v>1</v>
      </c>
      <c r="D4" s="5" t="s">
        <v>1</v>
      </c>
      <c r="E4" s="5" t="s">
        <v>1</v>
      </c>
      <c r="F4" s="5" t="s">
        <v>1</v>
      </c>
      <c r="G4" s="5" t="s">
        <v>1</v>
      </c>
    </row>
    <row r="5" spans="1:7" ht="15" customHeight="1" x14ac:dyDescent="0.3">
      <c r="A5" s="5" t="s">
        <v>1</v>
      </c>
      <c r="B5" s="5" t="s">
        <v>79</v>
      </c>
      <c r="C5" s="5" t="s">
        <v>1</v>
      </c>
      <c r="D5" s="5" t="s">
        <v>1</v>
      </c>
      <c r="E5" s="5" t="s">
        <v>1</v>
      </c>
      <c r="F5" s="5" t="s">
        <v>1</v>
      </c>
      <c r="G5" s="5" t="s">
        <v>1</v>
      </c>
    </row>
    <row r="6" spans="1:7" ht="15" customHeight="1" x14ac:dyDescent="0.3">
      <c r="A6" s="5" t="s">
        <v>1</v>
      </c>
      <c r="B6" s="5" t="s">
        <v>318</v>
      </c>
      <c r="C6" s="5" t="s">
        <v>1</v>
      </c>
      <c r="D6" s="5" t="s">
        <v>1</v>
      </c>
      <c r="E6" s="5" t="s">
        <v>1</v>
      </c>
      <c r="F6" s="5" t="s">
        <v>1</v>
      </c>
      <c r="G6" s="5" t="s">
        <v>1</v>
      </c>
    </row>
    <row r="7" spans="1:7" ht="15" customHeight="1" x14ac:dyDescent="0.3">
      <c r="A7" s="5" t="s">
        <v>66</v>
      </c>
      <c r="B7" s="5" t="s">
        <v>66</v>
      </c>
      <c r="C7" s="5" t="s">
        <v>66</v>
      </c>
      <c r="D7" s="5" t="s">
        <v>66</v>
      </c>
      <c r="E7" s="5" t="s">
        <v>66</v>
      </c>
      <c r="F7" s="5" t="s">
        <v>66</v>
      </c>
      <c r="G7" s="5" t="s">
        <v>66</v>
      </c>
    </row>
    <row r="8" spans="1:7" ht="15" customHeight="1" x14ac:dyDescent="0.3">
      <c r="A8" s="8" t="s">
        <v>96</v>
      </c>
      <c r="B8" s="8" t="s">
        <v>319</v>
      </c>
      <c r="C8" s="8" t="s">
        <v>1</v>
      </c>
      <c r="D8" s="8" t="s">
        <v>1</v>
      </c>
      <c r="E8" s="8" t="s">
        <v>1</v>
      </c>
      <c r="F8" s="8" t="s">
        <v>1</v>
      </c>
      <c r="G8" s="8" t="s">
        <v>1</v>
      </c>
    </row>
    <row r="9" spans="1:7" ht="15" customHeight="1" x14ac:dyDescent="0.3">
      <c r="A9" s="5" t="s">
        <v>1</v>
      </c>
      <c r="B9" s="5" t="s">
        <v>320</v>
      </c>
      <c r="C9" s="5" t="s">
        <v>1</v>
      </c>
      <c r="D9" s="5" t="s">
        <v>1</v>
      </c>
      <c r="E9" s="5" t="s">
        <v>1</v>
      </c>
      <c r="F9" s="5" t="s">
        <v>1</v>
      </c>
      <c r="G9" s="5" t="s">
        <v>1</v>
      </c>
    </row>
    <row r="10" spans="1:7" ht="15" customHeight="1" x14ac:dyDescent="0.3">
      <c r="A10" s="5" t="s">
        <v>66</v>
      </c>
      <c r="B10" s="5" t="s">
        <v>66</v>
      </c>
      <c r="C10" s="5" t="s">
        <v>66</v>
      </c>
      <c r="D10" s="5" t="s">
        <v>66</v>
      </c>
      <c r="E10" s="5" t="s">
        <v>66</v>
      </c>
      <c r="F10" s="5" t="s">
        <v>66</v>
      </c>
      <c r="G10" s="5" t="s">
        <v>66</v>
      </c>
    </row>
    <row r="11" spans="1:7" ht="15" customHeight="1" x14ac:dyDescent="0.3">
      <c r="A11" s="5" t="s">
        <v>1</v>
      </c>
      <c r="B11" s="5" t="s">
        <v>321</v>
      </c>
      <c r="C11" s="5" t="s">
        <v>1</v>
      </c>
      <c r="D11" s="5" t="s">
        <v>1</v>
      </c>
      <c r="E11" s="5" t="s">
        <v>1</v>
      </c>
      <c r="F11" s="5" t="s">
        <v>1</v>
      </c>
      <c r="G11" s="5" t="s">
        <v>1</v>
      </c>
    </row>
    <row r="12" spans="1:7" ht="15" customHeight="1" x14ac:dyDescent="0.3">
      <c r="A12" s="5" t="s">
        <v>66</v>
      </c>
      <c r="B12" s="5" t="s">
        <v>66</v>
      </c>
      <c r="C12" s="5" t="s">
        <v>66</v>
      </c>
      <c r="D12" s="5" t="s">
        <v>66</v>
      </c>
      <c r="E12" s="5" t="s">
        <v>66</v>
      </c>
      <c r="F12" s="5" t="s">
        <v>66</v>
      </c>
      <c r="G12" s="5" t="s">
        <v>66</v>
      </c>
    </row>
    <row r="13" spans="1:7" ht="15" customHeight="1" x14ac:dyDescent="0.3">
      <c r="A13" s="8" t="s">
        <v>144</v>
      </c>
      <c r="B13" s="8" t="s">
        <v>322</v>
      </c>
      <c r="C13" s="8" t="s">
        <v>1</v>
      </c>
      <c r="D13" s="8" t="s">
        <v>1</v>
      </c>
      <c r="E13" s="8" t="s">
        <v>1</v>
      </c>
      <c r="F13" s="8" t="s">
        <v>1</v>
      </c>
      <c r="G13" s="8" t="s">
        <v>1</v>
      </c>
    </row>
    <row r="14" spans="1:7" ht="15" customHeight="1" x14ac:dyDescent="0.3">
      <c r="A14" s="8" t="s">
        <v>147</v>
      </c>
      <c r="B14" s="8" t="s">
        <v>323</v>
      </c>
      <c r="C14" s="8" t="s">
        <v>1</v>
      </c>
      <c r="D14" s="8" t="s">
        <v>1</v>
      </c>
      <c r="E14" s="8" t="s">
        <v>1</v>
      </c>
      <c r="F14" s="8" t="s">
        <v>1</v>
      </c>
      <c r="G14" s="8" t="s">
        <v>1</v>
      </c>
    </row>
    <row r="15" spans="1:7" ht="15" customHeight="1" x14ac:dyDescent="0.3">
      <c r="A15" s="5" t="s">
        <v>1</v>
      </c>
      <c r="B15" s="5" t="s">
        <v>324</v>
      </c>
      <c r="C15" s="5" t="s">
        <v>1</v>
      </c>
      <c r="D15" s="5" t="s">
        <v>1</v>
      </c>
      <c r="E15" s="5" t="s">
        <v>1</v>
      </c>
      <c r="F15" s="5" t="s">
        <v>1</v>
      </c>
      <c r="G15" s="5" t="s">
        <v>1</v>
      </c>
    </row>
    <row r="16" spans="1:7" ht="15" customHeight="1" x14ac:dyDescent="0.3">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3.2" x14ac:dyDescent="0.25"/>
  <cols>
    <col min="1" max="1" width="6.5546875" customWidth="1"/>
    <col min="2" max="2" width="25.44140625" customWidth="1"/>
    <col min="3" max="3" width="12.5546875" customWidth="1"/>
    <col min="4" max="4" width="13" customWidth="1"/>
    <col min="5" max="5" width="13.77734375" customWidth="1"/>
    <col min="6" max="7" width="12.5546875" customWidth="1"/>
    <col min="8" max="8" width="15" customWidth="1"/>
  </cols>
  <sheetData>
    <row r="1" spans="1:8" ht="15" customHeight="1" x14ac:dyDescent="0.25">
      <c r="A1" s="52" t="s">
        <v>6</v>
      </c>
      <c r="B1" s="52" t="s">
        <v>325</v>
      </c>
      <c r="C1" s="52" t="s">
        <v>178</v>
      </c>
      <c r="D1" s="52" t="s">
        <v>179</v>
      </c>
      <c r="E1" s="52"/>
      <c r="F1" s="52" t="s">
        <v>180</v>
      </c>
      <c r="G1" s="52"/>
      <c r="H1" s="52" t="s">
        <v>326</v>
      </c>
    </row>
    <row r="2" spans="1:8" ht="15" customHeight="1" x14ac:dyDescent="0.25">
      <c r="A2" s="52"/>
      <c r="B2" s="52"/>
      <c r="C2" s="52"/>
      <c r="D2" s="7" t="s">
        <v>307</v>
      </c>
      <c r="E2" s="7" t="s">
        <v>313</v>
      </c>
      <c r="F2" s="7" t="s">
        <v>307</v>
      </c>
      <c r="G2" s="7" t="s">
        <v>313</v>
      </c>
      <c r="H2" s="52"/>
    </row>
    <row r="3" spans="1:8" ht="15" customHeight="1" x14ac:dyDescent="0.3">
      <c r="A3" s="8" t="s">
        <v>58</v>
      </c>
      <c r="B3" s="8" t="s">
        <v>327</v>
      </c>
      <c r="C3" s="8" t="s">
        <v>1</v>
      </c>
      <c r="D3" s="8" t="s">
        <v>1</v>
      </c>
      <c r="E3" s="8" t="s">
        <v>1</v>
      </c>
      <c r="F3" s="8" t="s">
        <v>1</v>
      </c>
      <c r="G3" s="8" t="s">
        <v>1</v>
      </c>
      <c r="H3" s="8" t="s">
        <v>1</v>
      </c>
    </row>
    <row r="4" spans="1:8" ht="15" customHeight="1" x14ac:dyDescent="0.3">
      <c r="A4" s="5" t="s">
        <v>66</v>
      </c>
      <c r="B4" s="5" t="s">
        <v>66</v>
      </c>
      <c r="C4" s="5" t="s">
        <v>66</v>
      </c>
      <c r="D4" s="5" t="s">
        <v>66</v>
      </c>
      <c r="E4" s="5" t="s">
        <v>66</v>
      </c>
      <c r="F4" s="5" t="s">
        <v>66</v>
      </c>
      <c r="G4" s="5" t="s">
        <v>66</v>
      </c>
      <c r="H4" s="5" t="s">
        <v>66</v>
      </c>
    </row>
    <row r="5" spans="1:8" ht="15" customHeight="1" x14ac:dyDescent="0.3">
      <c r="A5" s="5" t="s">
        <v>1</v>
      </c>
      <c r="B5" s="5" t="s">
        <v>183</v>
      </c>
      <c r="C5" s="5" t="s">
        <v>1</v>
      </c>
      <c r="D5" s="5" t="s">
        <v>1</v>
      </c>
      <c r="E5" s="5" t="s">
        <v>1</v>
      </c>
      <c r="F5" s="5" t="s">
        <v>1</v>
      </c>
      <c r="G5" s="5" t="s">
        <v>1</v>
      </c>
      <c r="H5" s="5" t="s">
        <v>1</v>
      </c>
    </row>
    <row r="6" spans="1:8" ht="15" customHeight="1" x14ac:dyDescent="0.3">
      <c r="A6" s="8" t="s">
        <v>96</v>
      </c>
      <c r="B6" s="8" t="s">
        <v>328</v>
      </c>
      <c r="C6" s="8" t="s">
        <v>1</v>
      </c>
      <c r="D6" s="8" t="s">
        <v>1</v>
      </c>
      <c r="E6" s="8" t="s">
        <v>1</v>
      </c>
      <c r="F6" s="8" t="s">
        <v>1</v>
      </c>
      <c r="G6" s="8" t="s">
        <v>1</v>
      </c>
      <c r="H6" s="8" t="s">
        <v>1</v>
      </c>
    </row>
    <row r="7" spans="1:8" ht="15" customHeight="1" x14ac:dyDescent="0.3">
      <c r="A7" s="5" t="s">
        <v>66</v>
      </c>
      <c r="B7" s="5" t="s">
        <v>66</v>
      </c>
      <c r="C7" s="5" t="s">
        <v>66</v>
      </c>
      <c r="D7" s="5" t="s">
        <v>66</v>
      </c>
      <c r="E7" s="5" t="s">
        <v>66</v>
      </c>
      <c r="F7" s="5" t="s">
        <v>66</v>
      </c>
      <c r="G7" s="5" t="s">
        <v>66</v>
      </c>
      <c r="H7" s="5" t="s">
        <v>66</v>
      </c>
    </row>
    <row r="8" spans="1:8" ht="15" customHeight="1" x14ac:dyDescent="0.3">
      <c r="A8" s="5" t="s">
        <v>1</v>
      </c>
      <c r="B8" s="5" t="s">
        <v>183</v>
      </c>
      <c r="C8" s="5" t="s">
        <v>1</v>
      </c>
      <c r="D8" s="5" t="s">
        <v>1</v>
      </c>
      <c r="E8" s="5" t="s">
        <v>1</v>
      </c>
      <c r="F8" s="5" t="s">
        <v>1</v>
      </c>
      <c r="G8" s="5" t="s">
        <v>1</v>
      </c>
      <c r="H8" s="5" t="s">
        <v>1</v>
      </c>
    </row>
    <row r="9" spans="1:8" ht="15" customHeight="1" x14ac:dyDescent="0.3">
      <c r="A9" s="8" t="s">
        <v>144</v>
      </c>
      <c r="B9" s="8" t="s">
        <v>329</v>
      </c>
      <c r="C9" s="8" t="s">
        <v>1</v>
      </c>
      <c r="D9" s="8" t="s">
        <v>1</v>
      </c>
      <c r="E9" s="8" t="s">
        <v>1</v>
      </c>
      <c r="F9" s="8" t="s">
        <v>1</v>
      </c>
      <c r="G9" s="8" t="s">
        <v>1</v>
      </c>
      <c r="H9" s="8" t="s">
        <v>1</v>
      </c>
    </row>
    <row r="10" spans="1:8" ht="15" customHeight="1" x14ac:dyDescent="0.3">
      <c r="A10" s="5" t="s">
        <v>66</v>
      </c>
      <c r="B10" s="5" t="s">
        <v>66</v>
      </c>
      <c r="C10" s="5" t="s">
        <v>66</v>
      </c>
      <c r="D10" s="5" t="s">
        <v>66</v>
      </c>
      <c r="E10" s="5" t="s">
        <v>66</v>
      </c>
      <c r="F10" s="5" t="s">
        <v>66</v>
      </c>
      <c r="G10" s="5" t="s">
        <v>66</v>
      </c>
      <c r="H10" s="5" t="s">
        <v>66</v>
      </c>
    </row>
    <row r="11" spans="1:8" ht="15" customHeight="1" x14ac:dyDescent="0.3">
      <c r="A11" s="5" t="s">
        <v>1</v>
      </c>
      <c r="B11" s="5" t="s">
        <v>183</v>
      </c>
      <c r="C11" s="5" t="s">
        <v>1</v>
      </c>
      <c r="D11" s="5" t="s">
        <v>1</v>
      </c>
      <c r="E11" s="5" t="s">
        <v>1</v>
      </c>
      <c r="F11" s="5" t="s">
        <v>1</v>
      </c>
      <c r="G11" s="5" t="s">
        <v>1</v>
      </c>
      <c r="H11" s="5" t="s">
        <v>1</v>
      </c>
    </row>
    <row r="12" spans="1:8" ht="15" customHeight="1" x14ac:dyDescent="0.3">
      <c r="A12" s="8" t="s">
        <v>147</v>
      </c>
      <c r="B12" s="8" t="s">
        <v>330</v>
      </c>
      <c r="C12" s="8" t="s">
        <v>1</v>
      </c>
      <c r="D12" s="8" t="s">
        <v>1</v>
      </c>
      <c r="E12" s="8" t="s">
        <v>1</v>
      </c>
      <c r="F12" s="8" t="s">
        <v>1</v>
      </c>
      <c r="G12" s="8" t="s">
        <v>1</v>
      </c>
      <c r="H12" s="8" t="s">
        <v>1</v>
      </c>
    </row>
    <row r="13" spans="1:8" ht="15" customHeight="1" x14ac:dyDescent="0.3">
      <c r="A13" s="5" t="s">
        <v>66</v>
      </c>
      <c r="B13" s="5" t="s">
        <v>66</v>
      </c>
      <c r="C13" s="5" t="s">
        <v>66</v>
      </c>
      <c r="D13" s="5" t="s">
        <v>66</v>
      </c>
      <c r="E13" s="5" t="s">
        <v>66</v>
      </c>
      <c r="F13" s="5" t="s">
        <v>66</v>
      </c>
      <c r="G13" s="5" t="s">
        <v>66</v>
      </c>
      <c r="H13" s="5" t="s">
        <v>66</v>
      </c>
    </row>
    <row r="14" spans="1:8" ht="15" customHeight="1" x14ac:dyDescent="0.3">
      <c r="A14" s="5" t="s">
        <v>1</v>
      </c>
      <c r="B14" s="5" t="s">
        <v>183</v>
      </c>
      <c r="C14" s="5" t="s">
        <v>1</v>
      </c>
      <c r="D14" s="5" t="s">
        <v>1</v>
      </c>
      <c r="E14" s="5" t="s">
        <v>1</v>
      </c>
      <c r="F14" s="5" t="s">
        <v>1</v>
      </c>
      <c r="G14" s="5" t="s">
        <v>1</v>
      </c>
      <c r="H14" s="5" t="s">
        <v>1</v>
      </c>
    </row>
    <row r="15" spans="1:8" ht="15" customHeight="1" x14ac:dyDescent="0.3">
      <c r="A15" s="8" t="s">
        <v>154</v>
      </c>
      <c r="B15" s="8" t="s">
        <v>331</v>
      </c>
      <c r="C15" s="8" t="s">
        <v>1</v>
      </c>
      <c r="D15" s="8" t="s">
        <v>1</v>
      </c>
      <c r="E15" s="8" t="s">
        <v>1</v>
      </c>
      <c r="F15" s="8" t="s">
        <v>1</v>
      </c>
      <c r="G15" s="8" t="s">
        <v>1</v>
      </c>
      <c r="H15" s="8" t="s">
        <v>1</v>
      </c>
    </row>
    <row r="16" spans="1:8" ht="15" customHeight="1" x14ac:dyDescent="0.3">
      <c r="A16" s="5" t="s">
        <v>66</v>
      </c>
      <c r="B16" s="5" t="s">
        <v>66</v>
      </c>
      <c r="C16" s="5" t="s">
        <v>66</v>
      </c>
      <c r="D16" s="5" t="s">
        <v>66</v>
      </c>
      <c r="E16" s="5" t="s">
        <v>66</v>
      </c>
      <c r="F16" s="5" t="s">
        <v>66</v>
      </c>
      <c r="G16" s="5" t="s">
        <v>66</v>
      </c>
      <c r="H16" s="5" t="s">
        <v>66</v>
      </c>
    </row>
    <row r="17" spans="1:8" ht="15" customHeight="1" x14ac:dyDescent="0.3">
      <c r="A17" s="5" t="s">
        <v>1</v>
      </c>
      <c r="B17" s="5" t="s">
        <v>183</v>
      </c>
      <c r="C17" s="5" t="s">
        <v>1</v>
      </c>
      <c r="D17" s="5" t="s">
        <v>1</v>
      </c>
      <c r="E17" s="5" t="s">
        <v>1</v>
      </c>
      <c r="F17" s="5" t="s">
        <v>1</v>
      </c>
      <c r="G17" s="5" t="s">
        <v>1</v>
      </c>
      <c r="H17" s="5" t="s">
        <v>1</v>
      </c>
    </row>
    <row r="18" spans="1:8" ht="15" customHeight="1" x14ac:dyDescent="0.3">
      <c r="A18" s="8" t="s">
        <v>157</v>
      </c>
      <c r="B18" s="8" t="s">
        <v>332</v>
      </c>
      <c r="C18" s="8" t="s">
        <v>1</v>
      </c>
      <c r="D18" s="8" t="s">
        <v>1</v>
      </c>
      <c r="E18" s="8" t="s">
        <v>1</v>
      </c>
      <c r="F18" s="8" t="s">
        <v>1</v>
      </c>
      <c r="G18" s="8" t="s">
        <v>1</v>
      </c>
      <c r="H18" s="8" t="s">
        <v>1</v>
      </c>
    </row>
    <row r="19" spans="1:8" ht="15" customHeight="1" x14ac:dyDescent="0.3">
      <c r="A19" s="5" t="s">
        <v>66</v>
      </c>
      <c r="B19" s="5" t="s">
        <v>66</v>
      </c>
      <c r="C19" s="5" t="s">
        <v>66</v>
      </c>
      <c r="D19" s="5" t="s">
        <v>66</v>
      </c>
      <c r="E19" s="5" t="s">
        <v>66</v>
      </c>
      <c r="F19" s="5" t="s">
        <v>66</v>
      </c>
      <c r="G19" s="5" t="s">
        <v>66</v>
      </c>
      <c r="H19" s="5" t="s">
        <v>66</v>
      </c>
    </row>
    <row r="20" spans="1:8" ht="15" customHeight="1" x14ac:dyDescent="0.3">
      <c r="A20" s="5" t="s">
        <v>1</v>
      </c>
      <c r="B20" s="5" t="s">
        <v>183</v>
      </c>
      <c r="C20" s="5" t="s">
        <v>1</v>
      </c>
      <c r="D20" s="5" t="s">
        <v>1</v>
      </c>
      <c r="E20" s="5" t="s">
        <v>1</v>
      </c>
      <c r="F20" s="5" t="s">
        <v>1</v>
      </c>
      <c r="G20" s="5" t="s">
        <v>1</v>
      </c>
      <c r="H20" s="5" t="s">
        <v>1</v>
      </c>
    </row>
    <row r="21" spans="1:8" ht="15" customHeight="1" x14ac:dyDescent="0.3">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heetViews>
  <sheetFormatPr defaultRowHeight="13.2" x14ac:dyDescent="0.25"/>
  <cols>
    <col min="1" max="1" width="6.5546875" customWidth="1"/>
    <col min="2" max="2" width="42.77734375" customWidth="1"/>
    <col min="3" max="3" width="41.44140625" customWidth="1"/>
  </cols>
  <sheetData>
    <row r="1" spans="1:3" ht="15" customHeight="1" x14ac:dyDescent="0.25">
      <c r="A1" s="7" t="s">
        <v>6</v>
      </c>
      <c r="B1" s="7" t="s">
        <v>334</v>
      </c>
      <c r="C1" s="7" t="s">
        <v>7</v>
      </c>
    </row>
    <row r="2" spans="1:3" ht="15" customHeight="1" x14ac:dyDescent="0.3">
      <c r="A2" s="5" t="s">
        <v>66</v>
      </c>
      <c r="B2" s="5" t="s">
        <v>66</v>
      </c>
      <c r="C2" s="5" t="s">
        <v>66</v>
      </c>
    </row>
    <row r="3" spans="1:3" ht="15" customHeight="1" x14ac:dyDescent="0.3">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{'SheetId':'0e67e680-b807-4d33-99c0-7b78881f5ae3','UId':'9cbd5645-d1cc-4c66-9f84-d2f549c40baa','Col':4,'Row':3,'Format':'numberic','Value':'386938181586','TargetCode':''}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{'SheetId':'0e67e680-b807-4d33-99c0-7b78881f5ae3','UId':'99e568e1-5c2c-4711-855d-7b59f3d1cab6','Col':5,'Row':3,'Format':'numberic','Value':'258664235948','TargetCode':''}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{'SheetId':'0e67e680-b807-4d33-99c0-7b78881f5ae3','UId':'c69da7a3-02da-4c71-9ebc-1684c54f1afc','Col':6,'Row':3,'Format':'numberic','Value':'0.133314012198499','TargetCode':''}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{'SheetId':'0e67e680-b807-4d33-99c0-7b78881f5ae3','UId':'ff256832-31a8-4b18-a932-43bc9d1665b9','Col':4,'Row':6,'ColDynamic':4,'RowDynamic':5,'Format':'numberic','Value':'386938181586','TargetCode':''}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{'SheetId':'0e67e680-b807-4d33-99c0-7b78881f5ae3','UId':'a91ef888-5216-4368-893d-4bf54555e048','Col':5,'Row':6,'ColDynamic':5,'RowDynamic':5,'Format':'numberic','Value':'258664235948','TargetCode':''}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{'SheetId':'0e67e680-b807-4d33-99c0-7b78881f5ae3','UId':'0872eb3d-591d-41ae-88b3-07cc186bb076','Col':6,'Row':6,'ColDynamic':6,'RowDynamic':5,'Format':'numberic','Value':'0.133314012198499','TargetCode':''}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{'SheetId':'0e67e680-b807-4d33-99c0-7b78881f5ae3','UId':'c59bc369-ef6c-4ae7-8932-3d3cd7b0f999','Col':4,'Row':8,'ColDynamic':4,'RowDynamic':9,'Format':'numberic','Value':'8397416468209','TargetCode':''}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{'SheetId':'0e67e680-b807-4d33-99c0-7b78881f5ae3','UId':'71da1168-8366-41b4-a97a-ac130f3a71ab','Col':5,'Row':8,'ColDynamic':5,'RowDynamic':9,'Format':'numberic','Value':'8622357673596','TargetCode':''}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{'SheetId':'0e67e680-b807-4d33-99c0-7b78881f5ae3','UId':'3c022ada-eb27-4aed-bf94-d517130be29a','Col':6,'Row':8,'ColDynamic':6,'RowDynamic':9,'Format':'numberic','Value':'0.463496006412476','TargetCode':''}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{'SheetId':'0e67e680-b807-4d33-99c0-7b78881f5ae3','UId':'aaa47aee-de9e-4a72-aaac-e89970beaace','Col':4,'Row':13,'ColDynamic':4,'RowDynamic':12,'Format':'numberic','Value':'141479467667','TargetCode':''}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{'SheetId':'0e67e680-b807-4d33-99c0-7b78881f5ae3','UId':'c31cdabe-83ce-456c-8300-7b06d46f81cc','Col':5,'Row':13,'ColDynamic':5,'RowDynamic':12,'Format':'numberic','Value':'180634728991','TargetCode':''}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{'SheetId':'0e67e680-b807-4d33-99c0-7b78881f5ae3','UId':'df064eb2-539c-42cd-9667-ecd8effb04f7','Col':6,'Row':13,'ColDynamic':6,'RowDynamic':12,'Format':'numberic','Value':'0.786638077984789','TargetCode':''}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{'SheetId':'0e67e680-b807-4d33-99c0-7b78881f5ae3','UId':'4db3253d-9c46-4d6e-918f-a429377ea210','Col':4,'Row':16,'Format':'numberic','Value':'429369863','TargetCode':''}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{'SheetId':'0e67e680-b807-4d33-99c0-7b78881f5ae3','UId':'1b5619ce-07bd-4f38-b89d-ff10d4440cfc','Col':5,'Row':16,'Format':'numberic','Value':'269835617','TargetCode':''}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{'SheetId':'0e67e680-b807-4d33-99c0-7b78881f5ae3','UId':'e662b89a-1c2d-4d21-94c4-5d786440cb11','Col':6,'Row':16,'Format':'numberic','Value':'0.001840550455125','TargetCode':''}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{'SheetId':'0e67e680-b807-4d33-99c0-7b78881f5ae3','UId':'fd93a4a0-c67a-4490-8678-85ab28c59627','Col':4,'Row':21,'ColDynamic':4,'RowDynamic':20,'Format':'numberic','Value':'2543066450','TargetCode':''}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{'SheetId':'0e67e680-b807-4d33-99c0-7b78881f5ae3','UId':'fcf911ca-e231-4e37-ba04-31a4d132b264','Col':5,'Row':21,'ColDynamic':5,'RowDynamic':20,'Format':'numberic','Value':'17083028176','TargetCode':''}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{'SheetId':'0e67e680-b807-4d33-99c0-7b78881f5ae3','UId':'9165401c-9eab-437b-81ae-d4feb80e4e2f','Col':4,'Row':30,'Format':'numberic','Value':'8928806553775','TargetCode':''}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{'SheetId':'0e67e680-b807-4d33-99c0-7b78881f5ae3','UId':'a439d206-4c67-47d4-afcd-d4f8e627acf1','Col':5,'Row':30,'Format':'numberic','Value':'9079009502328','TargetCode':''}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{'SheetId':'0e67e680-b807-4d33-99c0-7b78881f5ae3','UId':'8906c8be-ac8d-4de9-aebb-1de6b88d0a22','Col':6,'Row':30,'Format':'numberic','Value':'0.416588566768557','TargetCode':''}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{'SheetId':'0e67e680-b807-4d33-99c0-7b78881f5ae3','UId':'6823b56c-6355-4646-a028-45bac846780f','Col':4,'Row':37,'Format':'numberic','Value':'19226505164','TargetCode':''}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{'SheetId':'0e67e680-b807-4d33-99c0-7b78881f5ae3','UId':'3318279c-387a-4099-bb92-e31c1fe449fe','Col':5,'Row':37,'Format':'numberic','Value':'23639963221','TargetCode':''}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{'SheetId':'0e67e680-b807-4d33-99c0-7b78881f5ae3','UId':'4e4bdcf0-80c6-4aab-a280-ce14045479a2','Col':6,'Row':37,'Format':'numberic','Value':'0.0226167842778061','TargetCode':''}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{'SheetId':'0e67e680-b807-4d33-99c0-7b78881f5ae3','UId':'3c70b8a9-b1ec-43c2-876f-82404e71a395','Col':4,'Row':40,'Format':'numberic','Value':'19226505164','TargetCode':''}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{'SheetId':'0e67e680-b807-4d33-99c0-7b78881f5ae3','UId':'12d35449-1610-445d-a82a-ca6aa3c24666','Col':5,'Row':40,'Format':'numberic','Value':'23639963221','TargetCode':''}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{'SheetId':'0e67e680-b807-4d33-99c0-7b78881f5ae3','UId':'12315a60-eed3-4b10-a10c-2f67a18ee638','Col':6,'Row':40,'Format':'numberic','Value':'0.0226167842778061','TargetCode':''}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{'SheetId':'0e67e680-b807-4d33-99c0-7b78881f5ae3','UId':'47fa62ea-4432-4646-9d4f-ee5aab71af85','Col':4,'Row':41,'Format':'numberic','Value':'8909580048611','TargetCode':''}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{'SheetId':'0e67e680-b807-4d33-99c0-7b78881f5ae3','UId':'3afb4556-da28-46fc-a2b2-36ba72752042','Col':5,'Row':41,'Format':'numberic','Value':'9055369539107','TargetCode':''}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{'SheetId':'0e67e680-b807-4d33-99c0-7b78881f5ae3','UId':'76b3aaa6-980e-4c01-b289-c500e2a6bc24','Col':6,'Row':41,'Format':'numberic','Value':'0.432859961972345','TargetCode':''}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{'SheetId':'0e67e680-b807-4d33-99c0-7b78881f5ae3','UId':'7104513d-d6f9-4449-8a07-2e2ffcb96545','Col':4,'Row':42,'Format':'numberic','Value':'646717102.47','TargetCode':''}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{'SheetId':'0e67e680-b807-4d33-99c0-7b78881f5ae3','UId':'3e6dbc06-a87f-42e5-8f05-e55e94914d01','Col':5,'Row':42,'Format':'numberic','Value':'666338878.76','TargetCode':''}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{'SheetId':'0e67e680-b807-4d33-99c0-7b78881f5ae3','UId':'f428fa58-01e3-47d4-8c5d-1c46168be529','Col':6,'Row':42,'Format':'numberic','Value':'0.497354149736389','TargetCode':''}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{'SheetId':'0e67e680-b807-4d33-99c0-7b78881f5ae3','UId':'4e4f6161-da0f-463f-8dd1-39772b1d4eda','Col':4,'Row':43,'Format':'numberic','Value':'13776.62','TargetCode':''}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{'SheetId':'0e67e680-b807-4d33-99c0-7b78881f5ae3','UId':'4a847a8c-942e-443a-8eae-7a36b88630ea','Col':5,'Row':43,'Format':'numberic','Value':'13589.73','TargetCode':''}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{'SheetId':'0e67e680-b807-4d33-99c0-7b78881f5ae3','UId':'b1a27640-3dfd-4efe-90b1-884e8ae97752','Col':6,'Row':43,'Format':'numberic','Value':'0.870325119019943','TargetCode':''}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{'SheetId':'9e57442d-faa2-4732-bfe8-6082c7f4cc3b','UId':'1ab6082b-49bd-46b5-a368-d8740fb12834','Col':4,'Row':2,'Format':'numberic','Value':'94467061489','TargetCode':''}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{'SheetId':'9e57442d-faa2-4732-bfe8-6082c7f4cc3b','UId':'220cbdc8-4631-4f07-a522-f901ab9a56b6','Col':5,'Row':2,'Format':'numberic','Value':'100635197546','TargetCode':''}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{'SheetId':'9e57442d-faa2-4732-bfe8-6082c7f4cc3b','UId':'44591e3f-5579-49aa-bc70-68808b3d1875','Col':6,'Row':2,'Format':'numberic','Value':'195102259035','TargetCode':''}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{'SheetId':'9e57442d-faa2-4732-bfe8-6082c7f4cc3b','UId':'469f6a2b-25ef-4e27-93c5-0caee9db4d81','Col':4,'Row':5,'ColDynamic':4,'RowDynamic':4,'Format':'numberic','Value':'93233501905','TargetCode':''}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{'SheetId':'9e57442d-faa2-4732-bfe8-6082c7f4cc3b','UId':'7b8d3f89-6827-40c2-b297-cf7a42237b42','Col':5,'Row':5,'ColDynamic':5,'RowDynamic':4,'Format':'numberic','Value':'99935672866','TargetCode':''}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{'SheetId':'9e57442d-faa2-4732-bfe8-6082c7f4cc3b','UId':'4ae5c9f2-f277-4de6-a00c-b59eae1b7410','Col':6,'Row':5,'ColDynamic':6,'RowDynamic':4,'Format':'numberic','Value':'193169174771','TargetCode':''}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{'SheetId':'9e57442d-faa2-4732-bfe8-6082c7f4cc3b','UId':'5cf117a3-96d2-4aaf-916d-02b16ba83420','Col':4,'Row':7,'ColDynamic':4,'RowDynamic':4,'Format':'numberic','Value':'1233559584','TargetCode':''}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{'SheetId':'9e57442d-faa2-4732-bfe8-6082c7f4cc3b','UId':'89c23fea-c054-41d5-9d1e-0958d45c7a95','Col':5,'Row':7,'ColDynamic':5,'RowDynamic':4,'Format':'numberic','Value':'699524680','TargetCode':''}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{'SheetId':'9e57442d-faa2-4732-bfe8-6082c7f4cc3b','UId':'d5829e20-95a8-4535-904c-7e09f2cdc9f2','Col':6,'Row':7,'ColDynamic':6,'RowDynamic':4,'Format':'numberic','Value':'1933084264','TargetCode':''}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{'SheetId':'9e57442d-faa2-4732-bfe8-6082c7f4cc3b','UId':'21f3c77c-886e-43f3-9ba5-fdc740bf45a7','Col':4,'Row':11,'ColDynamic':4,'RowDynamic':8,'Format':'numberic','Value':'9215239558','TargetCode':''}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{'SheetId':'9e57442d-faa2-4732-bfe8-6082c7f4cc3b','UId':'fff53ed1-05e1-4ac8-8249-2f48edf9fa14','Col':5,'Row':11,'ColDynamic':5,'RowDynamic':8,'Format':'numberic','Value':'10289543391','TargetCode':''}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{'SheetId':'9e57442d-faa2-4732-bfe8-6082c7f4cc3b','UId':'c1a4252e-e2cb-4233-bed1-d3afc836ccc8','Col':6,'Row':11,'ColDynamic':6,'RowDynamic':8,'Format':'numberic','Value':'19504782949','TargetCode':''}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{'SheetId':'9e57442d-faa2-4732-bfe8-6082c7f4cc3b','UId':'2b4c7218-ef2f-452d-80ea-cb1d29493e04','Col':4,'Row':12,'Format':'numberic','Value':'8291465902','TargetCode':''}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{'SheetId':'9e57442d-faa2-4732-bfe8-6082c7f4cc3b','UId':'2916fb19-bceb-454d-ad42-4fc7a299a2a3','Col':5,'Row':12,'Format':'numberic','Value':'9283367423','TargetCode':''}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{'SheetId':'9e57442d-faa2-4732-bfe8-6082c7f4cc3b','UId':'4e500903-fadf-4a73-8849-257ec68842d0','Col':6,'Row':12,'Format':'numberic','Value':'17574833325','TargetCode':''}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{'SheetId':'9e57442d-faa2-4732-bfe8-6082c7f4cc3b','UId':'157e5771-4dd4-4ed6-838c-69dd228515cd','Col':4,'Row':14,'ColDynamic':4,'RowDynamic':11,'Format':'numberic','Value':'496011052','TargetCode':''}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{'SheetId':'9e57442d-faa2-4732-bfe8-6082c7f4cc3b','UId':'1e7708d3-6d2b-4639-8d85-59b3c9bf16f5','Col':5,'Row':14,'ColDynamic':5,'RowDynamic':11,'Format':'numberic','Value':'551769168','TargetCode':''}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{'SheetId':'9e57442d-faa2-4732-bfe8-6082c7f4cc3b','UId':'18031c0a-5fc4-4a35-8331-a60cef3972fd','Col':6,'Row':14,'ColDynamic':6,'RowDynamic':11,'Format':'numberic','Value':'1047780220','TargetCode':''}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{'SheetId':'9e57442d-faa2-4732-bfe8-6082c7f4cc3b','UId':'963cdae6-2163-4975-9a2a-f08497c7292d','Col':4,'Row':17,'Format':'numberic','Value':'323682919','TargetCode':''}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{'SheetId':'9e57442d-faa2-4732-bfe8-6082c7f4cc3b','UId':'85eed99f-bfdc-4be7-9967-72d9b1d67a5b','Col':5,'Row':17,'Format':'numberic','Value':'360052638','TargetCode':''}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{'SheetId':'9e57442d-faa2-4732-bfe8-6082c7f4cc3b','UId':'a66486eb-4505-4714-830d-ba2c3c0c6cd7','Col':6,'Row':17,'Format':'numberic','Value':'683735557','TargetCode':''}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{'SheetId':'9e57442d-faa2-4732-bfe8-6082c7f4cc3b','UId':'35799ba3-fea0-48d2-b27f-56054b206bd2','Col':4,'Row':24,'ColDynamic':4,'RowDynamic':23,'Format':'numberic','Value':'0','TargetCode':''}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{'SheetId':'9e57442d-faa2-4732-bfe8-6082c7f4cc3b','UId':'1863aaae-65a9-4f9f-9c5d-b3b2a95e519b','Col':5,'Row':24,'ColDynamic':5,'RowDynamic':23,'Format':'numberic','Value':'0','TargetCode':''}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{'SheetId':'9e57442d-faa2-4732-bfe8-6082c7f4cc3b','UId':'45a838e8-921d-463e-8daa-a5c771a772aa','Col':6,'Row':24,'ColDynamic':6,'RowDynamic':23,'Format':'numberic','Value':'0','TargetCode':''}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{'SheetId':'9e57442d-faa2-4732-bfe8-6082c7f4cc3b','UId':'1fe83977-2f78-4ce9-aa52-80fb62c52ad7','Col':4,'Row':26,'ColDynamic':4,'RowDynamic':19,'Format':'numberic','Value':'60000000','TargetCode':''}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{'SheetId':'9e57442d-faa2-4732-bfe8-6082c7f4cc3b','UId':'3e45938a-8b15-4a28-8d4e-6889d6469db5','Col':5,'Row':26,'ColDynamic':5,'RowDynamic':19,'Format':'numberic','Value':'60000000','TargetCode':''}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{'SheetId':'9e57442d-faa2-4732-bfe8-6082c7f4cc3b','UId':'3873886c-5e1c-44a4-ba3a-dae5f5accc8b','Col':6,'Row':26,'ColDynamic':6,'RowDynamic':19,'Format':'numberic','Value':'120000000','TargetCode':''}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{'SheetId':'9e57442d-faa2-4732-bfe8-6082c7f4cc3b','UId':'22eae942-46a3-4663-8bad-854ee399b27a','Col':4,'Row':32,'Format':'numberic','Value':'27002185','TargetCode':''}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{'SheetId':'9e57442d-faa2-4732-bfe8-6082c7f4cc3b','UId':'e86bd792-47df-41d4-b178-07deae52a1d3','Col':5,'Row':32,'Format':'numberic','Value':'18439162','TargetCode':''}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{'SheetId':'9e57442d-faa2-4732-bfe8-6082c7f4cc3b','UId':'38ae0936-1d1f-43c1-92bd-8403ec08cfeb','Col':6,'Row':32,'Format':'numberic','Value':'45441347','TargetCode':''}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{'SheetId':'9e57442d-faa2-4732-bfe8-6082c7f4cc3b','UId':'a2f958ce-55fd-4741-a0a1-bdcf0dd1c8ec','Col':4,'Row':35,'Format':'numberic','Value':'17077500','TargetCode':''}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{'SheetId':'9e57442d-faa2-4732-bfe8-6082c7f4cc3b','UId':'393bdfde-2176-402e-9b16-331c74ac5995','Col':5,'Row':35,'Format':'numberic','Value':'15915000','TargetCode':''}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{'SheetId':'9e57442d-faa2-4732-bfe8-6082c7f4cc3b','UId':'61a21fd4-9c85-4c00-b1f5-a006461b16c9','Col':6,'Row':35,'Format':'numberic','Value':'32992500','TargetCode':''}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{'SheetId':'9e57442d-faa2-4732-bfe8-6082c7f4cc3b','UId':'c95f90f6-640a-4331-b0e8-54422c753940','Col':4,'Row':38,'Format':'numberic','Value':'85251821931','TargetCode':''}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{'SheetId':'9e57442d-faa2-4732-bfe8-6082c7f4cc3b','UId':'19caeda8-1e5a-4518-8250-4c15acb82c48','Col':5,'Row':38,'Format':'numberic','Value':'90345654155','TargetCode':''}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{'SheetId':'9e57442d-faa2-4732-bfe8-6082c7f4cc3b','UId':'d743182c-5853-46f3-8604-ad3aa58840b8','Col':6,'Row':38,'Format':'numberic','Value':'175597476086','TargetCode':''}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{'SheetId':'9e57442d-faa2-4732-bfe8-6082c7f4cc3b','UId':'5fb4cc84-0a90-4cae-ba19-392c839af798','Col':4,'Row':39,'Format':'numberic','Value':'37774135328','TargetCode':''}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{'SheetId':'9e57442d-faa2-4732-bfe8-6082c7f4cc3b','UId':'c14dbefc-c01b-44b0-a577-6f17c0396290','Col':5,'Row':39,'Format':'numberic','Value':'5493381730','TargetCode':''}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{'SheetId':'9e57442d-faa2-4732-bfe8-6082c7f4cc3b','UId':'d1eb0ab7-7a60-49c8-b8aa-39c894436edb','Col':6,'Row':39,'Format':'numberic','Value':'43267517058','TargetCode':''}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{'SheetId':'9e57442d-faa2-4732-bfe8-6082c7f4cc3b','UId':'7dc5398f-c841-400c-850b-875a5c468e05','Col':4,'Row':40,'Format':'numberic','Value':'-6670477078','TargetCode':''}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{'SheetId':'9e57442d-faa2-4732-bfe8-6082c7f4cc3b','UId':'fa4fb11d-bd81-48b0-9ef6-a4ff2cd9d48a','Col':5,'Row':40,'Format':'numberic','Value':'-10612176891','TargetCode':''}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{'SheetId':'9e57442d-faa2-4732-bfe8-6082c7f4cc3b','UId':'73bb9d14-e1ea-4394-a083-b8a649641cf9','Col':6,'Row':40,'Format':'numberic','Value':'-17282653969','TargetCode':''}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{'SheetId':'9e57442d-faa2-4732-bfe8-6082c7f4cc3b','UId':'bab2e1a7-20d5-41fd-881b-9a21514bfc4f','Col':4,'Row':41,'Format':'numberic','Value':'44444612406','TargetCode':''}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{'SheetId':'9e57442d-faa2-4732-bfe8-6082c7f4cc3b','UId':'128100c2-b671-4904-a5a9-41069ed12784','Col':5,'Row':41,'Format':'numberic','Value':'16105558621','TargetCode':''}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{'SheetId':'9e57442d-faa2-4732-bfe8-6082c7f4cc3b','UId':'04b06e65-b2eb-4858-bb0b-d72c0270f1f6','Col':6,'Row':41,'Format':'numberic','Value':'60550171027','TargetCode':''}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{'SheetId':'9e57442d-faa2-4732-bfe8-6082c7f4cc3b','UId':'0c34f541-ad2d-4bff-9fce-284295e89335','Col':4,'Row':42,'Format':'numberic','Value':'123025957259','TargetCode':''}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{'SheetId':'9e57442d-faa2-4732-bfe8-6082c7f4cc3b','UId':'a1069390-e9a5-41a9-8d0c-f5931f68451d','Col':5,'Row':42,'Format':'numberic','Value':'95839035885','TargetCode':''}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{'SheetId':'9e57442d-faa2-4732-bfe8-6082c7f4cc3b','UId':'943a903f-8f0c-48d3-9a7d-d0f797c51f06','Col':6,'Row':42,'Format':'numberic','Value':'218864993144','TargetCode':''}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{'SheetId':'9e57442d-faa2-4732-bfe8-6082c7f4cc3b','UId':'14ba2d4e-fc98-469f-8702-009a93d663bf','Col':4,'Row':43,'Format':'numberic','Value':'9055369539107','TargetCode':''}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{'SheetId':'9e57442d-faa2-4732-bfe8-6082c7f4cc3b','UId':'46dc8404-c63b-42c5-af20-35a421a3b5ab','Col':5,'Row':43,'Format':'numberic','Value':'9200207490507','TargetCode':''}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{'SheetId':'9e57442d-faa2-4732-bfe8-6082c7f4cc3b','UId':'a1137c7a-72fe-4907-952f-0a4daf353a5c','Col':6,'Row':43,'Format':'numberic','Value':'9200207490507','TargetCode':''}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{'SheetId':'9e57442d-faa2-4732-bfe8-6082c7f4cc3b','UId':'ae182ae4-ecb8-4b3e-87b1-02fe2b8c8c6e','Col':4,'Row':44,'Format':'numberic','Value':'-145789490496','TargetCode':''}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{'SheetId':'9e57442d-faa2-4732-bfe8-6082c7f4cc3b','UId':'c7c70708-3a08-4a71-8b5b-958036d28d83','Col':5,'Row':44,'Format':'numberic','Value':'-144837951400','TargetCode':''}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{'SheetId':'9e57442d-faa2-4732-bfe8-6082c7f4cc3b','UId':'b56d1f06-ac4a-4581-bd76-0a7116bb9601','Col':6,'Row':44,'Format':'numberic','Value':'-290627441896','TargetCode':''}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{'SheetId':'9e57442d-faa2-4732-bfe8-6082c7f4cc3b','UId':'071f8b6b-411a-4479-a1e0-68ae4989d4d4','Col':4,'Row':45,'Format':'numberic','Value':'123025957259','TargetCode':''}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{'SheetId':'9e57442d-faa2-4732-bfe8-6082c7f4cc3b','UId':'649fe867-7540-4d27-809f-914ad09af55e','Col':5,'Row':45,'Format':'numberic','Value':'95839035885','TargetCode':''}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{'SheetId':'9e57442d-faa2-4732-bfe8-6082c7f4cc3b','UId':'ce2f8942-9d48-4663-bc86-864ddeb2e9fb','Col':6,'Row':45,'Format':'numberic','Value':'218864993144','TargetCode':''}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{'SheetId':'9e57442d-faa2-4732-bfe8-6082c7f4cc3b','UId':'26da4aec-6928-4f66-88a5-fdfd0ee643e5','Col':4,'Row':47,'Format':'numberic','Value':'-268815447755','TargetCode':''}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{'SheetId':'9e57442d-faa2-4732-bfe8-6082c7f4cc3b','UId':'9b98b4cd-1dc6-4f10-9fcd-3b02154fc346','Col':5,'Row':47,'Format':'numberic','Value':'-240676987285','TargetCode':''}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{'SheetId':'9e57442d-faa2-4732-bfe8-6082c7f4cc3b','UId':'ab589e24-1208-4602-83e1-3b0d9a9ddac2','Col':6,'Row':47,'Format':'numberic','Value':'-509492435040','TargetCode':''}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{'SheetId':'9e57442d-faa2-4732-bfe8-6082c7f4cc3b','UId':'a1e12271-7d9c-46e1-be1f-d3831e97dba6','Col':4,'Row':48,'Format':'numberic','Value':'8909580048611','TargetCode':''}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{'SheetId':'9e57442d-faa2-4732-bfe8-6082c7f4cc3b','UId':'85d94755-db4c-439e-8336-6cbb28df62be','Col':5,'Row':48,'Format':'numberic','Value':'9055369539107','TargetCode':''}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{'SheetId':'9e57442d-faa2-4732-bfe8-6082c7f4cc3b','UId':'d8a625ed-973b-4579-990b-8dd486f640c5','Col':6,'Row':48,'Format':'numberic','Value':'8909580048611','TargetCode':''}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5">
      <c r="A285" t="str">
        <f>CONCATENATE("{'SheetId':'1deb9a6e-dc5a-4908-87cc-034ee9747e20'",",","'UId':'1e992cf2-7118-4214-a559-0195c8884aea'",",'Col':",COLUMN(BCDanhMucDauTu_06029!A6),",'Row':",ROW(BCDanhMucDauTu_06029!A6),",","'ColDynamic':",COLUMN(BCDanhMucDauTu_06029!A3),",","'RowDynamic':",ROW(BCDanhMucDauTu_06029!A3),",","'Format':'numberic'",",'Value':'",SUBSTITUTE(BCDanhMucDauTu_06029!A6,"'","\'"),"','TargetCode':''}")</f>
        <v>{'SheetId':'1deb9a6e-dc5a-4908-87cc-034ee9747e20','UId':'1e992cf2-7118-4214-a559-0195c8884aea','Col':1,'Row':6,'ColDynamic':1,'RowDynamic':3,'Format':'numberic','Value':' ','TargetCode':''}</v>
      </c>
    </row>
    <row r="286" spans="1:1" x14ac:dyDescent="0.25">
      <c r="A286" t="str">
        <f>CONCATENATE("{'SheetId':'1deb9a6e-dc5a-4908-87cc-034ee9747e20'",",","'UId':'4f882b80-9e4d-4d19-8537-405badf59571'",",'Col':",COLUMN(BCDanhMucDauTu_06029!B6),",'Row':",ROW(BCDanhMucDauTu_06029!B6),",","'ColDynamic':",COLUMN(BCDanhMucDauTu_06029!B3),",","'RowDynamic':",ROW(BCDanhMucDauTu_06029!B3),",","'Format':'string'",",'Value':'",SUBSTITUTE(BCDanhMucDauTu_06029!B6,"'","\'"),"','TargetCode':''}")</f>
        <v>{'SheetId':'1deb9a6e-dc5a-4908-87cc-034ee9747e20','UId':'4f882b80-9e4d-4d19-8537-405badf59571','Col':2,'Row':6,'ColDynamic':2,'RowDynamic':3,'Format':'string','Value':'Tổng','TargetCode':''}</v>
      </c>
    </row>
    <row r="287" spans="1:1" x14ac:dyDescent="0.25">
      <c r="A287" t="str">
        <f>CONCATENATE("{'SheetId':'1deb9a6e-dc5a-4908-87cc-034ee9747e20'",",","'UId':'5250f607-5010-4670-bb67-dda35efb42cd'",",'Col':",COLUMN(BCDanhMucDauTu_06029!C6),",'Row':",ROW(BCDanhMucDauTu_06029!C6),",","'ColDynamic':",COLUMN(BCDanhMucDauTu_06029!C3),",","'RowDynamic':",ROW(BCDanhMucDauTu_06029!C3),",","'Format':'numberic'",",'Value':'",SUBSTITUTE(BCDanhMucDauTu_06029!C6,"'","\'"),"','TargetCode':''}")</f>
        <v>{'SheetId':'1deb9a6e-dc5a-4908-87cc-034ee9747e20','UId':'5250f607-5010-4670-bb67-dda35efb42cd','Col':3,'Row':6,'ColDynamic':3,'RowDynamic':3,'Format':'numberic','Value':'2247','TargetCode':''}</v>
      </c>
    </row>
    <row r="288" spans="1:1" x14ac:dyDescent="0.25">
      <c r="A288" t="str">
        <f>CONCATENATE("{'SheetId':'1deb9a6e-dc5a-4908-87cc-034ee9747e20'",",","'UId':'428c865a-7282-4f58-bc89-20f1b0217190'",",'Col':",COLUMN(BCDanhMucDauTu_06029!D6),",'Row':",ROW(BCDanhMucDauTu_06029!D6),",","'ColDynamic':",COLUMN(BCDanhMucDauTu_06029!D3),",","'RowDynamic':",ROW(BCDanhMucDauTu_06029!D3),",","'Format':'numberic'",",'Value':'",SUBSTITUTE(BCDanhMucDauTu_06029!D6,"'","\'"),"','TargetCode':''}")</f>
        <v>{'SheetId':'1deb9a6e-dc5a-4908-87cc-034ee9747e20','UId':'428c865a-7282-4f58-bc89-20f1b0217190','Col':4,'Row':6,'ColDynamic':4,'RowDynamic':3,'Format':'numberic','Value':'0','TargetCode':''}</v>
      </c>
    </row>
    <row r="289" spans="1:1" x14ac:dyDescent="0.25">
      <c r="A289" t="str">
        <f>CONCATENATE("{'SheetId':'1deb9a6e-dc5a-4908-87cc-034ee9747e20'",",","'UId':'9592905c-7577-459a-bf73-e7d1733cf17a'",",'Col':",COLUMN(BCDanhMucDauTu_06029!E6),",'Row':",ROW(BCDanhMucDauTu_06029!E6),",","'ColDynamic':",COLUMN(BCDanhMucDauTu_06029!E3),",","'RowDynamic':",ROW(BCDanhMucDauTu_06029!E3),",","'Format':'numberic'",",'Value':'",SUBSTITUTE(BCDanhMucDauTu_06029!E6,"'","\'"),"','TargetCode':''}")</f>
        <v>{'SheetId':'1deb9a6e-dc5a-4908-87cc-034ee9747e20','UId':'9592905c-7577-459a-bf73-e7d1733cf17a','Col':5,'Row':6,'ColDynamic':5,'RowDynamic':3,'Format':'numberic','Value':'','TargetCode':''}</v>
      </c>
    </row>
    <row r="290" spans="1:1" x14ac:dyDescent="0.25">
      <c r="A290" t="str">
        <f>CONCATENATE("{'SheetId':'1deb9a6e-dc5a-4908-87cc-034ee9747e20'",",","'UId':'a9e4466a-def7-4534-a075-0e61b1888eec'",",'Col':",COLUMN(BCDanhMucDauTu_06029!F6),",'Row':",ROW(BCDanhMucDauTu_06029!F6),",","'ColDynamic':",COLUMN(BCDanhMucDauTu_06029!F3),",","'RowDynamic':",ROW(BCDanhMucDauTu_06029!F3),",","'Format':'numberic'",",'Value':'",SUBSTITUTE(BCDanhMucDauTu_06029!F6,"'","\'"),"','TargetCode':''}")</f>
        <v>{'SheetId':'1deb9a6e-dc5a-4908-87cc-034ee9747e20','UId':'a9e4466a-def7-4534-a075-0e61b1888eec','Col':6,'Row':6,'ColDynamic':6,'RowDynamic':3,'Format':'numberic','Value':'0','TargetCode':''}</v>
      </c>
    </row>
    <row r="291" spans="1:1" x14ac:dyDescent="0.25">
      <c r="A291" t="str">
        <f>CONCATENATE("{'SheetId':'1deb9a6e-dc5a-4908-87cc-034ee9747e20'",",","'UId':'13379930-3d0b-4576-86a6-aee55aa73fef'",",'Col':",COLUMN(BCDanhMucDauTu_06029!G6),",'Row':",ROW(BCDanhMucDauTu_06029!G6),",","'ColDynamic':",COLUMN(BCDanhMucDauTu_06029!G3),",","'RowDynamic':",ROW(BCDanhMucDauTu_06029!G3),",","'Format':'numberic'",",'Value':'",SUBSTITUTE(BCDanhMucDauTu_06029!G6,"'","\'"),"','TargetCode':''}")</f>
        <v>{'SheetId':'1deb9a6e-dc5a-4908-87cc-034ee9747e20','UId':'13379930-3d0b-4576-86a6-aee55aa73fef','Col':7,'Row':6,'ColDynamic':7,'RowDynamic':3,'Format':'numberic','Value':'0','TargetCode':''}</v>
      </c>
    </row>
    <row r="292" spans="1:1" x14ac:dyDescent="0.25">
      <c r="A292" t="str">
        <f>CONCATENATE("{'SheetId':'1deb9a6e-dc5a-4908-87cc-034ee9747e20'",",","'UId':'17931870-911c-4fad-afd5-7ec649ba087b'",",'Col':",COLUMN(BCDanhMucDauTu_06029!D7),",'Row':",ROW(BCDanhMucDauTu_06029!D7),",","'Format':'numberic'",",'Value':'",SUBSTITUTE(BCDanhMucDauTu_06029!D7,"'","\'"),"','TargetCode':''}")</f>
        <v>{'SheetId':'1deb9a6e-dc5a-4908-87cc-034ee9747e20','UId':'17931870-911c-4fad-afd5-7ec649ba087b','Col':4,'Row':7,'Format':'numberic','Value':' ','TargetCode':''}</v>
      </c>
    </row>
    <row r="293" spans="1:1" x14ac:dyDescent="0.25">
      <c r="A293" t="str">
        <f>CONCATENATE("{'SheetId':'1deb9a6e-dc5a-4908-87cc-034ee9747e20'",",","'UId':'8e29656a-72a1-4698-a2d4-ab43c77220a4'",",'Col':",COLUMN(BCDanhMucDauTu_06029!E7),",'Row':",ROW(BCDanhMucDauTu_06029!E7),",","'Format':'numberic'",",'Value':'",SUBSTITUTE(BCDanhMucDauTu_06029!E7,"'","\'"),"','TargetCode':''}")</f>
        <v>{'SheetId':'1deb9a6e-dc5a-4908-87cc-034ee9747e20','UId':'8e29656a-72a1-4698-a2d4-ab43c77220a4','Col':5,'Row':7,'Format':'numberic','Value':' ','TargetCode':''}</v>
      </c>
    </row>
    <row r="294" spans="1:1" x14ac:dyDescent="0.25">
      <c r="A294" t="str">
        <f>CONCATENATE("{'SheetId':'1deb9a6e-dc5a-4908-87cc-034ee9747e20'",",","'UId':'5fe96b01-5f18-4f07-ac34-11fa669457a4'",",'Col':",COLUMN(BCDanhMucDauTu_06029!F7),",'Row':",ROW(BCDanhMucDauTu_06029!F7),",","'Format':'numberic'",",'Value':'",SUBSTITUTE(BCDanhMucDauTu_06029!F7,"'","\'"),"','TargetCode':''}")</f>
        <v>{'SheetId':'1deb9a6e-dc5a-4908-87cc-034ee9747e20','UId':'5fe96b01-5f18-4f07-ac34-11fa669457a4','Col':6,'Row':7,'Format':'numberic','Value':' ','TargetCode':''}</v>
      </c>
    </row>
    <row r="295" spans="1:1" x14ac:dyDescent="0.25">
      <c r="A295" t="str">
        <f>CONCATENATE("{'SheetId':'1deb9a6e-dc5a-4908-87cc-034ee9747e20'",",","'UId':'9d206dcc-b016-47b5-a344-791067be02d5'",",'Col':",COLUMN(BCDanhMucDauTu_06029!G7),",'Row':",ROW(BCDanhMucDauTu_06029!G7),",","'Format':'numberic'",",'Value':'",SUBSTITUTE(BCDanhMucDauTu_06029!G7,"'","\'"),"','TargetCode':''}")</f>
        <v>{'SheetId':'1deb9a6e-dc5a-4908-87cc-034ee9747e20','UId':'9d206dcc-b016-47b5-a344-791067be02d5','Col':7,'Row':7,'Format':'numberic','Value':' ','TargetCode':''}</v>
      </c>
    </row>
    <row r="296" spans="1:1" x14ac:dyDescent="0.25">
      <c r="A296" t="str">
        <f>CONCATENATE("{'SheetId':'1deb9a6e-dc5a-4908-87cc-034ee9747e20'",",","'UId':'d149d88b-77fb-4541-8798-63154426abc2'",",'Col':",COLUMN(BCDanhMucDauTu_06029!A9),",'Row':",ROW(BCDanhMucDauTu_06029!A9),",","'ColDynamic':",COLUMN(BCDanhMucDauTu_06029!A7),",","'RowDynamic':",ROW(BCDanhMucDauTu_06029!A7),",","'Format':'numberic'",",'Value':'",SUBSTITUTE(BCDanhMucDauTu_06029!A9,"'","\'"),"','TargetCode':''}")</f>
        <v>{'SheetId':'1deb9a6e-dc5a-4908-87cc-034ee9747e20','UId':'d149d88b-77fb-4541-8798-63154426abc2','Col':1,'Row':9,'ColDynamic':1,'RowDynamic':7,'Format':'numberic','Value':' ','TargetCode':''}</v>
      </c>
    </row>
    <row r="297" spans="1:1" x14ac:dyDescent="0.25">
      <c r="A297" t="str">
        <f>CONCATENATE("{'SheetId':'1deb9a6e-dc5a-4908-87cc-034ee9747e20'",",","'UId':'63355adb-73ff-4fd6-a4ee-6353f3830628'",",'Col':",COLUMN(BCDanhMucDauTu_06029!B9),",'Row':",ROW(BCDanhMucDauTu_06029!B9),",","'ColDynamic':",COLUMN(BCDanhMucDauTu_06029!B7),",","'RowDynamic':",ROW(BCDanhMucDauTu_06029!B7),",","'Format':'string'",",'Value':'",SUBSTITUTE(BCDanhMucDauTu_06029!B9,"'","\'"),"','TargetCode':''}")</f>
        <v>{'SheetId':'1deb9a6e-dc5a-4908-87cc-034ee9747e20','UId':'63355adb-73ff-4fd6-a4ee-6353f3830628','Col':2,'Row':9,'ColDynamic':2,'RowDynamic':7,'Format':'string','Value':'Tổng','TargetCode':''}</v>
      </c>
    </row>
    <row r="298" spans="1:1" x14ac:dyDescent="0.25">
      <c r="A298" t="str">
        <f>CONCATENATE("{'SheetId':'1deb9a6e-dc5a-4908-87cc-034ee9747e20'",",","'UId':'34e26121-8d4b-46bb-836d-3cc1913c6909'",",'Col':",COLUMN(BCDanhMucDauTu_06029!C9),",'Row':",ROW(BCDanhMucDauTu_06029!C9),",","'ColDynamic':",COLUMN(BCDanhMucDauTu_06029!C7),",","'RowDynamic':",ROW(BCDanhMucDauTu_06029!C7),",","'Format':'numberic'",",'Value':'",SUBSTITUTE(BCDanhMucDauTu_06029!C9,"'","\'"),"','TargetCode':''}")</f>
        <v>{'SheetId':'1deb9a6e-dc5a-4908-87cc-034ee9747e20','UId':'34e26121-8d4b-46bb-836d-3cc1913c6909','Col':3,'Row':9,'ColDynamic':3,'RowDynamic':7,'Format':'numberic','Value':'2249','TargetCode':''}</v>
      </c>
    </row>
    <row r="299" spans="1:1" x14ac:dyDescent="0.25">
      <c r="A299" t="str">
        <f>CONCATENATE("{'SheetId':'1deb9a6e-dc5a-4908-87cc-034ee9747e20'",",","'UId':'dcb7503a-9941-4910-9dba-c04cd291c91d'",",'Col':",COLUMN(BCDanhMucDauTu_06029!D9),",'Row':",ROW(BCDanhMucDauTu_06029!D9),",","'ColDynamic':",COLUMN(BCDanhMucDauTu_06029!D7),",","'RowDynamic':",ROW(BCDanhMucDauTu_06029!D7),",","'Format':'numberic'",",'Value':'",SUBSTITUTE(BCDanhMucDauTu_06029!D9,"'","\'"),"','TargetCode':''}")</f>
        <v>{'SheetId':'1deb9a6e-dc5a-4908-87cc-034ee9747e20','UId':'dcb7503a-9941-4910-9dba-c04cd291c91d','Col':4,'Row':9,'ColDynamic':4,'RowDynamic':7,'Format':'numberic','Value':' ','TargetCode':''}</v>
      </c>
    </row>
    <row r="300" spans="1:1" x14ac:dyDescent="0.25">
      <c r="A300" t="str">
        <f>CONCATENATE("{'SheetId':'1deb9a6e-dc5a-4908-87cc-034ee9747e20'",",","'UId':'9ff33d6c-3426-46f5-98c3-f1cc3c6c563e'",",'Col':",COLUMN(BCDanhMucDauTu_06029!E9),",'Row':",ROW(BCDanhMucDauTu_06029!E9),",","'ColDynamic':",COLUMN(BCDanhMucDauTu_06029!E7),",","'RowDynamic':",ROW(BCDanhMucDauTu_06029!E7),",","'Format':'numberic'",",'Value':'",SUBSTITUTE(BCDanhMucDauTu_06029!E9,"'","\'"),"','TargetCode':''}")</f>
        <v>{'SheetId':'1deb9a6e-dc5a-4908-87cc-034ee9747e20','UId':'9ff33d6c-3426-46f5-98c3-f1cc3c6c563e','Col':5,'Row':9,'ColDynamic':5,'RowDynamic':7,'Format':'numberic','Value':' ','TargetCode':''}</v>
      </c>
    </row>
    <row r="301" spans="1:1" x14ac:dyDescent="0.25">
      <c r="A301" t="str">
        <f>CONCATENATE("{'SheetId':'1deb9a6e-dc5a-4908-87cc-034ee9747e20'",",","'UId':'196bc559-44ca-4c84-bc88-37e0b2b7c0ca'",",'Col':",COLUMN(BCDanhMucDauTu_06029!F9),",'Row':",ROW(BCDanhMucDauTu_06029!F9),",","'ColDynamic':",COLUMN(BCDanhMucDauTu_06029!F7),",","'RowDynamic':",ROW(BCDanhMucDauTu_06029!F7),",","'Format':'numberic'",",'Value':'",SUBSTITUTE(BCDanhMucDauTu_06029!F9,"'","\'"),"','TargetCode':''}")</f>
        <v>{'SheetId':'1deb9a6e-dc5a-4908-87cc-034ee9747e20','UId':'196bc559-44ca-4c84-bc88-37e0b2b7c0ca','Col':6,'Row':9,'ColDynamic':6,'RowDynamic':7,'Format':'numberic','Value':' ','TargetCode':''}</v>
      </c>
    </row>
    <row r="302" spans="1:1" x14ac:dyDescent="0.25">
      <c r="A302" t="str">
        <f>CONCATENATE("{'SheetId':'1deb9a6e-dc5a-4908-87cc-034ee9747e20'",",","'UId':'76830a4a-49b3-4200-8f4c-2ccbb1a8164a'",",'Col':",COLUMN(BCDanhMucDauTu_06029!G9),",'Row':",ROW(BCDanhMucDauTu_06029!G9),",","'ColDynamic':",COLUMN(BCDanhMucDauTu_06029!G7),",","'RowDynamic':",ROW(BCDanhMucDauTu_06029!G7),",","'Format':'numberic'",",'Value':'",SUBSTITUTE(BCDanhMucDauTu_06029!G9,"'","\'"),"','TargetCode':''}")</f>
        <v>{'SheetId':'1deb9a6e-dc5a-4908-87cc-034ee9747e20','UId':'76830a4a-49b3-4200-8f4c-2ccbb1a8164a','Col':7,'Row':9,'ColDynamic':7,'RowDynamic':7,'Format':'numberic','Value':' ','TargetCode':''}</v>
      </c>
    </row>
    <row r="303" spans="1:1" x14ac:dyDescent="0.25">
      <c r="A303" t="str">
        <f>CONCATENATE("{'SheetId':'1deb9a6e-dc5a-4908-87cc-034ee9747e20'",",","'UId':'c5e58da8-6303-4f4b-8cfb-be632ed7700b'",",'Col':",COLUMN(BCDanhMucDauTu_06029!D10),",'Row':",ROW(BCDanhMucDauTu_06029!D10),",","'Format':'numberic'",",'Value':'",SUBSTITUTE(BCDanhMucDauTu_06029!D10,"'","\'"),"','TargetCode':''}")</f>
        <v>{'SheetId':'1deb9a6e-dc5a-4908-87cc-034ee9747e20','UId':'c5e58da8-6303-4f4b-8cfb-be632ed7700b','Col':4,'Row':10,'Format':'numberic','Value':' ','TargetCode':''}</v>
      </c>
    </row>
    <row r="304" spans="1:1" x14ac:dyDescent="0.25">
      <c r="A304" t="str">
        <f>CONCATENATE("{'SheetId':'1deb9a6e-dc5a-4908-87cc-034ee9747e20'",",","'UId':'00ea0783-aace-414b-8975-b7b78127300d'",",'Col':",COLUMN(BCDanhMucDauTu_06029!E10),",'Row':",ROW(BCDanhMucDauTu_06029!E10),",","'Format':'numberic'",",'Value':'",SUBSTITUTE(BCDanhMucDauTu_06029!E10,"'","\'"),"','TargetCode':''}")</f>
        <v>{'SheetId':'1deb9a6e-dc5a-4908-87cc-034ee9747e20','UId':'00ea0783-aace-414b-8975-b7b78127300d','Col':5,'Row':10,'Format':'numberic','Value':' ','TargetCode':''}</v>
      </c>
    </row>
    <row r="305" spans="1:1" x14ac:dyDescent="0.25">
      <c r="A305" t="str">
        <f>CONCATENATE("{'SheetId':'1deb9a6e-dc5a-4908-87cc-034ee9747e20'",",","'UId':'399d8c6f-4901-44ca-8111-9e12f616c487'",",'Col':",COLUMN(BCDanhMucDauTu_06029!F10),",'Row':",ROW(BCDanhMucDauTu_06029!F10),",","'Format':'numberic'",",'Value':'",SUBSTITUTE(BCDanhMucDauTu_06029!F10,"'","\'"),"','TargetCode':''}")</f>
        <v>{'SheetId':'1deb9a6e-dc5a-4908-87cc-034ee9747e20','UId':'399d8c6f-4901-44ca-8111-9e12f616c487','Col':6,'Row':10,'Format':'numberic','Value':' ','TargetCode':''}</v>
      </c>
    </row>
    <row r="306" spans="1:1" x14ac:dyDescent="0.25">
      <c r="A306" t="str">
        <f>CONCATENATE("{'SheetId':'1deb9a6e-dc5a-4908-87cc-034ee9747e20'",",","'UId':'2cdda7fd-cb87-47da-8e30-06a3709bd609'",",'Col':",COLUMN(BCDanhMucDauTu_06029!G10),",'Row':",ROW(BCDanhMucDauTu_06029!G10),",","'Format':'numberic'",",'Value':'",SUBSTITUTE(BCDanhMucDauTu_06029!G10,"'","\'"),"','TargetCode':''}")</f>
        <v>{'SheetId':'1deb9a6e-dc5a-4908-87cc-034ee9747e20','UId':'2cdda7fd-cb87-47da-8e30-06a3709bd609','Col':7,'Row':10,'Format':'numberic','Value':' ','TargetCode':''}</v>
      </c>
    </row>
    <row r="307" spans="1:1" x14ac:dyDescent="0.25">
      <c r="A307" t="str">
        <f>CONCATENATE("{'SheetId':'1deb9a6e-dc5a-4908-87cc-034ee9747e20'",",","'UId':'b8c20cc2-e76a-461c-ace9-e83abfcc1775'",",'Col':",COLUMN(BCDanhMucDauTu_06029!A31),",'Row':",ROW(BCDanhMucDauTu_06029!A31),",","'ColDynamic':",COLUMN(BCDanhMucDauTu_06029!A32),",","'RowDynamic':",ROW(BCDanhMucDauTu_06029!A32),",","'Format':'numberic'",",'Value':'",SUBSTITUTE(BCDanhMucDauTu_06029!A31,"'","\'"),"','TargetCode':''}")</f>
        <v>{'SheetId':'1deb9a6e-dc5a-4908-87cc-034ee9747e20','UId':'b8c20cc2-e76a-461c-ace9-e83abfcc1775','Col':1,'Row':31,'ColDynamic':1,'RowDynamic':32,'Format':'numberic','Value':' ','TargetCode':''}</v>
      </c>
    </row>
    <row r="308" spans="1:1" x14ac:dyDescent="0.25">
      <c r="A308" t="str">
        <f>CONCATENATE("{'SheetId':'1deb9a6e-dc5a-4908-87cc-034ee9747e20'",",","'UId':'e6fa0887-9c0a-49b1-a5d5-d55f5bee7d17'",",'Col':",COLUMN(BCDanhMucDauTu_06029!B31),",'Row':",ROW(BCDanhMucDauTu_06029!B31),",","'ColDynamic':",COLUMN(BCDanhMucDauTu_06029!B32),",","'RowDynamic':",ROW(BCDanhMucDauTu_06029!B32),",","'Format':'string'",",'Value':'",SUBSTITUTE(BCDanhMucDauTu_06029!B31,"'","\'"),"','TargetCode':''}")</f>
        <v>{'SheetId':'1deb9a6e-dc5a-4908-87cc-034ee9747e20','UId':'e6fa0887-9c0a-49b1-a5d5-d55f5bee7d17','Col':2,'Row':31,'ColDynamic':2,'RowDynamic':32,'Format':'string','Value':'Tổng','TargetCode':''}</v>
      </c>
    </row>
    <row r="309" spans="1:1" x14ac:dyDescent="0.25">
      <c r="A309" t="str">
        <f>CONCATENATE("{'SheetId':'1deb9a6e-dc5a-4908-87cc-034ee9747e20'",",","'UId':'6a029111-438c-4c2c-a425-15433a16ea47'",",'Col':",COLUMN(BCDanhMucDauTu_06029!C31),",'Row':",ROW(BCDanhMucDauTu_06029!C31),",","'ColDynamic':",COLUMN(BCDanhMucDauTu_06029!C32),",","'RowDynamic':",ROW(BCDanhMucDauTu_06029!C32),",","'Format':'numberic'",",'Value':'",SUBSTITUTE(BCDanhMucDauTu_06029!C31,"'","\'"),"','TargetCode':''}")</f>
        <v>{'SheetId':'1deb9a6e-dc5a-4908-87cc-034ee9747e20','UId':'6a029111-438c-4c2c-a425-15433a16ea47','Col':3,'Row':31,'ColDynamic':3,'RowDynamic':32,'Format':'numberic','Value':'2252','TargetCode':''}</v>
      </c>
    </row>
    <row r="310" spans="1:1" x14ac:dyDescent="0.25">
      <c r="A310" t="str">
        <f>CONCATENATE("{'SheetId':'1deb9a6e-dc5a-4908-87cc-034ee9747e20'",",","'UId':'2af5b400-8abe-46e3-8b64-7efb4d13db84'",",'Col':",COLUMN(BCDanhMucDauTu_06029!D31),",'Row':",ROW(BCDanhMucDauTu_06029!D31),",","'ColDynamic':",COLUMN(BCDanhMucDauTu_06029!D32),",","'RowDynamic':",ROW(BCDanhMucDauTu_06029!D32),",","'Format':'numberic'",",'Value':'",SUBSTITUTE(BCDanhMucDauTu_06029!D31,"'","\'"),"','TargetCode':''}")</f>
        <v>{'SheetId':'1deb9a6e-dc5a-4908-87cc-034ee9747e20','UId':'2af5b400-8abe-46e3-8b64-7efb4d13db84','Col':4,'Row':31,'ColDynamic':4,'RowDynamic':32,'Format':'numberic','Value':'','TargetCode':''}</v>
      </c>
    </row>
    <row r="311" spans="1:1" x14ac:dyDescent="0.25">
      <c r="A311" t="str">
        <f>CONCATENATE("{'SheetId':'1deb9a6e-dc5a-4908-87cc-034ee9747e20'",",","'UId':'142640d6-6a87-400c-bc3e-fd34124b8a95'",",'Col':",COLUMN(BCDanhMucDauTu_06029!E31),",'Row':",ROW(BCDanhMucDauTu_06029!E31),",","'ColDynamic':",COLUMN(BCDanhMucDauTu_06029!E32),",","'RowDynamic':",ROW(BCDanhMucDauTu_06029!E32),",","'Format':'numberic'",",'Value':'",SUBSTITUTE(BCDanhMucDauTu_06029!E31,"'","\'"),"','TargetCode':''}")</f>
        <v>{'SheetId':'1deb9a6e-dc5a-4908-87cc-034ee9747e20','UId':'142640d6-6a87-400c-bc3e-fd34124b8a95','Col':5,'Row':31,'ColDynamic':5,'RowDynamic':32,'Format':'numberic','Value':'','TargetCode':''}</v>
      </c>
    </row>
    <row r="312" spans="1:1" x14ac:dyDescent="0.25">
      <c r="A312" t="str">
        <f>CONCATENATE("{'SheetId':'1deb9a6e-dc5a-4908-87cc-034ee9747e20'",",","'UId':'a4748164-33b9-46bd-8561-e8b3f76700ee'",",'Col':",COLUMN(BCDanhMucDauTu_06029!F31),",'Row':",ROW(BCDanhMucDauTu_06029!F31),",","'ColDynamic':",COLUMN(BCDanhMucDauTu_06029!F32),",","'RowDynamic':",ROW(BCDanhMucDauTu_06029!F32),",","'Format':'numberic'",",'Value':'",SUBSTITUTE(BCDanhMucDauTu_06029!F31,"'","\'"),"','TargetCode':''}")</f>
        <v>{'SheetId':'1deb9a6e-dc5a-4908-87cc-034ee9747e20','UId':'a4748164-33b9-46bd-8561-e8b3f76700ee','Col':6,'Row':31,'ColDynamic':6,'RowDynamic':32,'Format':'numberic','Value':'8397416468209','TargetCode':''}</v>
      </c>
    </row>
    <row r="313" spans="1:1" x14ac:dyDescent="0.25">
      <c r="A313" t="str">
        <f>CONCATENATE("{'SheetId':'1deb9a6e-dc5a-4908-87cc-034ee9747e20'",",","'UId':'8b15b2dd-95b7-4075-8cb9-63831db4f74a'",",'Col':",COLUMN(BCDanhMucDauTu_06029!G31),",'Row':",ROW(BCDanhMucDauTu_06029!G31),",","'ColDynamic':",COLUMN(BCDanhMucDauTu_06029!G32),",","'RowDynamic':",ROW(BCDanhMucDauTu_06029!G32),",","'Format':'numberic'",",'Value':'",SUBSTITUTE(BCDanhMucDauTu_06029!G31,"'","\'"),"','TargetCode':''}")</f>
        <v>{'SheetId':'1deb9a6e-dc5a-4908-87cc-034ee9747e20','UId':'8b15b2dd-95b7-4075-8cb9-63831db4f74a','Col':7,'Row':31,'ColDynamic':7,'RowDynamic':32,'Format':'numberic','Value':'0.940485877662863','TargetCode':''}</v>
      </c>
    </row>
    <row r="314" spans="1:1" x14ac:dyDescent="0.25">
      <c r="A314" t="str">
        <f>CONCATENATE("{'SheetId':'1deb9a6e-dc5a-4908-87cc-034ee9747e20'",",","'UId':'fe496e11-6071-47ac-9042-fb59341ce9d3'",",'Col':",COLUMN(BCDanhMucDauTu_06029!D32),",'Row':",ROW(BCDanhMucDauTu_06029!D32),",","'Format':'numberic'",",'Value':'",SUBSTITUTE(BCDanhMucDauTu_06029!D32,"'","\'"),"','TargetCode':''}")</f>
        <v>{'SheetId':'1deb9a6e-dc5a-4908-87cc-034ee9747e20','UId':'fe496e11-6071-47ac-9042-fb59341ce9d3','Col':4,'Row':32,'Format':'numberic','Value':' ','TargetCode':''}</v>
      </c>
    </row>
    <row r="315" spans="1:1" x14ac:dyDescent="0.25">
      <c r="A315" t="str">
        <f>CONCATENATE("{'SheetId':'1deb9a6e-dc5a-4908-87cc-034ee9747e20'",",","'UId':'8f08a933-d633-4287-845a-9819dc196996'",",'Col':",COLUMN(BCDanhMucDauTu_06029!E32),",'Row':",ROW(BCDanhMucDauTu_06029!E32),",","'Format':'numberic'",",'Value':'",SUBSTITUTE(BCDanhMucDauTu_06029!E32,"'","\'"),"','TargetCode':''}")</f>
        <v>{'SheetId':'1deb9a6e-dc5a-4908-87cc-034ee9747e20','UId':'8f08a933-d633-4287-845a-9819dc196996','Col':5,'Row':32,'Format':'numberic','Value':' ','TargetCode':''}</v>
      </c>
    </row>
    <row r="316" spans="1:1" x14ac:dyDescent="0.25">
      <c r="A316" t="str">
        <f>CONCATENATE("{'SheetId':'1deb9a6e-dc5a-4908-87cc-034ee9747e20'",",","'UId':'dad551f4-82a6-49f9-9019-06cb4c328a89'",",'Col':",COLUMN(BCDanhMucDauTu_06029!F32),",'Row':",ROW(BCDanhMucDauTu_06029!F32),",","'Format':'numberic'",",'Value':'",SUBSTITUTE(BCDanhMucDauTu_06029!F32,"'","\'"),"','TargetCode':''}")</f>
        <v>{'SheetId':'1deb9a6e-dc5a-4908-87cc-034ee9747e20','UId':'dad551f4-82a6-49f9-9019-06cb4c328a89','Col':6,'Row':32,'Format':'numberic','Value':' ','TargetCode':''}</v>
      </c>
    </row>
    <row r="317" spans="1:1" x14ac:dyDescent="0.25">
      <c r="A317" t="str">
        <f>CONCATENATE("{'SheetId':'1deb9a6e-dc5a-4908-87cc-034ee9747e20'",",","'UId':'7bf94847-0bfe-4d96-ab7a-1ce79d9343f5'",",'Col':",COLUMN(BCDanhMucDauTu_06029!G32),",'Row':",ROW(BCDanhMucDauTu_06029!G32),",","'Format':'numberic'",",'Value':'",SUBSTITUTE(BCDanhMucDauTu_06029!G32,"'","\'"),"','TargetCode':''}")</f>
        <v>{'SheetId':'1deb9a6e-dc5a-4908-87cc-034ee9747e20','UId':'7bf94847-0bfe-4d96-ab7a-1ce79d9343f5','Col':7,'Row':32,'Format':'numberic','Value':' ','TargetCode':''}</v>
      </c>
    </row>
    <row r="318" spans="1:1" x14ac:dyDescent="0.25">
      <c r="A318" t="str">
        <f>CONCATENATE("{'SheetId':'1deb9a6e-dc5a-4908-87cc-034ee9747e20'",",","'UId':'55eed474-1147-4da3-9086-9e821874c0a4'",",'Col':",COLUMN(BCDanhMucDauTu_06029!A34),",'Row':",ROW(BCDanhMucDauTu_06029!A34),",","'ColDynamic':",COLUMN(BCDanhMucDauTu_06029!A37),",","'RowDynamic':",ROW(BCDanhMucDauTu_06029!A37),",","'Format':'numberic'",",'Value':'",SUBSTITUTE(BCDanhMucDauTu_06029!A34,"'","\'"),"','TargetCode':''}")</f>
        <v>{'SheetId':'1deb9a6e-dc5a-4908-87cc-034ee9747e20','UId':'55eed474-1147-4da3-9086-9e821874c0a4','Col':1,'Row':34,'ColDynamic':1,'RowDynamic':37,'Format':'numberic','Value':' ','TargetCode':''}</v>
      </c>
    </row>
    <row r="319" spans="1:1" x14ac:dyDescent="0.25">
      <c r="A319" t="str">
        <f>CONCATENATE("{'SheetId':'1deb9a6e-dc5a-4908-87cc-034ee9747e20'",",","'UId':'1c32b7bf-2ca1-44a0-8279-a8f01d6b7249'",",'Col':",COLUMN(BCDanhMucDauTu_06029!B34),",'Row':",ROW(BCDanhMucDauTu_06029!B34),",","'ColDynamic':",COLUMN(BCDanhMucDauTu_06029!B37),",","'RowDynamic':",ROW(BCDanhMucDauTu_06029!B37),",","'Format':'string'",",'Value':'",SUBSTITUTE(BCDanhMucDauTu_06029!B34,"'","\'"),"','TargetCode':''}")</f>
        <v>{'SheetId':'1deb9a6e-dc5a-4908-87cc-034ee9747e20','UId':'1c32b7bf-2ca1-44a0-8279-a8f01d6b7249','Col':2,'Row':34,'ColDynamic':2,'RowDynamic':37,'Format':'string','Value':'Tổng','TargetCode':''}</v>
      </c>
    </row>
    <row r="320" spans="1:1" x14ac:dyDescent="0.25">
      <c r="A320" t="str">
        <f>CONCATENATE("{'SheetId':'1deb9a6e-dc5a-4908-87cc-034ee9747e20'",",","'UId':'f6a0865a-7cc4-4bd5-9c41-171ccfbe8908'",",'Col':",COLUMN(BCDanhMucDauTu_06029!C34),",'Row':",ROW(BCDanhMucDauTu_06029!C34),",","'ColDynamic':",COLUMN(BCDanhMucDauTu_06029!C37),",","'RowDynamic':",ROW(BCDanhMucDauTu_06029!C37),",","'Format':'numberic'",",'Value':'",SUBSTITUTE(BCDanhMucDauTu_06029!C34,"'","\'"),"','TargetCode':''}")</f>
        <v>{'SheetId':'1deb9a6e-dc5a-4908-87cc-034ee9747e20','UId':'f6a0865a-7cc4-4bd5-9c41-171ccfbe8908','Col':3,'Row':34,'ColDynamic':3,'RowDynamic':37,'Format':'numberic','Value':'2254','TargetCode':''}</v>
      </c>
    </row>
    <row r="321" spans="1:1" x14ac:dyDescent="0.25">
      <c r="A321" t="str">
        <f>CONCATENATE("{'SheetId':'1deb9a6e-dc5a-4908-87cc-034ee9747e20'",",","'UId':'26677bc1-4784-4b02-a8da-eb1a17958c29'",",'Col':",COLUMN(BCDanhMucDauTu_06029!D34),",'Row':",ROW(BCDanhMucDauTu_06029!D34),",","'ColDynamic':",COLUMN(BCDanhMucDauTu_06029!D37),",","'RowDynamic':",ROW(BCDanhMucDauTu_06029!D37),",","'Format':'numberic'",",'Value':'",SUBSTITUTE(BCDanhMucDauTu_06029!D34,"'","\'"),"','TargetCode':''}")</f>
        <v>{'SheetId':'1deb9a6e-dc5a-4908-87cc-034ee9747e20','UId':'26677bc1-4784-4b02-a8da-eb1a17958c29','Col':4,'Row':34,'ColDynamic':4,'RowDynamic':37,'Format':'numberic','Value':' ','TargetCode':''}</v>
      </c>
    </row>
    <row r="322" spans="1:1" x14ac:dyDescent="0.25">
      <c r="A322" t="str">
        <f>CONCATENATE("{'SheetId':'1deb9a6e-dc5a-4908-87cc-034ee9747e20'",",","'UId':'8088aec8-68fc-443f-8fce-4f1788e831ff'",",'Col':",COLUMN(BCDanhMucDauTu_06029!E34),",'Row':",ROW(BCDanhMucDauTu_06029!E34),",","'ColDynamic':",COLUMN(BCDanhMucDauTu_06029!E37),",","'RowDynamic':",ROW(BCDanhMucDauTu_06029!E37),",","'Format':'numberic'",",'Value':'",SUBSTITUTE(BCDanhMucDauTu_06029!E34,"'","\'"),"','TargetCode':''}")</f>
        <v>{'SheetId':'1deb9a6e-dc5a-4908-87cc-034ee9747e20','UId':'8088aec8-68fc-443f-8fce-4f1788e831ff','Col':5,'Row':34,'ColDynamic':5,'RowDynamic':37,'Format':'numberic','Value':' ','TargetCode':''}</v>
      </c>
    </row>
    <row r="323" spans="1:1" x14ac:dyDescent="0.25">
      <c r="A323" t="str">
        <f>CONCATENATE("{'SheetId':'1deb9a6e-dc5a-4908-87cc-034ee9747e20'",",","'UId':'109895da-3858-4d8d-ab90-543bcf58b23e'",",'Col':",COLUMN(BCDanhMucDauTu_06029!F34),",'Row':",ROW(BCDanhMucDauTu_06029!F34),",","'ColDynamic':",COLUMN(BCDanhMucDauTu_06029!F37),",","'RowDynamic':",ROW(BCDanhMucDauTu_06029!F37),",","'Format':'numberic'",",'Value':'",SUBSTITUTE(BCDanhMucDauTu_06029!F34,"'","\'"),"','TargetCode':''}")</f>
        <v>{'SheetId':'1deb9a6e-dc5a-4908-87cc-034ee9747e20','UId':'109895da-3858-4d8d-ab90-543bcf58b23e','Col':6,'Row':34,'ColDynamic':6,'RowDynamic':37,'Format':'numberic','Value':'','TargetCode':''}</v>
      </c>
    </row>
    <row r="324" spans="1:1" x14ac:dyDescent="0.25">
      <c r="A324" t="str">
        <f>CONCATENATE("{'SheetId':'1deb9a6e-dc5a-4908-87cc-034ee9747e20'",",","'UId':'b12319f9-b486-4e3c-968f-635c2693280b'",",'Col':",COLUMN(BCDanhMucDauTu_06029!G34),",'Row':",ROW(BCDanhMucDauTu_06029!G34),",","'ColDynamic':",COLUMN(BCDanhMucDauTu_06029!G37),",","'RowDynamic':",ROW(BCDanhMucDauTu_06029!G37),",","'Format':'numberic'",",'Value':'",SUBSTITUTE(BCDanhMucDauTu_06029!G34,"'","\'"),"','TargetCode':''}")</f>
        <v>{'SheetId':'1deb9a6e-dc5a-4908-87cc-034ee9747e20','UId':'b12319f9-b486-4e3c-968f-635c2693280b','Col':7,'Row':34,'ColDynamic':7,'RowDynamic':37,'Format':'numberic','Value':'','TargetCode':''}</v>
      </c>
    </row>
    <row r="325" spans="1:1" x14ac:dyDescent="0.25">
      <c r="A325" t="str">
        <f>CONCATENATE("{'SheetId':'1deb9a6e-dc5a-4908-87cc-034ee9747e20'",",","'UId':'740ad2fc-8f8c-4571-bfbb-d73a204a23fa'",",'Col':",COLUMN(BCDanhMucDauTu_06029!D35),",'Row':",ROW(BCDanhMucDauTu_06029!D35),",","'Format':'numberic'",",'Value':'",SUBSTITUTE(BCDanhMucDauTu_06029!D35,"'","\'"),"','TargetCode':''}")</f>
        <v>{'SheetId':'1deb9a6e-dc5a-4908-87cc-034ee9747e20','UId':'740ad2fc-8f8c-4571-bfbb-d73a204a23fa','Col':4,'Row':35,'Format':'numberic','Value':'','TargetCode':''}</v>
      </c>
    </row>
    <row r="326" spans="1:1" x14ac:dyDescent="0.25">
      <c r="A326" t="str">
        <f>CONCATENATE("{'SheetId':'1deb9a6e-dc5a-4908-87cc-034ee9747e20'",",","'UId':'41643327-c3cb-4259-acbc-d10c8c939580'",",'Col':",COLUMN(BCDanhMucDauTu_06029!E35),",'Row':",ROW(BCDanhMucDauTu_06029!E35),",","'Format':'numberic'",",'Value':'",SUBSTITUTE(BCDanhMucDauTu_06029!E35,"'","\'"),"','TargetCode':''}")</f>
        <v>{'SheetId':'1deb9a6e-dc5a-4908-87cc-034ee9747e20','UId':'41643327-c3cb-4259-acbc-d10c8c939580','Col':5,'Row':35,'Format':'numberic','Value':'','TargetCode':''}</v>
      </c>
    </row>
    <row r="327" spans="1:1" x14ac:dyDescent="0.25">
      <c r="A327" t="str">
        <f>CONCATENATE("{'SheetId':'1deb9a6e-dc5a-4908-87cc-034ee9747e20'",",","'UId':'d007d564-0a98-45f4-94c4-a2e4056245bc'",",'Col':",COLUMN(BCDanhMucDauTu_06029!F35),",'Row':",ROW(BCDanhMucDauTu_06029!F35),",","'Format':'numberic'",",'Value':'",SUBSTITUTE(BCDanhMucDauTu_06029!F35,"'","\'"),"','TargetCode':''}")</f>
        <v>{'SheetId':'1deb9a6e-dc5a-4908-87cc-034ee9747e20','UId':'d007d564-0a98-45f4-94c4-a2e4056245bc','Col':6,'Row':35,'Format':'numberic','Value':'8397416468209','TargetCode':''}</v>
      </c>
    </row>
    <row r="328" spans="1:1" x14ac:dyDescent="0.25">
      <c r="A328" t="str">
        <f>CONCATENATE("{'SheetId':'1deb9a6e-dc5a-4908-87cc-034ee9747e20'",",","'UId':'87b8e950-d5f9-45b4-8cfb-d8108dd16f8f'",",'Col':",COLUMN(BCDanhMucDauTu_06029!G35),",'Row':",ROW(BCDanhMucDauTu_06029!G35),",","'Format':'numberic'",",'Value':'",SUBSTITUTE(BCDanhMucDauTu_06029!G35,"'","\'"),"','TargetCode':''}")</f>
        <v>{'SheetId':'1deb9a6e-dc5a-4908-87cc-034ee9747e20','UId':'87b8e950-d5f9-45b4-8cfb-d8108dd16f8f','Col':7,'Row':35,'Format':'numberic','Value':'0.940485877662863','TargetCode':''}</v>
      </c>
    </row>
    <row r="329" spans="1:1" x14ac:dyDescent="0.25">
      <c r="A329" t="str">
        <f>CONCATENATE("{'SheetId':'1deb9a6e-dc5a-4908-87cc-034ee9747e20'",",","'UId':'70e2406f-94eb-466f-8d09-837ad44a449c'",",'Col':",COLUMN(BCDanhMucDauTu_06029!D36),",'Row':",ROW(BCDanhMucDauTu_06029!D36),",","'Format':'numberic'",",'Value':'",SUBSTITUTE(BCDanhMucDauTu_06029!D36,"'","\'"),"','TargetCode':''}")</f>
        <v>{'SheetId':'1deb9a6e-dc5a-4908-87cc-034ee9747e20','UId':'70e2406f-94eb-466f-8d09-837ad44a449c','Col':4,'Row':36,'Format':'numberic','Value':' ','TargetCode':''}</v>
      </c>
    </row>
    <row r="330" spans="1:1" x14ac:dyDescent="0.25">
      <c r="A330" t="str">
        <f>CONCATENATE("{'SheetId':'1deb9a6e-dc5a-4908-87cc-034ee9747e20'",",","'UId':'d0c68994-6723-45f4-a51b-ec4a1f1cb761'",",'Col':",COLUMN(BCDanhMucDauTu_06029!E36),",'Row':",ROW(BCDanhMucDauTu_06029!E36),",","'Format':'numberic'",",'Value':'",SUBSTITUTE(BCDanhMucDauTu_06029!E36,"'","\'"),"','TargetCode':''}")</f>
        <v>{'SheetId':'1deb9a6e-dc5a-4908-87cc-034ee9747e20','UId':'d0c68994-6723-45f4-a51b-ec4a1f1cb761','Col':5,'Row':36,'Format':'numberic','Value':' ','TargetCode':''}</v>
      </c>
    </row>
    <row r="331" spans="1:1" x14ac:dyDescent="0.25">
      <c r="A331" t="str">
        <f>CONCATENATE("{'SheetId':'1deb9a6e-dc5a-4908-87cc-034ee9747e20'",",","'UId':'6c78638c-c601-49bf-a9e5-d48c4258eadd'",",'Col':",COLUMN(BCDanhMucDauTu_06029!F36),",'Row':",ROW(BCDanhMucDauTu_06029!F36),",","'Format':'numberic'",",'Value':'",SUBSTITUTE(BCDanhMucDauTu_06029!F36,"'","\'"),"','TargetCode':''}")</f>
        <v>{'SheetId':'1deb9a6e-dc5a-4908-87cc-034ee9747e20','UId':'6c78638c-c601-49bf-a9e5-d48c4258eadd','Col':6,'Row':36,'Format':'numberic','Value':' ','TargetCode':''}</v>
      </c>
    </row>
    <row r="332" spans="1:1" x14ac:dyDescent="0.25">
      <c r="A332" t="str">
        <f>CONCATENATE("{'SheetId':'1deb9a6e-dc5a-4908-87cc-034ee9747e20'",",","'UId':'bb82eed3-a7c3-4954-be20-20a9717d4026'",",'Col':",COLUMN(BCDanhMucDauTu_06029!G36),",'Row':",ROW(BCDanhMucDauTu_06029!G36),",","'Format':'numberic'",",'Value':'",SUBSTITUTE(BCDanhMucDauTu_06029!G36,"'","\'"),"','TargetCode':''}")</f>
        <v>{'SheetId':'1deb9a6e-dc5a-4908-87cc-034ee9747e20','UId':'bb82eed3-a7c3-4954-be20-20a9717d4026','Col':7,'Row':36,'Format':'numberic','Value':' ','TargetCode':''}</v>
      </c>
    </row>
    <row r="333" spans="1:1" x14ac:dyDescent="0.25">
      <c r="A333" t="str">
        <f>CONCATENATE("{'SheetId':'1deb9a6e-dc5a-4908-87cc-034ee9747e20'",",","'UId':'4fe6fd2f-049f-4c3b-a78b-58fd08d62d7d'",",'Col':",COLUMN(BCDanhMucDauTu_06029!A45),",'Row':",ROW(BCDanhMucDauTu_06029!A45),",","'ColDynamic':",COLUMN(BCDanhMucDauTu_06029!A48),",","'RowDynamic':",ROW(BCDanhMucDauTu_06029!A48),",","'Format':'numberic'",",'Value':'",SUBSTITUTE(BCDanhMucDauTu_06029!A45,"'","\'"),"','TargetCode':''}")</f>
        <v>{'SheetId':'1deb9a6e-dc5a-4908-87cc-034ee9747e20','UId':'4fe6fd2f-049f-4c3b-a78b-58fd08d62d7d','Col':1,'Row':45,'ColDynamic':1,'RowDynamic':48,'Format':'numberic','Value':' ','TargetCode':''}</v>
      </c>
    </row>
    <row r="334" spans="1:1" x14ac:dyDescent="0.25">
      <c r="A334" t="str">
        <f>CONCATENATE("{'SheetId':'1deb9a6e-dc5a-4908-87cc-034ee9747e20'",",","'UId':'21737fa5-5263-466a-9802-c554ec94ffeb'",",'Col':",COLUMN(BCDanhMucDauTu_06029!B45),",'Row':",ROW(BCDanhMucDauTu_06029!B45),",","'ColDynamic':",COLUMN(BCDanhMucDauTu_06029!B48),",","'RowDynamic':",ROW(BCDanhMucDauTu_06029!B48),",","'Format':'string'",",'Value':'",SUBSTITUTE(BCDanhMucDauTu_06029!B45,"'","\'"),"','TargetCode':''}")</f>
        <v>{'SheetId':'1deb9a6e-dc5a-4908-87cc-034ee9747e20','UId':'21737fa5-5263-466a-9802-c554ec94ffeb','Col':2,'Row':45,'ColDynamic':2,'RowDynamic':48,'Format':'string','Value':'Tổng','TargetCode':''}</v>
      </c>
    </row>
    <row r="335" spans="1:1" x14ac:dyDescent="0.25">
      <c r="A335" t="str">
        <f>CONCATENATE("{'SheetId':'1deb9a6e-dc5a-4908-87cc-034ee9747e20'",",","'UId':'b1780ae8-e3e9-4d68-b8e3-06dc22233b5c'",",'Col':",COLUMN(BCDanhMucDauTu_06029!C45),",'Row':",ROW(BCDanhMucDauTu_06029!C45),",","'ColDynamic':",COLUMN(BCDanhMucDauTu_06029!C48),",","'RowDynamic':",ROW(BCDanhMucDauTu_06029!C48),",","'Format':'numberic'",",'Value':'",SUBSTITUTE(BCDanhMucDauTu_06029!C45,"'","\'"),"','TargetCode':''}")</f>
        <v>{'SheetId':'1deb9a6e-dc5a-4908-87cc-034ee9747e20','UId':'b1780ae8-e3e9-4d68-b8e3-06dc22233b5c','Col':3,'Row':45,'ColDynamic':3,'RowDynamic':48,'Format':'numberic','Value':'2257','TargetCode':''}</v>
      </c>
    </row>
    <row r="336" spans="1:1" x14ac:dyDescent="0.25">
      <c r="A336" t="str">
        <f>CONCATENATE("{'SheetId':'1deb9a6e-dc5a-4908-87cc-034ee9747e20'",",","'UId':'fd0c415a-d2bc-42ee-b389-414f8400dae8'",",'Col':",COLUMN(BCDanhMucDauTu_06029!D45),",'Row':",ROW(BCDanhMucDauTu_06029!D45),",","'ColDynamic':",COLUMN(BCDanhMucDauTu_06029!D48),",","'RowDynamic':",ROW(BCDanhMucDauTu_06029!D48),",","'Format':'numberic'",",'Value':'",SUBSTITUTE(BCDanhMucDauTu_06029!D45,"'","\'"),"','TargetCode':''}")</f>
        <v>{'SheetId':'1deb9a6e-dc5a-4908-87cc-034ee9747e20','UId':'fd0c415a-d2bc-42ee-b389-414f8400dae8','Col':4,'Row':45,'ColDynamic':4,'RowDynamic':48,'Format':'numberic','Value':'','TargetCode':''}</v>
      </c>
    </row>
    <row r="337" spans="1:1" x14ac:dyDescent="0.25">
      <c r="A337" t="str">
        <f>CONCATENATE("{'SheetId':'1deb9a6e-dc5a-4908-87cc-034ee9747e20'",",","'UId':'816243e8-9c85-4ba1-805c-371f6b4844e4'",",'Col':",COLUMN(BCDanhMucDauTu_06029!E45),",'Row':",ROW(BCDanhMucDauTu_06029!E45),",","'ColDynamic':",COLUMN(BCDanhMucDauTu_06029!E48),",","'RowDynamic':",ROW(BCDanhMucDauTu_06029!E48),",","'Format':'numberic'",",'Value':'",SUBSTITUTE(BCDanhMucDauTu_06029!E45,"'","\'"),"','TargetCode':''}")</f>
        <v>{'SheetId':'1deb9a6e-dc5a-4908-87cc-034ee9747e20','UId':'816243e8-9c85-4ba1-805c-371f6b4844e4','Col':5,'Row':45,'ColDynamic':5,'RowDynamic':48,'Format':'numberic','Value':'','TargetCode':''}</v>
      </c>
    </row>
    <row r="338" spans="1:1" x14ac:dyDescent="0.25">
      <c r="A338" t="str">
        <f>CONCATENATE("{'SheetId':'1deb9a6e-dc5a-4908-87cc-034ee9747e20'",",","'UId':'2efa8183-1804-400f-919b-54e0d328e017'",",'Col':",COLUMN(BCDanhMucDauTu_06029!F45),",'Row':",ROW(BCDanhMucDauTu_06029!F45),",","'ColDynamic':",COLUMN(BCDanhMucDauTu_06029!F48),",","'RowDynamic':",ROW(BCDanhMucDauTu_06029!F48),",","'Format':'numberic'",",'Value':'",SUBSTITUTE(BCDanhMucDauTu_06029!F45,"'","\'"),"','TargetCode':''}")</f>
        <v>{'SheetId':'1deb9a6e-dc5a-4908-87cc-034ee9747e20','UId':'2efa8183-1804-400f-919b-54e0d328e017','Col':6,'Row':45,'ColDynamic':6,'RowDynamic':48,'Format':'numberic','Value':'144451903980','TargetCode':''}</v>
      </c>
    </row>
    <row r="339" spans="1:1" x14ac:dyDescent="0.25">
      <c r="A339" t="str">
        <f>CONCATENATE("{'SheetId':'1deb9a6e-dc5a-4908-87cc-034ee9747e20'",",","'UId':'890ca93f-4ffa-4063-bc4e-3ca8427d321f'",",'Col':",COLUMN(BCDanhMucDauTu_06029!G45),",'Row':",ROW(BCDanhMucDauTu_06029!G45),",","'ColDynamic':",COLUMN(BCDanhMucDauTu_06029!G48),",","'RowDynamic':",ROW(BCDanhMucDauTu_06029!G48),",","'Format':'numberic'",",'Value':'",SUBSTITUTE(BCDanhMucDauTu_06029!G45,"'","\'"),"','TargetCode':''}")</f>
        <v>{'SheetId':'1deb9a6e-dc5a-4908-87cc-034ee9747e20','UId':'890ca93f-4ffa-4063-bc4e-3ca8427d321f','Col':7,'Row':45,'ColDynamic':7,'RowDynamic':48,'Format':'numberic','Value':'0.0161781872090092','TargetCode':''}</v>
      </c>
    </row>
    <row r="340" spans="1:1" x14ac:dyDescent="0.25">
      <c r="A340" t="str">
        <f>CONCATENATE("{'SheetId':'1deb9a6e-dc5a-4908-87cc-034ee9747e20'",",","'UId':'df249e66-a9ea-45a2-9c76-d51aecb2379d'",",'Col':",COLUMN(BCDanhMucDauTu_06029!D46),",'Row':",ROW(BCDanhMucDauTu_06029!D46),",","'Format':'numberic'",",'Value':'",SUBSTITUTE(BCDanhMucDauTu_06029!D46,"'","\'"),"','TargetCode':''}")</f>
        <v>{'SheetId':'1deb9a6e-dc5a-4908-87cc-034ee9747e20','UId':'df249e66-a9ea-45a2-9c76-d51aecb2379d','Col':4,'Row':46,'Format':'numberic','Value':' ','TargetCode':''}</v>
      </c>
    </row>
    <row r="341" spans="1:1" x14ac:dyDescent="0.25">
      <c r="A341" t="str">
        <f>CONCATENATE("{'SheetId':'1deb9a6e-dc5a-4908-87cc-034ee9747e20'",",","'UId':'a81df1b4-0c26-4bbd-9a9d-27dc4b538b2c'",",'Col':",COLUMN(BCDanhMucDauTu_06029!E46),",'Row':",ROW(BCDanhMucDauTu_06029!E46),",","'Format':'numberic'",",'Value':'",SUBSTITUTE(BCDanhMucDauTu_06029!E46,"'","\'"),"','TargetCode':''}")</f>
        <v>{'SheetId':'1deb9a6e-dc5a-4908-87cc-034ee9747e20','UId':'a81df1b4-0c26-4bbd-9a9d-27dc4b538b2c','Col':5,'Row':46,'Format':'numberic','Value':' ','TargetCode':''}</v>
      </c>
    </row>
    <row r="342" spans="1:1" x14ac:dyDescent="0.25">
      <c r="A342" t="str">
        <f>CONCATENATE("{'SheetId':'1deb9a6e-dc5a-4908-87cc-034ee9747e20'",",","'UId':'4a9e3616-ca24-464d-b5e2-89b07d4dab94'",",'Col':",COLUMN(BCDanhMucDauTu_06029!F46),",'Row':",ROW(BCDanhMucDauTu_06029!F46),",","'Format':'numberic'",",'Value':'",SUBSTITUTE(BCDanhMucDauTu_06029!F46,"'","\'"),"','TargetCode':''}")</f>
        <v>{'SheetId':'1deb9a6e-dc5a-4908-87cc-034ee9747e20','UId':'4a9e3616-ca24-464d-b5e2-89b07d4dab94','Col':6,'Row':46,'Format':'numberic','Value':' ','TargetCode':''}</v>
      </c>
    </row>
    <row r="343" spans="1:1" x14ac:dyDescent="0.25">
      <c r="A343" t="str">
        <f>CONCATENATE("{'SheetId':'1deb9a6e-dc5a-4908-87cc-034ee9747e20'",",","'UId':'4cbb5dbb-7a56-4367-b451-172c5d9fc088'",",'Col':",COLUMN(BCDanhMucDauTu_06029!G46),",'Row':",ROW(BCDanhMucDauTu_06029!G46),",","'Format':'numberic'",",'Value':'",SUBSTITUTE(BCDanhMucDauTu_06029!G46,"'","\'"),"','TargetCode':''}")</f>
        <v>{'SheetId':'1deb9a6e-dc5a-4908-87cc-034ee9747e20','UId':'4cbb5dbb-7a56-4367-b451-172c5d9fc088','Col':7,'Row':46,'Format':'numberic','Value':' ','TargetCode':''}</v>
      </c>
    </row>
    <row r="344" spans="1:1" x14ac:dyDescent="0.25">
      <c r="A344" t="str">
        <f>CONCATENATE("{'SheetId':'1deb9a6e-dc5a-4908-87cc-034ee9747e20'",",","'UId':'70357de6-0706-48a2-a361-da95bcaa1827'",",'Col':",COLUMN(BCDanhMucDauTu_06029!D47),",'Row':",ROW(BCDanhMucDauTu_06029!D47),",","'Format':'numberic'",",'Value':'",SUBSTITUTE(BCDanhMucDauTu_06029!D47,"'","\'"),"','TargetCode':''}")</f>
        <v>{'SheetId':'1deb9a6e-dc5a-4908-87cc-034ee9747e20','UId':'70357de6-0706-48a2-a361-da95bcaa1827','Col':4,'Row':47,'Format':'numberic','Value':'','TargetCode':''}</v>
      </c>
    </row>
    <row r="345" spans="1:1" x14ac:dyDescent="0.25">
      <c r="A345" t="str">
        <f>CONCATENATE("{'SheetId':'1deb9a6e-dc5a-4908-87cc-034ee9747e20'",",","'UId':'4f148c59-190d-4dad-aff9-126f4ce81c6d'",",'Col':",COLUMN(BCDanhMucDauTu_06029!E47),",'Row':",ROW(BCDanhMucDauTu_06029!E47),",","'Format':'numberic'",",'Value':'",SUBSTITUTE(BCDanhMucDauTu_06029!E47,"'","\'"),"','TargetCode':''}")</f>
        <v>{'SheetId':'1deb9a6e-dc5a-4908-87cc-034ee9747e20','UId':'4f148c59-190d-4dad-aff9-126f4ce81c6d','Col':5,'Row':47,'Format':'numberic','Value':'','TargetCode':''}</v>
      </c>
    </row>
    <row r="346" spans="1:1" x14ac:dyDescent="0.25">
      <c r="A346" t="str">
        <f>CONCATENATE("{'SheetId':'1deb9a6e-dc5a-4908-87cc-034ee9747e20'",",","'UId':'6ba9d2bf-7322-4bb6-be73-05a728f53c5a'",",'Col':",COLUMN(BCDanhMucDauTu_06029!F47),",'Row':",ROW(BCDanhMucDauTu_06029!F47),",","'Format':'numberic'",",'Value':'",SUBSTITUTE(BCDanhMucDauTu_06029!F47,"'","\'"),"','TargetCode':''}")</f>
        <v>{'SheetId':'1deb9a6e-dc5a-4908-87cc-034ee9747e20','UId':'6ba9d2bf-7322-4bb6-be73-05a728f53c5a','Col':6,'Row':47,'Format':'numberic','Value':'386938181586','TargetCode':''}</v>
      </c>
    </row>
    <row r="347" spans="1:1" x14ac:dyDescent="0.25">
      <c r="A347" t="str">
        <f>CONCATENATE("{'SheetId':'1deb9a6e-dc5a-4908-87cc-034ee9747e20'",",","'UId':'cad08826-aed0-458d-a3df-563ee1ca2782'",",'Col':",COLUMN(BCDanhMucDauTu_06029!G47),",'Row':",ROW(BCDanhMucDauTu_06029!G47),",","'Format':'numberic'",",'Value':'",SUBSTITUTE(BCDanhMucDauTu_06029!G47,"'","\'"),"','TargetCode':''}")</f>
        <v>{'SheetId':'1deb9a6e-dc5a-4908-87cc-034ee9747e20','UId':'cad08826-aed0-458d-a3df-563ee1ca2782','Col':7,'Row':47,'Format':'numberic','Value':'0.0433359351281283','TargetCode':''}</v>
      </c>
    </row>
    <row r="348" spans="1:1" x14ac:dyDescent="0.25">
      <c r="A348" t="str">
        <f>CONCATENATE("{'SheetId':'1deb9a6e-dc5a-4908-87cc-034ee9747e20'",",","'UId':'26452794-e0d2-44f2-8c51-7f5465fbf4cf'",",'Col':",COLUMN(BCDanhMucDauTu_06029!A49),",'Row':",ROW(BCDanhMucDauTu_06029!A49),",","'ColDynamic':",COLUMN(BCDanhMucDauTu_06029!A46),",","'RowDynamic':",ROW(BCDanhMucDauTu_06029!A46),",","'Format':'string'",",'Value':'",SUBSTITUTE(BCDanhMucDauTu_06029!A49,"'","\'"),"','TargetCode':''}")</f>
        <v>{'SheetId':'1deb9a6e-dc5a-4908-87cc-034ee9747e20','UId':'26452794-e0d2-44f2-8c51-7f5465fbf4cf','Col':1,'Row':49,'ColDynamic':1,'RowDynamic':46,'Format':'string','Value':' ','TargetCode':''}</v>
      </c>
    </row>
    <row r="349" spans="1:1" x14ac:dyDescent="0.25">
      <c r="A349" t="str">
        <f>CONCATENATE("{'SheetId':'1deb9a6e-dc5a-4908-87cc-034ee9747e20'",",","'UId':'9b14eff9-5e45-4cf1-9494-0604b89ed28b'",",'Col':",COLUMN(BCDanhMucDauTu_06029!B49),",'Row':",ROW(BCDanhMucDauTu_06029!B49),",","'ColDynamic':",COLUMN(BCDanhMucDauTu_06029!B46),",","'RowDynamic':",ROW(BCDanhMucDauTu_06029!B46),",","'Format':'string'",",'Value':'",SUBSTITUTE(BCDanhMucDauTu_06029!B49,"'","\'"),"','TargetCode':''}")</f>
        <v>{'SheetId':'1deb9a6e-dc5a-4908-87cc-034ee9747e20','UId':'9b14eff9-5e45-4cf1-9494-0604b89ed28b','Col':2,'Row':49,'ColDynamic':2,'RowDynamic':46,'Format':'string','Value':'Tiền gửi ngân hàng','TargetCode':''}</v>
      </c>
    </row>
    <row r="350" spans="1:1" x14ac:dyDescent="0.25">
      <c r="A350" t="str">
        <f>CONCATENATE("{'SheetId':'1deb9a6e-dc5a-4908-87cc-034ee9747e20'",",","'UId':'8d66f097-23e3-4ef9-8131-e5ac52c6b32f'",",'Col':",COLUMN(BCDanhMucDauTu_06029!C49),",'Row':",ROW(BCDanhMucDauTu_06029!C49),",","'ColDynamic':",COLUMN(BCDanhMucDauTu_06029!C46),",","'RowDynamic':",ROW(BCDanhMucDauTu_06029!C46),",","'Format':'string'",",'Value':'",SUBSTITUTE(BCDanhMucDauTu_06029!C49,"'","\'"),"','TargetCode':''}")</f>
        <v>{'SheetId':'1deb9a6e-dc5a-4908-87cc-034ee9747e20','UId':'8d66f097-23e3-4ef9-8131-e5ac52c6b32f','Col':3,'Row':49,'ColDynamic':3,'RowDynamic':46,'Format':'string','Value':'2260','TargetCode':''}</v>
      </c>
    </row>
    <row r="351" spans="1:1" x14ac:dyDescent="0.25">
      <c r="A351" t="str">
        <f>CONCATENATE("{'SheetId':'1deb9a6e-dc5a-4908-87cc-034ee9747e20'",",","'UId':'ead9614a-658c-4220-bedf-ca1bfba113ca'",",'Col':",COLUMN(BCDanhMucDauTu_06029!D49),",'Row':",ROW(BCDanhMucDauTu_06029!D49),",","'ColDynamic':",COLUMN(BCDanhMucDauTu_06029!D46),",","'RowDynamic':",ROW(BCDanhMucDauTu_06029!D46),",","'Format':'numberic'",",'Value':'",SUBSTITUTE(BCDanhMucDauTu_06029!D49,"'","\'"),"','TargetCode':''}")</f>
        <v>{'SheetId':'1deb9a6e-dc5a-4908-87cc-034ee9747e20','UId':'ead9614a-658c-4220-bedf-ca1bfba113ca','Col':4,'Row':49,'ColDynamic':4,'RowDynamic':46,'Format':'numberic','Value':'','TargetCode':''}</v>
      </c>
    </row>
    <row r="352" spans="1:1" x14ac:dyDescent="0.25">
      <c r="A352" t="str">
        <f>CONCATENATE("{'SheetId':'1deb9a6e-dc5a-4908-87cc-034ee9747e20'",",","'UId':'4fdfc09c-5e5b-40ad-b617-c48d140e6fbc'",",'Col':",COLUMN(BCDanhMucDauTu_06029!E49),",'Row':",ROW(BCDanhMucDauTu_06029!E49),",","'ColDynamic':",COLUMN(BCDanhMucDauTu_06029!E46),",","'RowDynamic':",ROW(BCDanhMucDauTu_06029!E46),",","'Format':'numberic'",",'Value':'",SUBSTITUTE(BCDanhMucDauTu_06029!E49,"'","\'"),"','TargetCode':''}")</f>
        <v>{'SheetId':'1deb9a6e-dc5a-4908-87cc-034ee9747e20','UId':'4fdfc09c-5e5b-40ad-b617-c48d140e6fbc','Col':5,'Row':49,'ColDynamic':5,'RowDynamic':46,'Format':'numberic','Value':'','TargetCode':''}</v>
      </c>
    </row>
    <row r="353" spans="1:1" x14ac:dyDescent="0.25">
      <c r="A353" t="str">
        <f>CONCATENATE("{'SheetId':'1deb9a6e-dc5a-4908-87cc-034ee9747e20'",",","'UId':'ba8351a8-8ef9-4c39-b20c-9e499c7302c4'",",'Col':",COLUMN(BCDanhMucDauTu_06029!F49),",'Row':",ROW(BCDanhMucDauTu_06029!F49),",","'ColDynamic':",COLUMN(BCDanhMucDauTu_06029!F46),",","'RowDynamic':",ROW(BCDanhMucDauTu_06029!F46),",","'Format':'numberic'",",'Value':'",SUBSTITUTE(BCDanhMucDauTu_06029!F49,"'","\'"),"','TargetCode':''}")</f>
        <v>{'SheetId':'1deb9a6e-dc5a-4908-87cc-034ee9747e20','UId':'ba8351a8-8ef9-4c39-b20c-9e499c7302c4','Col':6,'Row':49,'ColDynamic':6,'RowDynamic':46,'Format':'numberic','Value':'0','TargetCode':''}</v>
      </c>
    </row>
    <row r="354" spans="1:1" x14ac:dyDescent="0.25">
      <c r="A354" t="str">
        <f>CONCATENATE("{'SheetId':'1deb9a6e-dc5a-4908-87cc-034ee9747e20'",",","'UId':'20aec549-2649-4108-8c50-4ff697541fea'",",'Col':",COLUMN(BCDanhMucDauTu_06029!G49),",'Row':",ROW(BCDanhMucDauTu_06029!G49),",","'ColDynamic':",COLUMN(BCDanhMucDauTu_06029!G46),",","'RowDynamic':",ROW(BCDanhMucDauTu_06029!G46),",","'Format':'numberic'",",'Value':'",SUBSTITUTE(BCDanhMucDauTu_06029!G49,"'","\'"),"','TargetCode':''}")</f>
        <v>{'SheetId':'1deb9a6e-dc5a-4908-87cc-034ee9747e20','UId':'20aec549-2649-4108-8c50-4ff697541fea','Col':7,'Row':49,'ColDynamic':7,'RowDynamic':46,'Format':'numberic','Value':'0','TargetCode':''}</v>
      </c>
    </row>
    <row r="355" spans="1:1" x14ac:dyDescent="0.25">
      <c r="A355" t="str">
        <f>CONCATENATE("{'SheetId':'1deb9a6e-dc5a-4908-87cc-034ee9747e20'",",","'UId':'c94d94d7-01a6-4c24-95e6-4f83c62d0567'",",'Col':",COLUMN(BCDanhMucDauTu_06029!A51),",'Row':",ROW(BCDanhMucDauTu_06029!A51),",","'ColDynamic':",COLUMN(BCDanhMucDauTu_06029!A48),",","'RowDynamic':",ROW(BCDanhMucDauTu_06029!A48),",","'Format':'string'",",'Value':'",SUBSTITUTE(BCDanhMucDauTu_06029!A51,"'","\'"),"','TargetCode':''}")</f>
        <v>{'SheetId':'1deb9a6e-dc5a-4908-87cc-034ee9747e20','UId':'c94d94d7-01a6-4c24-95e6-4f83c62d0567','Col':1,'Row':51,'ColDynamic':1,'RowDynamic':48,'Format':'string','Value':' ','TargetCode':''}</v>
      </c>
    </row>
    <row r="356" spans="1:1" x14ac:dyDescent="0.25">
      <c r="A356" t="str">
        <f>CONCATENATE("{'SheetId':'1deb9a6e-dc5a-4908-87cc-034ee9747e20'",",","'UId':'333b59bf-d7bf-4903-a769-681773c5c1d6'",",'Col':",COLUMN(BCDanhMucDauTu_06029!B51),",'Row':",ROW(BCDanhMucDauTu_06029!B51),",","'ColDynamic':",COLUMN(BCDanhMucDauTu_06029!B48),",","'RowDynamic':",ROW(BCDanhMucDauTu_06029!B48),",","'Format':'string'",",'Value':'",SUBSTITUTE(BCDanhMucDauTu_06029!B51,"'","\'"),"','TargetCode':''}")</f>
        <v>{'SheetId':'1deb9a6e-dc5a-4908-87cc-034ee9747e20','UId':'333b59bf-d7bf-4903-a769-681773c5c1d6','Col':2,'Row':51,'ColDynamic':2,'RowDynamic':48,'Format':'string','Value':'Chứng chỉ tiền gửi ','TargetCode':''}</v>
      </c>
    </row>
    <row r="357" spans="1:1" x14ac:dyDescent="0.25">
      <c r="A357" t="str">
        <f>CONCATENATE("{'SheetId':'1deb9a6e-dc5a-4908-87cc-034ee9747e20'",",","'UId':'70dcb08c-d0c0-43e8-87c7-cb83b1736902'",",'Col':",COLUMN(BCDanhMucDauTu_06029!C51),",'Row':",ROW(BCDanhMucDauTu_06029!C51),",","'ColDynamic':",COLUMN(BCDanhMucDauTu_06029!C48),",","'RowDynamic':",ROW(BCDanhMucDauTu_06029!C48),",","'Format':'string'",",'Value':'",SUBSTITUTE(BCDanhMucDauTu_06029!C51,"'","\'"),"','TargetCode':''}")</f>
        <v>{'SheetId':'1deb9a6e-dc5a-4908-87cc-034ee9747e20','UId':'70dcb08c-d0c0-43e8-87c7-cb83b1736902','Col':3,'Row':51,'ColDynamic':3,'RowDynamic':48,'Format':'string','Value':'2261.1','TargetCode':''}</v>
      </c>
    </row>
    <row r="358" spans="1:1" x14ac:dyDescent="0.25">
      <c r="A358" t="str">
        <f>CONCATENATE("{'SheetId':'1deb9a6e-dc5a-4908-87cc-034ee9747e20'",",","'UId':'b98b0710-edbe-464f-91cc-a50943b92e53'",",'Col':",COLUMN(BCDanhMucDauTu_06029!D51),",'Row':",ROW(BCDanhMucDauTu_06029!D51),",","'ColDynamic':",COLUMN(BCDanhMucDauTu_06029!D48),",","'RowDynamic':",ROW(BCDanhMucDauTu_06029!D48),",","'Format':'numberic'",",'Value':'",SUBSTITUTE(BCDanhMucDauTu_06029!D51,"'","\'"),"','TargetCode':''}")</f>
        <v>{'SheetId':'1deb9a6e-dc5a-4908-87cc-034ee9747e20','UId':'b98b0710-edbe-464f-91cc-a50943b92e53','Col':4,'Row':51,'ColDynamic':4,'RowDynamic':48,'Format':'numberic','Value':'','TargetCode':''}</v>
      </c>
    </row>
    <row r="359" spans="1:1" x14ac:dyDescent="0.25">
      <c r="A359" t="str">
        <f>CONCATENATE("{'SheetId':'1deb9a6e-dc5a-4908-87cc-034ee9747e20'",",","'UId':'1e5e338d-e8d3-484c-a931-f154e681f9d1'",",'Col':",COLUMN(BCDanhMucDauTu_06029!E51),",'Row':",ROW(BCDanhMucDauTu_06029!E51),",","'ColDynamic':",COLUMN(BCDanhMucDauTu_06029!E48),",","'RowDynamic':",ROW(BCDanhMucDauTu_06029!E48),",","'Format':'numberic'",",'Value':'",SUBSTITUTE(BCDanhMucDauTu_06029!E51,"'","\'"),"','TargetCode':''}")</f>
        <v>{'SheetId':'1deb9a6e-dc5a-4908-87cc-034ee9747e20','UId':'1e5e338d-e8d3-484c-a931-f154e681f9d1','Col':5,'Row':51,'ColDynamic':5,'RowDynamic':48,'Format':'numberic','Value':'','TargetCode':''}</v>
      </c>
    </row>
    <row r="360" spans="1:1" x14ac:dyDescent="0.25">
      <c r="A360" t="str">
        <f>CONCATENATE("{'SheetId':'1deb9a6e-dc5a-4908-87cc-034ee9747e20'",",","'UId':'f0171a12-b46c-408e-9769-0674783f4494'",",'Col':",COLUMN(BCDanhMucDauTu_06029!F51),",'Row':",ROW(BCDanhMucDauTu_06029!F51),",","'ColDynamic':",COLUMN(BCDanhMucDauTu_06029!F48),",","'RowDynamic':",ROW(BCDanhMucDauTu_06029!F48),",","'Format':'numberic'",",'Value':'",SUBSTITUTE(BCDanhMucDauTu_06029!F51,"'","\'"),"','TargetCode':''}")</f>
        <v>{'SheetId':'1deb9a6e-dc5a-4908-87cc-034ee9747e20','UId':'f0171a12-b46c-408e-9769-0674783f4494','Col':6,'Row':51,'ColDynamic':6,'RowDynamic':48,'Format':'numberic','Value':'0','TargetCode':''}</v>
      </c>
    </row>
    <row r="361" spans="1:1" x14ac:dyDescent="0.25">
      <c r="A361" t="str">
        <f>CONCATENATE("{'SheetId':'1deb9a6e-dc5a-4908-87cc-034ee9747e20'",",","'UId':'123dfcbf-9d8f-4865-9abd-67aef0fb2ded'",",'Col':",COLUMN(BCDanhMucDauTu_06029!G51),",'Row':",ROW(BCDanhMucDauTu_06029!G51),",","'ColDynamic':",COLUMN(BCDanhMucDauTu_06029!G48),",","'RowDynamic':",ROW(BCDanhMucDauTu_06029!G48),",","'Format':'numberic'",",'Value':'",SUBSTITUTE(BCDanhMucDauTu_06029!G51,"'","\'"),"','TargetCode':''}")</f>
        <v>{'SheetId':'1deb9a6e-dc5a-4908-87cc-034ee9747e20','UId':'123dfcbf-9d8f-4865-9abd-67aef0fb2ded','Col':7,'Row':51,'ColDynamic':7,'RowDynamic':48,'Format':'numberic','Value':'0','TargetCode':''}</v>
      </c>
    </row>
    <row r="362" spans="1:1" x14ac:dyDescent="0.25">
      <c r="A362" t="str">
        <f>CONCATENATE("{'SheetId':'1deb9a6e-dc5a-4908-87cc-034ee9747e20'",",","'UId':'61c7d7e9-4c4a-4062-8012-4877345d4ca2'",",'Col':",COLUMN(BCDanhMucDauTu_06029!D52),",'Row':",ROW(BCDanhMucDauTu_06029!D52),",","'Format':'numberic'",",'Value':'",SUBSTITUTE(BCDanhMucDauTu_06029!D52,"'","\'"),"','TargetCode':''}")</f>
        <v>{'SheetId':'1deb9a6e-dc5a-4908-87cc-034ee9747e20','UId':'61c7d7e9-4c4a-4062-8012-4877345d4ca2','Col':4,'Row':52,'Format':'numberic','Value':'','TargetCode':''}</v>
      </c>
    </row>
    <row r="363" spans="1:1" x14ac:dyDescent="0.25">
      <c r="A363" t="str">
        <f>CONCATENATE("{'SheetId':'1deb9a6e-dc5a-4908-87cc-034ee9747e20'",",","'UId':'55eb1cfc-48db-45d7-badc-9126702dbaca'",",'Col':",COLUMN(BCDanhMucDauTu_06029!E52),",'Row':",ROW(BCDanhMucDauTu_06029!E52),",","'Format':'numberic'",",'Value':'",SUBSTITUTE(BCDanhMucDauTu_06029!E52,"'","\'"),"','TargetCode':''}")</f>
        <v>{'SheetId':'1deb9a6e-dc5a-4908-87cc-034ee9747e20','UId':'55eb1cfc-48db-45d7-badc-9126702dbaca','Col':5,'Row':52,'Format':'numberic','Value':'','TargetCode':''}</v>
      </c>
    </row>
    <row r="364" spans="1:1" x14ac:dyDescent="0.25">
      <c r="A364" t="str">
        <f>CONCATENATE("{'SheetId':'1deb9a6e-dc5a-4908-87cc-034ee9747e20'",",","'UId':'0b0a71cf-8b1c-4a88-a170-2b7251d20ffa'",",'Col':",COLUMN(BCDanhMucDauTu_06029!F52),",'Row':",ROW(BCDanhMucDauTu_06029!F52),",","'Format':'numberic'",",'Value':'",SUBSTITUTE(BCDanhMucDauTu_06029!F52,"'","\'"),"','TargetCode':''}")</f>
        <v>{'SheetId':'1deb9a6e-dc5a-4908-87cc-034ee9747e20','UId':'0b0a71cf-8b1c-4a88-a170-2b7251d20ffa','Col':6,'Row':52,'Format':'numberic','Value':'386938181586','TargetCode':''}</v>
      </c>
    </row>
    <row r="365" spans="1:1" x14ac:dyDescent="0.25">
      <c r="A365" t="str">
        <f>CONCATENATE("{'SheetId':'1deb9a6e-dc5a-4908-87cc-034ee9747e20'",",","'UId':'3ec63538-3a98-477e-b957-0e4550274988'",",'Col':",COLUMN(BCDanhMucDauTu_06029!G52),",'Row':",ROW(BCDanhMucDauTu_06029!G52),",","'Format':'numberic'",",'Value':'",SUBSTITUTE(BCDanhMucDauTu_06029!G52,"'","\'"),"','TargetCode':''}")</f>
        <v>{'SheetId':'1deb9a6e-dc5a-4908-87cc-034ee9747e20','UId':'3ec63538-3a98-477e-b957-0e4550274988','Col':7,'Row':52,'Format':'numberic','Value':'0.0433359351281283','TargetCode':''}</v>
      </c>
    </row>
    <row r="366" spans="1:1" x14ac:dyDescent="0.25">
      <c r="A366" t="str">
        <f>CONCATENATE("{'SheetId':'1deb9a6e-dc5a-4908-87cc-034ee9747e20'",",","'UId':'b7e2b881-7166-4008-81ef-36fa655ba0d3'",",'Col':",COLUMN(BCDanhMucDauTu_06029!D53),",'Row':",ROW(BCDanhMucDauTu_06029!D53),",","'Format':'numberic'",",'Value':'",SUBSTITUTE(BCDanhMucDauTu_06029!D53,"'","\'"),"','TargetCode':''}")</f>
        <v>{'SheetId':'1deb9a6e-dc5a-4908-87cc-034ee9747e20','UId':'b7e2b881-7166-4008-81ef-36fa655ba0d3','Col':4,'Row':53,'Format':'numberic','Value':'','TargetCode':''}</v>
      </c>
    </row>
    <row r="367" spans="1:1" x14ac:dyDescent="0.25">
      <c r="A367" t="str">
        <f>CONCATENATE("{'SheetId':'1deb9a6e-dc5a-4908-87cc-034ee9747e20'",",","'UId':'b0198f8c-cffe-4d00-9816-22e0fa96124d'",",'Col':",COLUMN(BCDanhMucDauTu_06029!E53),",'Row':",ROW(BCDanhMucDauTu_06029!E53),",","'Format':'numberic'",",'Value':'",SUBSTITUTE(BCDanhMucDauTu_06029!E53,"'","\'"),"','TargetCode':''}")</f>
        <v>{'SheetId':'1deb9a6e-dc5a-4908-87cc-034ee9747e20','UId':'b0198f8c-cffe-4d00-9816-22e0fa96124d','Col':5,'Row':53,'Format':'numberic','Value':'','TargetCode':''}</v>
      </c>
    </row>
    <row r="368" spans="1:1" x14ac:dyDescent="0.25">
      <c r="A368" t="str">
        <f>CONCATENATE("{'SheetId':'1deb9a6e-dc5a-4908-87cc-034ee9747e20'",",","'UId':'2a23d1c5-766a-4746-bd88-93015d1e4053'",",'Col':",COLUMN(BCDanhMucDauTu_06029!F53),",'Row':",ROW(BCDanhMucDauTu_06029!F53),",","'Format':'numberic'",",'Value':'",SUBSTITUTE(BCDanhMucDauTu_06029!F53,"'","\'"),"','TargetCode':''}")</f>
        <v>{'SheetId':'1deb9a6e-dc5a-4908-87cc-034ee9747e20','UId':'2a23d1c5-766a-4746-bd88-93015d1e4053','Col':6,'Row':53,'Format':'numberic','Value':'8928806553775','TargetCode':''}</v>
      </c>
    </row>
    <row r="369" spans="1:1" x14ac:dyDescent="0.25">
      <c r="A369" t="str">
        <f>CONCATENATE("{'SheetId':'1deb9a6e-dc5a-4908-87cc-034ee9747e20'",",","'UId':'ca227d64-7ddf-4c5b-94c2-f07049f1a645'",",'Col':",COLUMN(BCDanhMucDauTu_06029!G53),",'Row':",ROW(BCDanhMucDauTu_06029!G53),",","'Format':'numberic'",",'Value':'",SUBSTITUTE(BCDanhMucDauTu_06029!G53,"'","\'"),"','TargetCode':''}")</f>
        <v>{'SheetId':'1deb9a6e-dc5a-4908-87cc-034ee9747e20','UId':'ca227d64-7ddf-4c5b-94c2-f07049f1a645','Col':7,'Row':53,'Format':'numberic','Value':'1','TargetCode':''}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{'SheetId':'eea37401-614e-480f-bf0c-66e62a21c940','UId':'8fe4c321-a5c4-4a50-a26e-af5571876426','Col':4,'Row':3,'Format':'numberic','Value':'0.0110473128619067','TargetCode':''}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{'SheetId':'eea37401-614e-480f-bf0c-66e62a21c940','UId':'e505df99-52a5-4046-b588-70e17a64bc04','Col':5,'Row':3,'Format':'numberic','Value':'0.0122316520620676','TargetCode':''}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{'SheetId':'eea37401-614e-480f-bf0c-66e62a21c940','UId':'906b49c2-3105-44f5-a32d-07590223a8f2','Col':4,'Row':4,'Format':'numberic','Value':'0.000639005017038929','TargetCode':''}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{'SheetId':'eea37401-614e-480f-bf0c-66e62a21c940','UId':'1292eb8e-a778-4ce5-ab53-509a4c8a9832','Col':5,'Row':4,'Format':'numberic','Value':'0.000704194688986046','TargetCode':''}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{'SheetId':'eea37401-614e-480f-bf0c-66e62a21c940','UId':'043b7f89-a817-4764-b06f-cc2a71ce03b0','Col':4,'Row':5,'Format':'numberic','Value':'0.000453131868728323','TargetCode':''}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{'SheetId':'eea37401-614e-480f-bf0c-66e62a21c940','UId':'99e0f9cc-8606-43f9-8ce6-a58dc892af79','Col':5,'Row':5,'Format':'numberic','Value':'0.000497210637917831','TargetCode':''}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{'SheetId':'eea37401-614e-480f-bf0c-66e62a21c940','UId':'e3f08122-3427-41af-b11b-1a46844a64fc','Col':4,'Row':9,'Format':'numberic','Value':'7.99422900062237E-05','TargetCode':''}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{'SheetId':'eea37401-614e-480f-bf0c-66e62a21c940','UId':'9e68654a-171d-4fbe-8c69-6a6d18753f97','Col':5,'Row':9,'Format':'numberic','Value':'7.90552706021078E-05','TargetCode':''}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{'SheetId':'eea37401-614e-480f-bf0c-66e62a21c940','UId':'01528f3a-d80f-403f-9e7e-01c54429c341','Col':4,'Row':10,'Format':'numberic','Value':'0.0122781225537077','TargetCode':''}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{'SheetId':'eea37401-614e-480f-bf0c-66e62a21c940','UId':'2e9dd82c-3e13-4dfb-9508-7eb62f82b7a5','Col':5,'Row':10,'Format':'numberic','Value':'0.0135573772857939','TargetCode':''}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{'SheetId':'eea37401-614e-480f-bf0c-66e62a21c940','UId':'e04710a4-564b-4804-a3c9-8b96b736ccd0','Col':4,'Row':11,'Format':'numberic','Value':'0.175017216304353','TargetCode':''}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{'SheetId':'eea37401-614e-480f-bf0c-66e62a21c940','UId':'0421496e-49be-42f6-bd5e-4ff79e46d605','Col':5,'Row':11,'Format':'numberic','Value':'0.113450036291738','TargetCode':''}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{'SheetId':'eea37401-614e-480f-bf0c-66e62a21c940','UId':'759e81e7-6be1-448f-8880-c7fb179e0f97','Col':4,'Row':14,'Format':'numberic','Value':'6663388787600','TargetCode':''}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{'SheetId':'eea37401-614e-480f-bf0c-66e62a21c940','UId':'d55f381c-544c-4c22-a6c9-f44d9ae2c1ab','Col':5,'Row':14,'Format':'numberic','Value':'6841538562500','TargetCode':''}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{'SheetId':'eea37401-614e-480f-bf0c-66e62a21c940','UId':'5b9de7f0-70a7-42bf-94c8-d94c81c70e42','Col':4,'Row':15,'Format':'numberic','Value':'6663388787600','TargetCode':''}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{'SheetId':'eea37401-614e-480f-bf0c-66e62a21c940','UId':'85d68133-b410-4986-a2ae-00da0ca256bd','Col':5,'Row':15,'Format':'numberic','Value':'6841538562500','TargetCode':''}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{'SheetId':'eea37401-614e-480f-bf0c-66e62a21c940','UId':'31f6ac2c-5e3e-4a12-b200-cf5f834a027b','Col':4,'Row':16,'Format':'numberic','Value':'666338878.76','TargetCode':''}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{'SheetId':'eea37401-614e-480f-bf0c-66e62a21c940','UId':'e12c39c4-7956-414a-b632-d0af1c2ab599','Col':5,'Row':16,'Format':'numberic','Value':'684153856.25','TargetCode':''}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{'SheetId':'eea37401-614e-480f-bf0c-66e62a21c940','UId':'b08c24e4-4516-482b-a697-9d62ff87afcf','Col':4,'Row':17,'Format':'numberic','Value':'-196217762900','TargetCode':''}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{'SheetId':'eea37401-614e-480f-bf0c-66e62a21c940','UId':'a7ccfa80-7e7d-4308-b36d-abc719c80bf3','Col':5,'Row':17,'Format':'numberic','Value':'-178149774900','TargetCode':''}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{'SheetId':'eea37401-614e-480f-bf0c-66e62a21c940','UId':'e8ec4ef9-08e4-4e39-8477-ae21a99e8959','Col':4,'Row':18,'Format':'numberic','Value':'2365570.64','TargetCode':''}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{'SheetId':'eea37401-614e-480f-bf0c-66e62a21c940','UId':'dde8a5b2-e9c7-4f1b-a63c-0174479280ef','Col':5,'Row':18,'Format':'numberic','Value':'2283982.86','TargetCode':''}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{'SheetId':'eea37401-614e-480f-bf0c-66e62a21c940','UId':'0e4c1db2-c20e-4d52-853c-271375cc313a','Col':4,'Row':19,'Format':'numberic','Value':'23655706400','TargetCode':''}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{'SheetId':'eea37401-614e-480f-bf0c-66e62a21c940','UId':'12f0bb36-f2e3-462a-b5c8-133ec8de4536','Col':5,'Row':19,'Format':'numberic','Value':'22839828600','TargetCode':''}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{'SheetId':'eea37401-614e-480f-bf0c-66e62a21c940','UId':'99c017fe-183e-4244-a2e8-3180fad52922','Col':4,'Row':20,'Format':'numberic','Value':'-21987346.93','TargetCode':''}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{'SheetId':'eea37401-614e-480f-bf0c-66e62a21c940','UId':'b3b6a8fb-5b81-4dc7-b0e6-531f207f2848','Col':5,'Row':20,'Format':'numberic','Value':'-20098960.35','TargetCode':''}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{'SheetId':'eea37401-614e-480f-bf0c-66e62a21c940','UId':'d7299fb4-5fbd-49ea-a765-7a162fd18f1e','Col':4,'Row':21,'Format':'numberic','Value':'-219873469300','TargetCode':''}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{'SheetId':'eea37401-614e-480f-bf0c-66e62a21c940','UId':'15c659ac-ac36-4f95-b662-8fcd6067cf35','Col':5,'Row':21,'Format':'numberic','Value':'-200989603500','TargetCode':''}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{'SheetId':'eea37401-614e-480f-bf0c-66e62a21c940','UId':'232e2092-5dcd-464b-b1fe-07f27efe2d21','Col':4,'Row':22,'Format':'numberic','Value':'6467171024700','TargetCode':''}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{'SheetId':'eea37401-614e-480f-bf0c-66e62a21c940','UId':'fa41f074-2315-4e28-81ff-52700c300177','Col':5,'Row':22,'Format':'numberic','Value':'6663388787600','TargetCode':''}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{'SheetId':'eea37401-614e-480f-bf0c-66e62a21c940','UId':'d8289881-c7ab-468c-ad5d-bf473cb76780','Col':4,'Row':23,'Format':'numberic','Value':'6467171024700','TargetCode':''}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{'SheetId':'eea37401-614e-480f-bf0c-66e62a21c940','UId':'994ed5e1-c943-4620-8991-d05a125691b0','Col':5,'Row':23,'Format':'numberic','Value':'6663388787600','TargetCode':''}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{'SheetId':'eea37401-614e-480f-bf0c-66e62a21c940','UId':'7120d041-84df-4b71-aa97-9c53b5ab7f97','Col':4,'Row':24,'Format':'numberic','Value':'646717102.47','TargetCode':''}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{'SheetId':'eea37401-614e-480f-bf0c-66e62a21c940','UId':'ee5817e5-5c8c-481c-bd88-acd0b7e7eb64','Col':5,'Row':24,'Format':'numberic','Value':'666338878.76','TargetCode':''}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{'SheetId':'eea37401-614e-480f-bf0c-66e62a21c940','UId':'83b16c86-f622-444a-8fd4-b601d346c031','Col':4,'Row':25,'Format':'percentage','Value':'7.73135576731086E-07','TargetCode':''}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{'SheetId':'eea37401-614e-480f-bf0c-66e62a21c940','UId':'6080a665-802c-4b21-ade4-e67d42c38ace','Col':5,'Row':25,'Format':'percentage','Value':'7.50368942797481E-07','TargetCode':''}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{'SheetId':'eea37401-614e-480f-bf0c-66e62a21c940','UId':'dc7a563a-ad1d-4847-ad52-60ae8b13af41','Col':4,'Row':26,'Format':'percentage','Value':'0.0578','TargetCode':''}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{'SheetId':'eea37401-614e-480f-bf0c-66e62a21c940','UId':'c291a5ad-47fa-4a53-a5d4-2c97806fed49','Col':5,'Row':26,'Format':'percentage','Value':'0.0561','TargetCode':''}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{'SheetId':'eea37401-614e-480f-bf0c-66e62a21c940','UId':'71e817fa-136e-4e66-8e01-e228a752c25d','Col':4,'Row':27,'Format':'percentage','Value':'0.022','TargetCode':''}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{'SheetId':'eea37401-614e-480f-bf0c-66e62a21c940','UId':'09a70799-3c67-42d0-9f37-8841480fa73f','Col':5,'Row':27,'Format':'percentage','Value':'0.0214108573651735','TargetCode':''}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{'SheetId':'eea37401-614e-480f-bf0c-66e62a21c940','UId':'19d7d32d-f72f-4744-9b80-66561ae1073a','Col':4,'Row':28,'Format':'numberic','Value':'38678','TargetCode':''}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{'SheetId':'eea37401-614e-480f-bf0c-66e62a21c940','UId':'2c2fe24e-69d3-4ae8-a8c8-c603f2a4a32c','Col':5,'Row':28,'Format':'numberic','Value':'38280','TargetCode':''}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{'SheetId':'eea37401-614e-480f-bf0c-66e62a21c940','UId':'507c37af-0901-43e1-8af6-f40112c246e3','Col':4,'Row':29,'Format':'numberic','Value':'13776.62','TargetCode':''}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{'SheetId':'eea37401-614e-480f-bf0c-66e62a21c940','UId':'bb1a5a18-9ac0-4a7c-9c34-d6fbecc14baf','Col':5,'Row':29,'Format':'numberic','Value':'13589.73','TargetCode':''}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44"/>
  <sheetViews>
    <sheetView workbookViewId="0">
      <selection activeCell="D6" sqref="D6"/>
    </sheetView>
  </sheetViews>
  <sheetFormatPr defaultRowHeight="13.2" x14ac:dyDescent="0.25"/>
  <cols>
    <col min="1" max="1" width="6.5546875" customWidth="1"/>
    <col min="2" max="2" width="41.5546875" customWidth="1"/>
    <col min="3" max="3" width="10.44140625" customWidth="1"/>
    <col min="4" max="5" width="21.44140625" style="17" bestFit="1" customWidth="1"/>
    <col min="6" max="6" width="22" style="17" bestFit="1" customWidth="1"/>
  </cols>
  <sheetData>
    <row r="1" spans="1:6" ht="15" customHeight="1" x14ac:dyDescent="0.3">
      <c r="A1" s="7" t="s">
        <v>6</v>
      </c>
      <c r="B1" s="7" t="s">
        <v>7</v>
      </c>
      <c r="C1" s="7" t="s">
        <v>54</v>
      </c>
      <c r="D1" s="16" t="s">
        <v>55</v>
      </c>
      <c r="E1" s="16" t="s">
        <v>56</v>
      </c>
      <c r="F1" s="16" t="s">
        <v>57</v>
      </c>
    </row>
    <row r="2" spans="1:6" ht="15" customHeight="1" x14ac:dyDescent="0.3">
      <c r="A2" s="8" t="s">
        <v>58</v>
      </c>
      <c r="B2" s="8" t="s">
        <v>59</v>
      </c>
      <c r="C2" s="8" t="s">
        <v>60</v>
      </c>
      <c r="D2" s="13" t="s">
        <v>1</v>
      </c>
      <c r="E2" s="13" t="s">
        <v>1</v>
      </c>
      <c r="F2" s="13" t="s">
        <v>1</v>
      </c>
    </row>
    <row r="3" spans="1:6" ht="15" customHeight="1" x14ac:dyDescent="0.3">
      <c r="A3" s="5" t="s">
        <v>61</v>
      </c>
      <c r="B3" s="5" t="s">
        <v>62</v>
      </c>
      <c r="C3" s="5" t="s">
        <v>63</v>
      </c>
      <c r="D3" s="32">
        <v>386938181586</v>
      </c>
      <c r="E3" s="32">
        <v>258664235948</v>
      </c>
      <c r="F3" s="33">
        <v>0.133314012198499</v>
      </c>
    </row>
    <row r="4" spans="1:6" ht="15" customHeight="1" x14ac:dyDescent="0.3">
      <c r="A4" s="5" t="s">
        <v>1</v>
      </c>
      <c r="B4" s="5" t="s">
        <v>64</v>
      </c>
      <c r="C4" s="5" t="s">
        <v>65</v>
      </c>
      <c r="D4" s="11"/>
      <c r="E4" s="11"/>
      <c r="F4" s="11"/>
    </row>
    <row r="5" spans="1:6" s="28" customFormat="1" ht="15" customHeight="1" x14ac:dyDescent="0.3">
      <c r="A5" s="26" t="s">
        <v>66</v>
      </c>
      <c r="B5" s="26" t="s">
        <v>66</v>
      </c>
      <c r="C5" s="26" t="s">
        <v>66</v>
      </c>
      <c r="D5" s="29" t="s">
        <v>66</v>
      </c>
      <c r="E5" s="29" t="s">
        <v>66</v>
      </c>
      <c r="F5" s="29" t="s">
        <v>66</v>
      </c>
    </row>
    <row r="6" spans="1:6" ht="15" customHeight="1" x14ac:dyDescent="0.3">
      <c r="A6" s="5" t="s">
        <v>1</v>
      </c>
      <c r="B6" s="5" t="s">
        <v>67</v>
      </c>
      <c r="C6" s="5" t="s">
        <v>68</v>
      </c>
      <c r="D6" s="32">
        <v>386938181586</v>
      </c>
      <c r="E6" s="32">
        <v>258664235948</v>
      </c>
      <c r="F6" s="33">
        <v>0.133314012198499</v>
      </c>
    </row>
    <row r="7" spans="1:6" ht="15" customHeight="1" x14ac:dyDescent="0.3">
      <c r="A7" s="5" t="s">
        <v>66</v>
      </c>
      <c r="B7" s="5" t="s">
        <v>66</v>
      </c>
      <c r="C7" s="5" t="s">
        <v>66</v>
      </c>
      <c r="D7" s="11" t="s">
        <v>66</v>
      </c>
      <c r="E7" s="11" t="s">
        <v>66</v>
      </c>
      <c r="F7" s="11" t="s">
        <v>66</v>
      </c>
    </row>
    <row r="8" spans="1:6" ht="15" customHeight="1" x14ac:dyDescent="0.3">
      <c r="A8" s="5" t="s">
        <v>69</v>
      </c>
      <c r="B8" s="5" t="s">
        <v>70</v>
      </c>
      <c r="C8" s="5" t="s">
        <v>71</v>
      </c>
      <c r="D8" s="32">
        <v>8397416468209</v>
      </c>
      <c r="E8" s="32">
        <v>8622357673596</v>
      </c>
      <c r="F8" s="33">
        <v>0.46349600641247601</v>
      </c>
    </row>
    <row r="9" spans="1:6" ht="15" customHeight="1" x14ac:dyDescent="0.3">
      <c r="A9" s="5" t="s">
        <v>66</v>
      </c>
      <c r="B9" s="5" t="s">
        <v>66</v>
      </c>
      <c r="C9" s="5" t="s">
        <v>66</v>
      </c>
      <c r="D9" s="11" t="s">
        <v>66</v>
      </c>
      <c r="E9" s="11" t="s">
        <v>66</v>
      </c>
      <c r="F9" s="11" t="s">
        <v>66</v>
      </c>
    </row>
    <row r="10" spans="1:6" ht="15" customHeight="1" x14ac:dyDescent="0.3">
      <c r="A10" s="5"/>
      <c r="B10" s="5"/>
      <c r="C10" s="5"/>
      <c r="D10" s="11"/>
      <c r="E10" s="11"/>
      <c r="F10" s="11" t="s">
        <v>1</v>
      </c>
    </row>
    <row r="11" spans="1:6" ht="15" customHeight="1" x14ac:dyDescent="0.3">
      <c r="A11" s="5" t="s">
        <v>72</v>
      </c>
      <c r="B11" s="5" t="s">
        <v>73</v>
      </c>
      <c r="C11" s="5" t="s">
        <v>74</v>
      </c>
      <c r="D11" s="11"/>
      <c r="E11" s="11"/>
      <c r="F11" s="11"/>
    </row>
    <row r="12" spans="1:6" ht="15" customHeight="1" x14ac:dyDescent="0.3">
      <c r="A12" s="5" t="s">
        <v>66</v>
      </c>
      <c r="B12" s="5" t="s">
        <v>66</v>
      </c>
      <c r="C12" s="5" t="s">
        <v>66</v>
      </c>
      <c r="D12" s="11" t="s">
        <v>66</v>
      </c>
      <c r="E12" s="11" t="s">
        <v>66</v>
      </c>
      <c r="F12" s="11" t="s">
        <v>66</v>
      </c>
    </row>
    <row r="13" spans="1:6" ht="15" customHeight="1" x14ac:dyDescent="0.3">
      <c r="A13" s="5" t="s">
        <v>75</v>
      </c>
      <c r="B13" s="5" t="s">
        <v>76</v>
      </c>
      <c r="C13" s="5" t="s">
        <v>77</v>
      </c>
      <c r="D13" s="32">
        <v>141479467667</v>
      </c>
      <c r="E13" s="32">
        <v>180634728991</v>
      </c>
      <c r="F13" s="33">
        <v>0.78663807798478902</v>
      </c>
    </row>
    <row r="14" spans="1:6" ht="15" customHeight="1" x14ac:dyDescent="0.3">
      <c r="A14" s="5" t="s">
        <v>66</v>
      </c>
      <c r="B14" s="5" t="s">
        <v>66</v>
      </c>
      <c r="C14" s="5" t="s">
        <v>66</v>
      </c>
      <c r="D14" s="11" t="s">
        <v>66</v>
      </c>
      <c r="E14" s="11" t="s">
        <v>66</v>
      </c>
      <c r="F14" s="11" t="s">
        <v>66</v>
      </c>
    </row>
    <row r="15" spans="1:6" ht="15" customHeight="1" x14ac:dyDescent="0.3">
      <c r="A15" s="5"/>
      <c r="B15" s="5"/>
      <c r="C15" s="5"/>
      <c r="D15" s="11"/>
      <c r="E15" s="11"/>
      <c r="F15" s="11"/>
    </row>
    <row r="16" spans="1:6" ht="15" customHeight="1" x14ac:dyDescent="0.3">
      <c r="A16" s="5" t="s">
        <v>78</v>
      </c>
      <c r="B16" s="5" t="s">
        <v>79</v>
      </c>
      <c r="C16" s="5" t="s">
        <v>80</v>
      </c>
      <c r="D16" s="32">
        <v>429369863</v>
      </c>
      <c r="E16" s="32">
        <v>269835617</v>
      </c>
      <c r="F16" s="33">
        <v>1.840550455125E-3</v>
      </c>
    </row>
    <row r="17" spans="1:6" ht="15" customHeight="1" x14ac:dyDescent="0.3">
      <c r="A17" s="5" t="s">
        <v>66</v>
      </c>
      <c r="B17" s="5" t="s">
        <v>66</v>
      </c>
      <c r="C17" s="5" t="s">
        <v>66</v>
      </c>
      <c r="D17" s="11" t="s">
        <v>66</v>
      </c>
      <c r="E17" s="11" t="s">
        <v>66</v>
      </c>
      <c r="F17" s="11" t="s">
        <v>66</v>
      </c>
    </row>
    <row r="18" spans="1:6" ht="15" customHeight="1" x14ac:dyDescent="0.3">
      <c r="A18" s="5"/>
      <c r="B18" s="5"/>
      <c r="C18" s="5"/>
      <c r="D18" s="11"/>
      <c r="E18" s="11"/>
      <c r="F18" s="11"/>
    </row>
    <row r="19" spans="1:6" ht="15" customHeight="1" x14ac:dyDescent="0.3">
      <c r="A19" s="5" t="s">
        <v>81</v>
      </c>
      <c r="B19" s="5" t="s">
        <v>82</v>
      </c>
      <c r="C19" s="5" t="s">
        <v>83</v>
      </c>
      <c r="D19" s="11"/>
      <c r="E19" s="11"/>
      <c r="F19" s="11"/>
    </row>
    <row r="20" spans="1:6" ht="15" customHeight="1" x14ac:dyDescent="0.3">
      <c r="A20" s="5" t="s">
        <v>66</v>
      </c>
      <c r="B20" s="5" t="s">
        <v>66</v>
      </c>
      <c r="C20" s="5" t="s">
        <v>66</v>
      </c>
      <c r="D20" s="11" t="s">
        <v>66</v>
      </c>
      <c r="E20" s="11" t="s">
        <v>66</v>
      </c>
      <c r="F20" s="11" t="s">
        <v>66</v>
      </c>
    </row>
    <row r="21" spans="1:6" ht="15" customHeight="1" x14ac:dyDescent="0.3">
      <c r="A21" s="5" t="s">
        <v>84</v>
      </c>
      <c r="B21" s="5" t="s">
        <v>85</v>
      </c>
      <c r="C21" s="5" t="s">
        <v>86</v>
      </c>
      <c r="D21" s="32">
        <v>2543066450</v>
      </c>
      <c r="E21" s="32">
        <v>17083028176</v>
      </c>
      <c r="F21" s="33"/>
    </row>
    <row r="22" spans="1:6" ht="15" customHeight="1" x14ac:dyDescent="0.3">
      <c r="A22" s="5" t="s">
        <v>66</v>
      </c>
      <c r="B22" s="5" t="s">
        <v>66</v>
      </c>
      <c r="C22" s="5" t="s">
        <v>66</v>
      </c>
      <c r="D22" s="11" t="s">
        <v>66</v>
      </c>
      <c r="E22" s="11" t="s">
        <v>66</v>
      </c>
      <c r="F22" s="11" t="s">
        <v>66</v>
      </c>
    </row>
    <row r="23" spans="1:6" ht="15" customHeight="1" x14ac:dyDescent="0.3">
      <c r="A23" s="5"/>
      <c r="B23" s="5"/>
      <c r="C23" s="5"/>
      <c r="D23" s="11"/>
      <c r="E23" s="11"/>
      <c r="F23" s="11" t="s">
        <v>1</v>
      </c>
    </row>
    <row r="24" spans="1:6" ht="15" customHeight="1" x14ac:dyDescent="0.3">
      <c r="A24" s="5" t="s">
        <v>87</v>
      </c>
      <c r="B24" s="5" t="s">
        <v>88</v>
      </c>
      <c r="C24" s="5" t="s">
        <v>89</v>
      </c>
      <c r="D24" s="11"/>
      <c r="E24" s="11"/>
      <c r="F24" s="11"/>
    </row>
    <row r="25" spans="1:6" ht="15" customHeight="1" x14ac:dyDescent="0.3">
      <c r="A25" s="5" t="s">
        <v>66</v>
      </c>
      <c r="B25" s="5" t="s">
        <v>66</v>
      </c>
      <c r="C25" s="5" t="s">
        <v>66</v>
      </c>
      <c r="D25" s="11" t="s">
        <v>66</v>
      </c>
      <c r="E25" s="11" t="s">
        <v>66</v>
      </c>
      <c r="F25" s="11" t="s">
        <v>66</v>
      </c>
    </row>
    <row r="26" spans="1:6" ht="15" customHeight="1" x14ac:dyDescent="0.3">
      <c r="A26" s="5"/>
      <c r="B26" s="5"/>
      <c r="C26" s="5"/>
      <c r="D26" s="11"/>
      <c r="E26" s="11"/>
      <c r="F26" s="11"/>
    </row>
    <row r="27" spans="1:6" ht="15" customHeight="1" x14ac:dyDescent="0.3">
      <c r="A27" s="5" t="s">
        <v>90</v>
      </c>
      <c r="B27" s="5" t="s">
        <v>91</v>
      </c>
      <c r="C27" s="5" t="s">
        <v>92</v>
      </c>
      <c r="D27" s="11"/>
      <c r="E27" s="11"/>
      <c r="F27" s="12"/>
    </row>
    <row r="28" spans="1:6" ht="15" customHeight="1" x14ac:dyDescent="0.3">
      <c r="A28" s="5" t="s">
        <v>66</v>
      </c>
      <c r="B28" s="5" t="s">
        <v>66</v>
      </c>
      <c r="C28" s="5" t="s">
        <v>66</v>
      </c>
      <c r="D28" s="11" t="s">
        <v>66</v>
      </c>
      <c r="E28" s="11" t="s">
        <v>66</v>
      </c>
      <c r="F28" s="11" t="s">
        <v>66</v>
      </c>
    </row>
    <row r="29" spans="1:6" ht="15" customHeight="1" x14ac:dyDescent="0.3">
      <c r="A29" s="5"/>
      <c r="B29" s="5"/>
      <c r="C29" s="5"/>
      <c r="D29" s="11"/>
      <c r="E29" s="11"/>
      <c r="F29" s="11"/>
    </row>
    <row r="30" spans="1:6" ht="15" customHeight="1" x14ac:dyDescent="0.3">
      <c r="A30" s="5" t="s">
        <v>93</v>
      </c>
      <c r="B30" s="5" t="s">
        <v>94</v>
      </c>
      <c r="C30" s="5" t="s">
        <v>95</v>
      </c>
      <c r="D30" s="34">
        <v>8928806553775</v>
      </c>
      <c r="E30" s="34">
        <v>9079009502328</v>
      </c>
      <c r="F30" s="35">
        <v>0.41658856676855699</v>
      </c>
    </row>
    <row r="31" spans="1:6" ht="15" customHeight="1" x14ac:dyDescent="0.3">
      <c r="A31" s="8" t="s">
        <v>96</v>
      </c>
      <c r="B31" s="8" t="s">
        <v>97</v>
      </c>
      <c r="C31" s="8" t="s">
        <v>98</v>
      </c>
      <c r="D31" s="13"/>
      <c r="E31" s="13"/>
      <c r="F31" s="13" t="s">
        <v>1</v>
      </c>
    </row>
    <row r="32" spans="1:6" ht="15" customHeight="1" x14ac:dyDescent="0.3">
      <c r="A32" s="5" t="s">
        <v>99</v>
      </c>
      <c r="B32" s="5" t="s">
        <v>100</v>
      </c>
      <c r="C32" s="5" t="s">
        <v>101</v>
      </c>
      <c r="D32" s="18"/>
      <c r="E32" s="11"/>
      <c r="F32" s="11"/>
    </row>
    <row r="33" spans="1:6" ht="15" customHeight="1" x14ac:dyDescent="0.3">
      <c r="A33" s="5" t="s">
        <v>66</v>
      </c>
      <c r="B33" s="5" t="s">
        <v>66</v>
      </c>
      <c r="C33" s="5" t="s">
        <v>66</v>
      </c>
      <c r="D33" s="11" t="s">
        <v>66</v>
      </c>
      <c r="E33" s="11" t="s">
        <v>66</v>
      </c>
      <c r="F33" s="11" t="s">
        <v>66</v>
      </c>
    </row>
    <row r="34" spans="1:6" ht="15" customHeight="1" x14ac:dyDescent="0.3">
      <c r="A34" s="5" t="s">
        <v>102</v>
      </c>
      <c r="B34" s="5" t="s">
        <v>103</v>
      </c>
      <c r="C34" s="5" t="s">
        <v>104</v>
      </c>
      <c r="D34" s="18"/>
      <c r="E34" s="18"/>
      <c r="F34" s="12"/>
    </row>
    <row r="35" spans="1:6" ht="15" customHeight="1" x14ac:dyDescent="0.3">
      <c r="A35" s="5" t="s">
        <v>66</v>
      </c>
      <c r="B35" s="5" t="s">
        <v>66</v>
      </c>
      <c r="C35" s="5" t="s">
        <v>66</v>
      </c>
      <c r="D35" s="11" t="s">
        <v>66</v>
      </c>
      <c r="E35" s="11" t="s">
        <v>66</v>
      </c>
      <c r="F35" s="11" t="s">
        <v>66</v>
      </c>
    </row>
    <row r="36" spans="1:6" ht="15" customHeight="1" x14ac:dyDescent="0.3">
      <c r="A36" s="5"/>
      <c r="B36" s="5"/>
      <c r="C36" s="5"/>
      <c r="D36" s="11"/>
      <c r="E36" s="11"/>
      <c r="F36" s="12" t="s">
        <v>1</v>
      </c>
    </row>
    <row r="37" spans="1:6" ht="15" customHeight="1" x14ac:dyDescent="0.3">
      <c r="A37" s="5" t="s">
        <v>105</v>
      </c>
      <c r="B37" s="5" t="s">
        <v>106</v>
      </c>
      <c r="C37" s="5" t="s">
        <v>107</v>
      </c>
      <c r="D37" s="32">
        <v>19226505164</v>
      </c>
      <c r="E37" s="32">
        <v>23639963221</v>
      </c>
      <c r="F37" s="33">
        <v>2.2616784277806098E-2</v>
      </c>
    </row>
    <row r="38" spans="1:6" ht="15" customHeight="1" x14ac:dyDescent="0.3">
      <c r="A38" s="5" t="s">
        <v>66</v>
      </c>
      <c r="B38" s="5" t="s">
        <v>66</v>
      </c>
      <c r="C38" s="5" t="s">
        <v>66</v>
      </c>
      <c r="D38" s="11" t="s">
        <v>66</v>
      </c>
      <c r="E38" s="11" t="s">
        <v>66</v>
      </c>
      <c r="F38" s="11" t="s">
        <v>66</v>
      </c>
    </row>
    <row r="39" spans="1:6" ht="15" customHeight="1" x14ac:dyDescent="0.3">
      <c r="A39" s="5"/>
      <c r="B39" s="5"/>
      <c r="C39" s="5"/>
      <c r="D39" s="11"/>
      <c r="E39" s="11"/>
      <c r="F39" s="11"/>
    </row>
    <row r="40" spans="1:6" ht="15" customHeight="1" x14ac:dyDescent="0.3">
      <c r="A40" s="5" t="s">
        <v>108</v>
      </c>
      <c r="B40" s="5" t="s">
        <v>109</v>
      </c>
      <c r="C40" s="5" t="s">
        <v>110</v>
      </c>
      <c r="D40" s="34">
        <v>19226505164</v>
      </c>
      <c r="E40" s="34">
        <v>23639963221</v>
      </c>
      <c r="F40" s="35">
        <v>2.2616784277806098E-2</v>
      </c>
    </row>
    <row r="41" spans="1:6" ht="15" customHeight="1" x14ac:dyDescent="0.3">
      <c r="A41" s="5" t="s">
        <v>1</v>
      </c>
      <c r="B41" s="5" t="s">
        <v>111</v>
      </c>
      <c r="C41" s="5" t="s">
        <v>112</v>
      </c>
      <c r="D41" s="32">
        <v>8909580048611</v>
      </c>
      <c r="E41" s="32">
        <v>9055369539107</v>
      </c>
      <c r="F41" s="33">
        <v>0.432859961972345</v>
      </c>
    </row>
    <row r="42" spans="1:6" ht="15" customHeight="1" x14ac:dyDescent="0.3">
      <c r="A42" s="5" t="s">
        <v>1</v>
      </c>
      <c r="B42" s="5" t="s">
        <v>113</v>
      </c>
      <c r="C42" s="5" t="s">
        <v>114</v>
      </c>
      <c r="D42" s="36">
        <v>646717102.47000003</v>
      </c>
      <c r="E42" s="36">
        <v>666338878.75999999</v>
      </c>
      <c r="F42" s="33">
        <v>0.49735414973638897</v>
      </c>
    </row>
    <row r="43" spans="1:6" ht="15" customHeight="1" x14ac:dyDescent="0.3">
      <c r="A43" s="5" t="s">
        <v>1</v>
      </c>
      <c r="B43" s="5" t="s">
        <v>115</v>
      </c>
      <c r="C43" s="5" t="s">
        <v>116</v>
      </c>
      <c r="D43" s="36">
        <v>13776.62</v>
      </c>
      <c r="E43" s="36">
        <v>13589.73</v>
      </c>
      <c r="F43" s="33">
        <v>0.87032511901994303</v>
      </c>
    </row>
    <row r="44" spans="1:6" ht="15" customHeight="1" x14ac:dyDescent="0.3">
      <c r="A44" s="9" t="s">
        <v>1</v>
      </c>
      <c r="B44" s="9" t="s">
        <v>1</v>
      </c>
      <c r="C44" s="9" t="s">
        <v>1</v>
      </c>
      <c r="D44" s="15" t="s">
        <v>1</v>
      </c>
      <c r="E44" s="15" t="s">
        <v>1</v>
      </c>
      <c r="F44" s="15"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51"/>
  <sheetViews>
    <sheetView topLeftCell="A33" workbookViewId="0">
      <selection activeCell="D52" sqref="D52"/>
    </sheetView>
  </sheetViews>
  <sheetFormatPr defaultRowHeight="13.2" x14ac:dyDescent="0.25"/>
  <cols>
    <col min="1" max="1" width="6.5546875" customWidth="1"/>
    <col min="2" max="2" width="60.44140625" customWidth="1"/>
    <col min="3" max="3" width="13" customWidth="1"/>
    <col min="4" max="6" width="21" style="17" bestFit="1" customWidth="1"/>
  </cols>
  <sheetData>
    <row r="1" spans="1:6" ht="15" customHeight="1" x14ac:dyDescent="0.3">
      <c r="A1" s="7" t="s">
        <v>6</v>
      </c>
      <c r="B1" s="7" t="s">
        <v>117</v>
      </c>
      <c r="C1" s="7" t="s">
        <v>54</v>
      </c>
      <c r="D1" s="16" t="s">
        <v>55</v>
      </c>
      <c r="E1" s="16" t="s">
        <v>56</v>
      </c>
      <c r="F1" s="16" t="s">
        <v>118</v>
      </c>
    </row>
    <row r="2" spans="1:6" ht="15" customHeight="1" x14ac:dyDescent="0.3">
      <c r="A2" s="8" t="s">
        <v>58</v>
      </c>
      <c r="B2" s="8" t="s">
        <v>119</v>
      </c>
      <c r="C2" s="8" t="s">
        <v>74</v>
      </c>
      <c r="D2" s="37">
        <v>94467061489</v>
      </c>
      <c r="E2" s="37">
        <v>100635197546</v>
      </c>
      <c r="F2" s="37">
        <v>195102259035</v>
      </c>
    </row>
    <row r="3" spans="1:6" ht="15" customHeight="1" x14ac:dyDescent="0.3">
      <c r="A3" s="5" t="s">
        <v>9</v>
      </c>
      <c r="B3" s="5" t="s">
        <v>120</v>
      </c>
      <c r="C3" s="5" t="s">
        <v>121</v>
      </c>
      <c r="D3" s="14"/>
      <c r="E3" s="14"/>
      <c r="F3" s="14"/>
    </row>
    <row r="4" spans="1:6" ht="15" customHeight="1" x14ac:dyDescent="0.3">
      <c r="A4" s="5" t="s">
        <v>66</v>
      </c>
      <c r="B4" s="5" t="s">
        <v>66</v>
      </c>
      <c r="C4" s="5" t="s">
        <v>66</v>
      </c>
      <c r="D4" s="14" t="s">
        <v>66</v>
      </c>
      <c r="E4" s="14" t="s">
        <v>66</v>
      </c>
      <c r="F4" s="14" t="s">
        <v>66</v>
      </c>
    </row>
    <row r="5" spans="1:6" ht="15" customHeight="1" x14ac:dyDescent="0.3">
      <c r="A5" s="5" t="s">
        <v>12</v>
      </c>
      <c r="B5" s="5" t="s">
        <v>76</v>
      </c>
      <c r="C5" s="5" t="s">
        <v>83</v>
      </c>
      <c r="D5" s="38">
        <v>93233501905</v>
      </c>
      <c r="E5" s="38">
        <v>99935672866</v>
      </c>
      <c r="F5" s="38">
        <v>193169174771</v>
      </c>
    </row>
    <row r="6" spans="1:6" ht="15" customHeight="1" x14ac:dyDescent="0.3">
      <c r="A6" s="5" t="s">
        <v>66</v>
      </c>
      <c r="B6" s="5" t="s">
        <v>66</v>
      </c>
      <c r="C6" s="5" t="s">
        <v>66</v>
      </c>
      <c r="D6" s="14"/>
      <c r="E6" s="14"/>
      <c r="F6" s="14"/>
    </row>
    <row r="7" spans="1:6" ht="15" customHeight="1" x14ac:dyDescent="0.3">
      <c r="A7" s="5" t="s">
        <v>15</v>
      </c>
      <c r="B7" s="5" t="s">
        <v>122</v>
      </c>
      <c r="C7" s="5" t="s">
        <v>101</v>
      </c>
      <c r="D7" s="38">
        <v>1233559584</v>
      </c>
      <c r="E7" s="38">
        <v>699524680</v>
      </c>
      <c r="F7" s="38">
        <v>1933084264</v>
      </c>
    </row>
    <row r="8" spans="1:6" ht="15" customHeight="1" x14ac:dyDescent="0.3">
      <c r="A8" s="5" t="s">
        <v>66</v>
      </c>
      <c r="B8" s="5" t="s">
        <v>66</v>
      </c>
      <c r="C8" s="5" t="s">
        <v>66</v>
      </c>
      <c r="D8" s="14" t="s">
        <v>66</v>
      </c>
      <c r="E8" s="11" t="s">
        <v>66</v>
      </c>
      <c r="F8" s="14" t="s">
        <v>66</v>
      </c>
    </row>
    <row r="9" spans="1:6" ht="15" customHeight="1" x14ac:dyDescent="0.3">
      <c r="A9" s="5" t="s">
        <v>18</v>
      </c>
      <c r="B9" s="5" t="s">
        <v>123</v>
      </c>
      <c r="C9" s="5" t="s">
        <v>121</v>
      </c>
      <c r="D9" s="18"/>
      <c r="E9" s="18"/>
      <c r="F9" s="18"/>
    </row>
    <row r="10" spans="1:6" ht="15" customHeight="1" x14ac:dyDescent="0.3">
      <c r="A10" s="5" t="s">
        <v>66</v>
      </c>
      <c r="B10" s="5" t="s">
        <v>66</v>
      </c>
      <c r="C10" s="5" t="s">
        <v>66</v>
      </c>
      <c r="D10" s="11" t="s">
        <v>66</v>
      </c>
      <c r="E10" s="11" t="s">
        <v>66</v>
      </c>
      <c r="F10" s="14" t="s">
        <v>66</v>
      </c>
    </row>
    <row r="11" spans="1:6" ht="15" customHeight="1" x14ac:dyDescent="0.3">
      <c r="A11" s="8" t="s">
        <v>96</v>
      </c>
      <c r="B11" s="8" t="s">
        <v>124</v>
      </c>
      <c r="C11" s="8" t="s">
        <v>125</v>
      </c>
      <c r="D11" s="39">
        <v>9215239558</v>
      </c>
      <c r="E11" s="39">
        <v>10289543391</v>
      </c>
      <c r="F11" s="39">
        <v>19504782949</v>
      </c>
    </row>
    <row r="12" spans="1:6" ht="15" customHeight="1" x14ac:dyDescent="0.3">
      <c r="A12" s="5" t="s">
        <v>9</v>
      </c>
      <c r="B12" s="5" t="s">
        <v>126</v>
      </c>
      <c r="C12" s="5" t="s">
        <v>127</v>
      </c>
      <c r="D12" s="38">
        <v>8291465902</v>
      </c>
      <c r="E12" s="38">
        <v>9283367423</v>
      </c>
      <c r="F12" s="38">
        <v>17574833325</v>
      </c>
    </row>
    <row r="13" spans="1:6" ht="15" customHeight="1" x14ac:dyDescent="0.3">
      <c r="A13" s="5" t="s">
        <v>66</v>
      </c>
      <c r="B13" s="5" t="s">
        <v>66</v>
      </c>
      <c r="C13" s="5" t="s">
        <v>66</v>
      </c>
      <c r="D13" s="11" t="s">
        <v>66</v>
      </c>
      <c r="E13" s="11" t="s">
        <v>66</v>
      </c>
      <c r="F13" s="14" t="s">
        <v>66</v>
      </c>
    </row>
    <row r="14" spans="1:6" ht="15" customHeight="1" x14ac:dyDescent="0.3">
      <c r="A14" s="5" t="s">
        <v>12</v>
      </c>
      <c r="B14" s="5" t="s">
        <v>128</v>
      </c>
      <c r="C14" s="5" t="s">
        <v>129</v>
      </c>
      <c r="D14" s="38">
        <v>496011052</v>
      </c>
      <c r="E14" s="38">
        <v>551769168</v>
      </c>
      <c r="F14" s="38">
        <v>1047780220</v>
      </c>
    </row>
    <row r="15" spans="1:6" ht="15" customHeight="1" x14ac:dyDescent="0.3">
      <c r="A15" s="5" t="s">
        <v>66</v>
      </c>
      <c r="B15" s="5" t="s">
        <v>66</v>
      </c>
      <c r="C15" s="5" t="s">
        <v>66</v>
      </c>
      <c r="D15" s="11" t="s">
        <v>66</v>
      </c>
      <c r="E15" s="11" t="s">
        <v>66</v>
      </c>
      <c r="F15" s="14" t="s">
        <v>66</v>
      </c>
    </row>
    <row r="16" spans="1:6" ht="15" customHeight="1" x14ac:dyDescent="0.3">
      <c r="A16" s="5"/>
      <c r="B16" s="5"/>
      <c r="C16" s="5"/>
      <c r="D16" s="11"/>
      <c r="E16" s="11"/>
      <c r="F16" s="11"/>
    </row>
    <row r="17" spans="1:6" ht="15" customHeight="1" x14ac:dyDescent="0.3">
      <c r="A17" s="5" t="s">
        <v>15</v>
      </c>
      <c r="B17" s="5" t="s">
        <v>130</v>
      </c>
      <c r="C17" s="5" t="s">
        <v>131</v>
      </c>
      <c r="D17" s="38">
        <v>323682919</v>
      </c>
      <c r="E17" s="38">
        <v>360052638</v>
      </c>
      <c r="F17" s="38">
        <v>683735557</v>
      </c>
    </row>
    <row r="18" spans="1:6" ht="15" customHeight="1" x14ac:dyDescent="0.3">
      <c r="A18" s="5" t="s">
        <v>66</v>
      </c>
      <c r="B18" s="5" t="s">
        <v>66</v>
      </c>
      <c r="C18" s="5" t="s">
        <v>66</v>
      </c>
      <c r="D18" s="11" t="s">
        <v>66</v>
      </c>
      <c r="E18" s="11" t="s">
        <v>66</v>
      </c>
      <c r="F18" s="14" t="s">
        <v>66</v>
      </c>
    </row>
    <row r="19" spans="1:6" ht="15" customHeight="1" x14ac:dyDescent="0.3">
      <c r="A19" s="5"/>
      <c r="B19" s="5"/>
      <c r="C19" s="5"/>
      <c r="D19" s="11"/>
      <c r="E19" s="11"/>
      <c r="F19" s="11"/>
    </row>
    <row r="20" spans="1:6" s="28" customFormat="1" ht="15" customHeight="1" x14ac:dyDescent="0.3">
      <c r="A20" s="26" t="s">
        <v>18</v>
      </c>
      <c r="B20" s="26" t="s">
        <v>132</v>
      </c>
      <c r="C20" s="26" t="s">
        <v>133</v>
      </c>
      <c r="D20" s="38"/>
      <c r="E20" s="38"/>
      <c r="F20" s="38"/>
    </row>
    <row r="21" spans="1:6" ht="15" customHeight="1" x14ac:dyDescent="0.3">
      <c r="A21" s="5" t="s">
        <v>66</v>
      </c>
      <c r="B21" s="5" t="s">
        <v>66</v>
      </c>
      <c r="C21" s="5" t="s">
        <v>66</v>
      </c>
      <c r="D21" s="11" t="s">
        <v>66</v>
      </c>
      <c r="E21" s="11" t="s">
        <v>66</v>
      </c>
      <c r="F21" s="14" t="s">
        <v>66</v>
      </c>
    </row>
    <row r="22" spans="1:6" s="28" customFormat="1" ht="15" customHeight="1" x14ac:dyDescent="0.3">
      <c r="A22" s="26" t="s">
        <v>21</v>
      </c>
      <c r="B22" s="26" t="s">
        <v>134</v>
      </c>
      <c r="C22" s="26" t="s">
        <v>135</v>
      </c>
      <c r="D22" s="38"/>
      <c r="E22" s="38"/>
      <c r="F22" s="38"/>
    </row>
    <row r="23" spans="1:6" ht="15" customHeight="1" x14ac:dyDescent="0.3">
      <c r="A23" s="5" t="s">
        <v>66</v>
      </c>
      <c r="B23" s="5" t="s">
        <v>66</v>
      </c>
      <c r="C23" s="5" t="s">
        <v>66</v>
      </c>
      <c r="D23" s="11" t="s">
        <v>66</v>
      </c>
      <c r="E23" s="11" t="s">
        <v>66</v>
      </c>
      <c r="F23" s="14" t="s">
        <v>66</v>
      </c>
    </row>
    <row r="24" spans="1:6" ht="15" customHeight="1" x14ac:dyDescent="0.3">
      <c r="A24" s="5" t="s">
        <v>24</v>
      </c>
      <c r="B24" s="5" t="s">
        <v>136</v>
      </c>
      <c r="C24" s="5" t="s">
        <v>137</v>
      </c>
      <c r="D24" s="38">
        <v>0</v>
      </c>
      <c r="E24" s="38">
        <v>0</v>
      </c>
      <c r="F24" s="38">
        <v>0</v>
      </c>
    </row>
    <row r="25" spans="1:6" ht="15" customHeight="1" x14ac:dyDescent="0.3">
      <c r="A25" s="5" t="s">
        <v>66</v>
      </c>
      <c r="B25" s="5" t="s">
        <v>66</v>
      </c>
      <c r="C25" s="5" t="s">
        <v>66</v>
      </c>
      <c r="D25" s="11" t="s">
        <v>66</v>
      </c>
      <c r="E25" s="11" t="s">
        <v>66</v>
      </c>
      <c r="F25" s="14" t="s">
        <v>66</v>
      </c>
    </row>
    <row r="26" spans="1:6" ht="15" customHeight="1" x14ac:dyDescent="0.3">
      <c r="A26" s="5" t="s">
        <v>27</v>
      </c>
      <c r="B26" s="5" t="s">
        <v>138</v>
      </c>
      <c r="C26" s="5" t="s">
        <v>139</v>
      </c>
      <c r="D26" s="38">
        <v>60000000</v>
      </c>
      <c r="E26" s="38">
        <v>60000000</v>
      </c>
      <c r="F26" s="38">
        <v>120000000</v>
      </c>
    </row>
    <row r="27" spans="1:6" ht="15" customHeight="1" x14ac:dyDescent="0.3">
      <c r="A27" s="5" t="s">
        <v>66</v>
      </c>
      <c r="B27" s="5" t="s">
        <v>66</v>
      </c>
      <c r="C27" s="5" t="s">
        <v>66</v>
      </c>
      <c r="D27" s="11" t="s">
        <v>66</v>
      </c>
      <c r="E27" s="11" t="s">
        <v>66</v>
      </c>
      <c r="F27" s="14" t="s">
        <v>66</v>
      </c>
    </row>
    <row r="28" spans="1:6" ht="15" customHeight="1" x14ac:dyDescent="0.3">
      <c r="A28" s="5"/>
      <c r="B28" s="5"/>
      <c r="C28" s="5"/>
      <c r="D28" s="11"/>
      <c r="E28" s="11"/>
      <c r="F28" s="11"/>
    </row>
    <row r="29" spans="1:6" ht="15" customHeight="1" x14ac:dyDescent="0.3">
      <c r="A29" s="5" t="s">
        <v>30</v>
      </c>
      <c r="B29" s="5" t="s">
        <v>140</v>
      </c>
      <c r="C29" s="5" t="s">
        <v>141</v>
      </c>
      <c r="D29" s="18"/>
      <c r="E29" s="18"/>
      <c r="F29" s="18"/>
    </row>
    <row r="30" spans="1:6" ht="15" customHeight="1" x14ac:dyDescent="0.3">
      <c r="A30" s="5" t="s">
        <v>66</v>
      </c>
      <c r="B30" s="5" t="s">
        <v>66</v>
      </c>
      <c r="C30" s="5" t="s">
        <v>66</v>
      </c>
      <c r="D30" s="11" t="s">
        <v>66</v>
      </c>
      <c r="E30" s="11" t="s">
        <v>66</v>
      </c>
      <c r="F30" s="14" t="s">
        <v>66</v>
      </c>
    </row>
    <row r="31" spans="1:6" ht="15" customHeight="1" x14ac:dyDescent="0.3">
      <c r="A31" s="5"/>
      <c r="B31" s="5"/>
      <c r="C31" s="5"/>
      <c r="D31" s="11"/>
      <c r="E31" s="11"/>
      <c r="F31" s="11"/>
    </row>
    <row r="32" spans="1:6" s="28" customFormat="1" ht="15" customHeight="1" x14ac:dyDescent="0.3">
      <c r="A32" s="26" t="s">
        <v>33</v>
      </c>
      <c r="B32" s="26" t="s">
        <v>142</v>
      </c>
      <c r="C32" s="26" t="s">
        <v>133</v>
      </c>
      <c r="D32" s="38">
        <v>27002185</v>
      </c>
      <c r="E32" s="38">
        <v>18439162</v>
      </c>
      <c r="F32" s="38">
        <v>45441347</v>
      </c>
    </row>
    <row r="33" spans="1:6" ht="15" customHeight="1" x14ac:dyDescent="0.3">
      <c r="A33" s="5" t="s">
        <v>66</v>
      </c>
      <c r="B33" s="5" t="s">
        <v>66</v>
      </c>
      <c r="C33" s="5" t="s">
        <v>66</v>
      </c>
      <c r="D33" s="11" t="s">
        <v>66</v>
      </c>
      <c r="E33" s="11" t="s">
        <v>66</v>
      </c>
      <c r="F33" s="14" t="s">
        <v>66</v>
      </c>
    </row>
    <row r="34" spans="1:6" ht="15" customHeight="1" x14ac:dyDescent="0.3">
      <c r="A34" s="5"/>
      <c r="B34" s="5"/>
      <c r="C34" s="5"/>
      <c r="D34" s="11"/>
      <c r="E34" s="11"/>
      <c r="F34" s="11"/>
    </row>
    <row r="35" spans="1:6" s="28" customFormat="1" ht="15" customHeight="1" x14ac:dyDescent="0.3">
      <c r="A35" s="26" t="s">
        <v>36</v>
      </c>
      <c r="B35" s="26" t="s">
        <v>143</v>
      </c>
      <c r="C35" s="26" t="s">
        <v>135</v>
      </c>
      <c r="D35" s="38">
        <v>17077500</v>
      </c>
      <c r="E35" s="38">
        <v>15915000</v>
      </c>
      <c r="F35" s="38">
        <v>32992500</v>
      </c>
    </row>
    <row r="36" spans="1:6" ht="15" customHeight="1" x14ac:dyDescent="0.3">
      <c r="A36" s="5" t="s">
        <v>66</v>
      </c>
      <c r="B36" s="5" t="s">
        <v>66</v>
      </c>
      <c r="C36" s="5" t="s">
        <v>66</v>
      </c>
      <c r="D36" s="11" t="s">
        <v>66</v>
      </c>
      <c r="E36" s="11" t="s">
        <v>66</v>
      </c>
      <c r="F36" s="14" t="s">
        <v>66</v>
      </c>
    </row>
    <row r="37" spans="1:6" ht="15" customHeight="1" x14ac:dyDescent="0.3">
      <c r="A37" s="5"/>
      <c r="B37" s="5"/>
      <c r="C37" s="5"/>
      <c r="D37" s="11"/>
      <c r="E37" s="11"/>
      <c r="F37" s="11"/>
    </row>
    <row r="38" spans="1:6" ht="15" customHeight="1" x14ac:dyDescent="0.3">
      <c r="A38" s="8" t="s">
        <v>144</v>
      </c>
      <c r="B38" s="8" t="s">
        <v>145</v>
      </c>
      <c r="C38" s="8" t="s">
        <v>146</v>
      </c>
      <c r="D38" s="39">
        <v>85251821931</v>
      </c>
      <c r="E38" s="39">
        <v>90345654155</v>
      </c>
      <c r="F38" s="39">
        <v>175597476086</v>
      </c>
    </row>
    <row r="39" spans="1:6" ht="15" customHeight="1" x14ac:dyDescent="0.3">
      <c r="A39" s="8" t="s">
        <v>147</v>
      </c>
      <c r="B39" s="8" t="s">
        <v>148</v>
      </c>
      <c r="C39" s="8" t="s">
        <v>149</v>
      </c>
      <c r="D39" s="39">
        <v>37774135328</v>
      </c>
      <c r="E39" s="39">
        <v>5493381730</v>
      </c>
      <c r="F39" s="39">
        <v>43267517058</v>
      </c>
    </row>
    <row r="40" spans="1:6" ht="15" customHeight="1" x14ac:dyDescent="0.3">
      <c r="A40" s="5" t="s">
        <v>9</v>
      </c>
      <c r="B40" s="5" t="s">
        <v>150</v>
      </c>
      <c r="C40" s="5" t="s">
        <v>151</v>
      </c>
      <c r="D40" s="38">
        <v>-6670477078</v>
      </c>
      <c r="E40" s="38">
        <v>-10612176891</v>
      </c>
      <c r="F40" s="38">
        <v>-17282653969</v>
      </c>
    </row>
    <row r="41" spans="1:6" ht="15" customHeight="1" x14ac:dyDescent="0.3">
      <c r="A41" s="5" t="s">
        <v>12</v>
      </c>
      <c r="B41" s="5" t="s">
        <v>152</v>
      </c>
      <c r="C41" s="5" t="s">
        <v>153</v>
      </c>
      <c r="D41" s="38">
        <v>44444612406</v>
      </c>
      <c r="E41" s="38">
        <v>16105558621</v>
      </c>
      <c r="F41" s="38">
        <v>60550171027</v>
      </c>
    </row>
    <row r="42" spans="1:6" ht="15" customHeight="1" x14ac:dyDescent="0.3">
      <c r="A42" s="8" t="s">
        <v>154</v>
      </c>
      <c r="B42" s="8" t="s">
        <v>155</v>
      </c>
      <c r="C42" s="8" t="s">
        <v>156</v>
      </c>
      <c r="D42" s="39">
        <v>123025957259</v>
      </c>
      <c r="E42" s="39">
        <v>95839035885</v>
      </c>
      <c r="F42" s="39">
        <v>218864993144</v>
      </c>
    </row>
    <row r="43" spans="1:6" ht="15" customHeight="1" x14ac:dyDescent="0.3">
      <c r="A43" s="8" t="s">
        <v>157</v>
      </c>
      <c r="B43" s="8" t="s">
        <v>158</v>
      </c>
      <c r="C43" s="8" t="s">
        <v>159</v>
      </c>
      <c r="D43" s="39">
        <v>9055369539107</v>
      </c>
      <c r="E43" s="39">
        <v>9200207490507</v>
      </c>
      <c r="F43" s="39">
        <v>9200207490507</v>
      </c>
    </row>
    <row r="44" spans="1:6" ht="15" customHeight="1" x14ac:dyDescent="0.3">
      <c r="A44" s="8" t="s">
        <v>160</v>
      </c>
      <c r="B44" s="8" t="s">
        <v>161</v>
      </c>
      <c r="C44" s="8" t="s">
        <v>162</v>
      </c>
      <c r="D44" s="39">
        <v>-145789490496</v>
      </c>
      <c r="E44" s="39">
        <v>-144837951400</v>
      </c>
      <c r="F44" s="39">
        <v>-290627441896</v>
      </c>
    </row>
    <row r="45" spans="1:6" ht="15" customHeight="1" x14ac:dyDescent="0.3">
      <c r="A45" s="5" t="s">
        <v>9</v>
      </c>
      <c r="B45" s="5" t="s">
        <v>163</v>
      </c>
      <c r="C45" s="5" t="s">
        <v>164</v>
      </c>
      <c r="D45" s="38">
        <v>123025957259</v>
      </c>
      <c r="E45" s="38">
        <v>95839035885</v>
      </c>
      <c r="F45" s="38">
        <v>218864993144</v>
      </c>
    </row>
    <row r="46" spans="1:6" ht="15" customHeight="1" x14ac:dyDescent="0.3">
      <c r="A46" s="5" t="s">
        <v>12</v>
      </c>
      <c r="B46" s="5" t="s">
        <v>165</v>
      </c>
      <c r="C46" s="5" t="s">
        <v>166</v>
      </c>
      <c r="D46" s="11"/>
      <c r="E46" s="11"/>
      <c r="F46" s="11"/>
    </row>
    <row r="47" spans="1:6" ht="15" customHeight="1" x14ac:dyDescent="0.3">
      <c r="A47" s="5" t="s">
        <v>15</v>
      </c>
      <c r="B47" s="5" t="s">
        <v>167</v>
      </c>
      <c r="C47" s="5" t="s">
        <v>168</v>
      </c>
      <c r="D47" s="38">
        <v>-268815447755</v>
      </c>
      <c r="E47" s="38">
        <v>-240676987285</v>
      </c>
      <c r="F47" s="38">
        <v>-509492435040</v>
      </c>
    </row>
    <row r="48" spans="1:6" ht="15" customHeight="1" x14ac:dyDescent="0.3">
      <c r="A48" s="8" t="s">
        <v>169</v>
      </c>
      <c r="B48" s="8" t="s">
        <v>170</v>
      </c>
      <c r="C48" s="8" t="s">
        <v>171</v>
      </c>
      <c r="D48" s="39">
        <v>8909580048611</v>
      </c>
      <c r="E48" s="39">
        <v>9055369539107</v>
      </c>
      <c r="F48" s="39">
        <v>8909580048611</v>
      </c>
    </row>
    <row r="49" spans="1:6" ht="15" customHeight="1" x14ac:dyDescent="0.3">
      <c r="A49" s="8" t="s">
        <v>172</v>
      </c>
      <c r="B49" s="8" t="s">
        <v>173</v>
      </c>
      <c r="C49" s="8" t="s">
        <v>174</v>
      </c>
      <c r="D49" s="38"/>
      <c r="E49" s="38"/>
      <c r="F49" s="38"/>
    </row>
    <row r="50" spans="1:6" ht="15" customHeight="1" x14ac:dyDescent="0.3">
      <c r="A50" s="5" t="s">
        <v>1</v>
      </c>
      <c r="B50" s="5" t="s">
        <v>175</v>
      </c>
      <c r="C50" s="5" t="s">
        <v>176</v>
      </c>
      <c r="D50" s="11"/>
      <c r="E50" s="11"/>
      <c r="F50" s="11"/>
    </row>
    <row r="51" spans="1:6" ht="15" customHeight="1" x14ac:dyDescent="0.3">
      <c r="A51" s="9" t="s">
        <v>1</v>
      </c>
      <c r="B51" s="9" t="s">
        <v>1</v>
      </c>
      <c r="C51" s="9" t="s">
        <v>1</v>
      </c>
      <c r="D51" s="15" t="s">
        <v>1</v>
      </c>
      <c r="E51" s="15" t="s">
        <v>1</v>
      </c>
      <c r="F51" s="15"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54"/>
  <sheetViews>
    <sheetView topLeftCell="A34" workbookViewId="0">
      <selection activeCell="F52" sqref="F52:G53"/>
    </sheetView>
  </sheetViews>
  <sheetFormatPr defaultRowHeight="13.2" x14ac:dyDescent="0.25"/>
  <cols>
    <col min="1" max="1" width="6.5546875" customWidth="1"/>
    <col min="2" max="2" width="31.5546875" customWidth="1"/>
    <col min="3" max="3" width="10.44140625" customWidth="1"/>
    <col min="4" max="4" width="14.5546875" bestFit="1" customWidth="1"/>
    <col min="5" max="5" width="41.44140625" customWidth="1"/>
    <col min="6" max="6" width="21.44140625" bestFit="1" customWidth="1"/>
    <col min="7" max="7" width="29.5546875" customWidth="1"/>
  </cols>
  <sheetData>
    <row r="1" spans="1:10" ht="15" customHeight="1" x14ac:dyDescent="0.25">
      <c r="A1" s="7" t="s">
        <v>6</v>
      </c>
      <c r="B1" s="7" t="s">
        <v>177</v>
      </c>
      <c r="C1" s="7" t="s">
        <v>54</v>
      </c>
      <c r="D1" s="7" t="s">
        <v>178</v>
      </c>
      <c r="E1" s="7" t="s">
        <v>179</v>
      </c>
      <c r="F1" s="7" t="s">
        <v>180</v>
      </c>
      <c r="G1" s="7" t="s">
        <v>181</v>
      </c>
    </row>
    <row r="2" spans="1:10" ht="15" customHeight="1" x14ac:dyDescent="0.3">
      <c r="A2" s="8" t="s">
        <v>58</v>
      </c>
      <c r="B2" s="51" t="s">
        <v>182</v>
      </c>
      <c r="C2" s="51"/>
      <c r="D2" s="51"/>
      <c r="E2" s="51"/>
      <c r="F2" s="51"/>
      <c r="G2" s="51"/>
    </row>
    <row r="3" spans="1:10" ht="15" customHeight="1" x14ac:dyDescent="0.3">
      <c r="A3" s="5" t="s">
        <v>66</v>
      </c>
      <c r="B3" s="5" t="s">
        <v>66</v>
      </c>
      <c r="C3" s="5" t="s">
        <v>66</v>
      </c>
      <c r="D3" s="5" t="s">
        <v>66</v>
      </c>
      <c r="E3" s="5" t="s">
        <v>66</v>
      </c>
      <c r="F3" s="5" t="s">
        <v>66</v>
      </c>
      <c r="G3" s="5" t="s">
        <v>66</v>
      </c>
    </row>
    <row r="4" spans="1:10" ht="15" customHeight="1" x14ac:dyDescent="0.3">
      <c r="A4" s="5"/>
      <c r="B4" s="5" t="s">
        <v>183</v>
      </c>
      <c r="C4" s="5" t="s">
        <v>184</v>
      </c>
      <c r="D4" s="5"/>
      <c r="E4" s="5"/>
      <c r="F4" s="5"/>
      <c r="G4" s="5"/>
    </row>
    <row r="5" spans="1:10" ht="15" customHeight="1" x14ac:dyDescent="0.3">
      <c r="A5" s="8" t="s">
        <v>96</v>
      </c>
      <c r="B5" s="8" t="s">
        <v>185</v>
      </c>
      <c r="C5" s="8" t="s">
        <v>186</v>
      </c>
      <c r="D5" s="8" t="s">
        <v>1</v>
      </c>
      <c r="E5" s="8" t="s">
        <v>1</v>
      </c>
      <c r="F5" s="8" t="s">
        <v>1</v>
      </c>
      <c r="G5" s="8" t="s">
        <v>1</v>
      </c>
    </row>
    <row r="6" spans="1:10" ht="15" customHeight="1" x14ac:dyDescent="0.3">
      <c r="A6" s="5" t="s">
        <v>1</v>
      </c>
      <c r="B6" s="5" t="s">
        <v>183</v>
      </c>
      <c r="C6" s="5" t="s">
        <v>187</v>
      </c>
      <c r="D6" s="18">
        <v>0</v>
      </c>
      <c r="E6" s="20"/>
      <c r="F6" s="18">
        <v>0</v>
      </c>
      <c r="G6" s="10">
        <v>0</v>
      </c>
    </row>
    <row r="7" spans="1:10" ht="15" customHeight="1" x14ac:dyDescent="0.3">
      <c r="A7" s="8" t="s">
        <v>188</v>
      </c>
      <c r="B7" s="8" t="s">
        <v>189</v>
      </c>
      <c r="C7" s="8" t="s">
        <v>190</v>
      </c>
      <c r="D7" s="8" t="s">
        <v>1</v>
      </c>
      <c r="E7" s="8" t="s">
        <v>1</v>
      </c>
      <c r="F7" s="8" t="s">
        <v>1</v>
      </c>
      <c r="G7" s="8" t="s">
        <v>1</v>
      </c>
    </row>
    <row r="8" spans="1:10" ht="15" customHeight="1" x14ac:dyDescent="0.3">
      <c r="A8" s="5" t="s">
        <v>66</v>
      </c>
      <c r="B8" s="5" t="s">
        <v>66</v>
      </c>
      <c r="C8" s="5" t="s">
        <v>66</v>
      </c>
      <c r="D8" s="5" t="s">
        <v>66</v>
      </c>
      <c r="E8" s="5" t="s">
        <v>66</v>
      </c>
      <c r="F8" s="5" t="s">
        <v>66</v>
      </c>
      <c r="G8" s="5" t="s">
        <v>66</v>
      </c>
    </row>
    <row r="9" spans="1:10" ht="15" customHeight="1" x14ac:dyDescent="0.3">
      <c r="A9" s="5" t="s">
        <v>1</v>
      </c>
      <c r="B9" s="5" t="s">
        <v>183</v>
      </c>
      <c r="C9" s="5" t="s">
        <v>191</v>
      </c>
      <c r="D9" s="5" t="s">
        <v>1</v>
      </c>
      <c r="E9" s="5" t="s">
        <v>1</v>
      </c>
      <c r="F9" s="5" t="s">
        <v>1</v>
      </c>
      <c r="G9" s="5" t="s">
        <v>1</v>
      </c>
    </row>
    <row r="10" spans="1:10" ht="15" customHeight="1" x14ac:dyDescent="0.3">
      <c r="A10" s="8" t="s">
        <v>144</v>
      </c>
      <c r="B10" s="8" t="s">
        <v>192</v>
      </c>
      <c r="C10" s="8" t="s">
        <v>193</v>
      </c>
      <c r="D10" s="8" t="s">
        <v>1</v>
      </c>
      <c r="E10" s="8" t="s">
        <v>1</v>
      </c>
      <c r="F10" s="8" t="s">
        <v>1</v>
      </c>
      <c r="G10" s="8" t="s">
        <v>1</v>
      </c>
    </row>
    <row r="11" spans="1:10" ht="15" customHeight="1" x14ac:dyDescent="0.3">
      <c r="A11" s="5" t="s">
        <v>66</v>
      </c>
      <c r="B11" s="5" t="s">
        <v>66</v>
      </c>
      <c r="C11" s="5" t="s">
        <v>66</v>
      </c>
      <c r="D11" s="5" t="s">
        <v>66</v>
      </c>
      <c r="E11" s="5" t="s">
        <v>66</v>
      </c>
      <c r="F11" s="5" t="s">
        <v>66</v>
      </c>
      <c r="G11" s="5" t="s">
        <v>66</v>
      </c>
    </row>
    <row r="12" spans="1:10" ht="15" customHeight="1" x14ac:dyDescent="0.3">
      <c r="A12" s="5" t="s">
        <v>9</v>
      </c>
      <c r="B12" s="5" t="s">
        <v>363</v>
      </c>
      <c r="C12" s="5" t="s">
        <v>364</v>
      </c>
      <c r="D12" s="27"/>
      <c r="E12" s="32"/>
      <c r="F12" s="32">
        <v>7696755109779</v>
      </c>
      <c r="G12" s="33">
        <v>0.86201387200228896</v>
      </c>
      <c r="J12" s="23"/>
    </row>
    <row r="13" spans="1:10" ht="15" customHeight="1" x14ac:dyDescent="0.25">
      <c r="A13" s="40" t="s">
        <v>365</v>
      </c>
      <c r="B13" s="41" t="s">
        <v>366</v>
      </c>
      <c r="C13" s="42" t="s">
        <v>367</v>
      </c>
      <c r="D13" s="32">
        <v>3473397</v>
      </c>
      <c r="E13" s="32">
        <v>74017.569998999999</v>
      </c>
      <c r="F13" s="32">
        <v>257092405585</v>
      </c>
      <c r="G13" s="33">
        <v>2.8793591174433499E-2</v>
      </c>
      <c r="J13" s="23"/>
    </row>
    <row r="14" spans="1:10" ht="15" customHeight="1" x14ac:dyDescent="0.25">
      <c r="A14" s="40" t="s">
        <v>368</v>
      </c>
      <c r="B14" s="41" t="s">
        <v>369</v>
      </c>
      <c r="C14" s="42" t="s">
        <v>370</v>
      </c>
      <c r="D14" s="32">
        <v>4594080</v>
      </c>
      <c r="E14" s="32">
        <v>72231.889999000006</v>
      </c>
      <c r="F14" s="32">
        <v>331839081211</v>
      </c>
      <c r="G14" s="33">
        <v>3.7164998391716997E-2</v>
      </c>
      <c r="J14" s="23"/>
    </row>
    <row r="15" spans="1:10" ht="15" customHeight="1" x14ac:dyDescent="0.25">
      <c r="A15" s="40" t="s">
        <v>371</v>
      </c>
      <c r="B15" s="41" t="s">
        <v>374</v>
      </c>
      <c r="C15" s="42" t="s">
        <v>372</v>
      </c>
      <c r="D15" s="32">
        <v>4001290</v>
      </c>
      <c r="E15" s="32">
        <v>71048.269998999996</v>
      </c>
      <c r="F15" s="32">
        <v>284284732268</v>
      </c>
      <c r="G15" s="33">
        <v>3.18390515637062E-2</v>
      </c>
    </row>
    <row r="16" spans="1:10" ht="15" customHeight="1" x14ac:dyDescent="0.25">
      <c r="A16" s="40" t="s">
        <v>373</v>
      </c>
      <c r="B16" s="41" t="s">
        <v>379</v>
      </c>
      <c r="C16" s="42" t="s">
        <v>375</v>
      </c>
      <c r="D16" s="32">
        <v>8900224</v>
      </c>
      <c r="E16" s="32">
        <v>73185.45</v>
      </c>
      <c r="F16" s="32">
        <v>651366898541</v>
      </c>
      <c r="G16" s="33">
        <v>7.2951171538777407E-2</v>
      </c>
    </row>
    <row r="17" spans="1:7" ht="15" customHeight="1" x14ac:dyDescent="0.25">
      <c r="A17" s="40" t="s">
        <v>376</v>
      </c>
      <c r="B17" s="41" t="s">
        <v>382</v>
      </c>
      <c r="C17" s="42" t="s">
        <v>377</v>
      </c>
      <c r="D17" s="32">
        <v>12944294</v>
      </c>
      <c r="E17" s="32">
        <v>86494.07</v>
      </c>
      <c r="F17" s="32">
        <v>1119604671337</v>
      </c>
      <c r="G17" s="33">
        <v>0.125392421102868</v>
      </c>
    </row>
    <row r="18" spans="1:7" ht="15" customHeight="1" x14ac:dyDescent="0.25">
      <c r="A18" s="40" t="s">
        <v>378</v>
      </c>
      <c r="B18" s="41" t="s">
        <v>385</v>
      </c>
      <c r="C18" s="42" t="s">
        <v>380</v>
      </c>
      <c r="D18" s="32">
        <v>18727</v>
      </c>
      <c r="E18" s="32">
        <v>99061.690019000001</v>
      </c>
      <c r="F18" s="32">
        <v>1855128269</v>
      </c>
      <c r="G18" s="33">
        <v>2.0776889473718901E-4</v>
      </c>
    </row>
    <row r="19" spans="1:7" ht="15" customHeight="1" x14ac:dyDescent="0.25">
      <c r="A19" s="40" t="s">
        <v>381</v>
      </c>
      <c r="B19" s="41" t="s">
        <v>388</v>
      </c>
      <c r="C19" s="42" t="s">
        <v>383</v>
      </c>
      <c r="D19" s="32">
        <v>10349473</v>
      </c>
      <c r="E19" s="32">
        <v>49590.78</v>
      </c>
      <c r="F19" s="32">
        <v>513238438659</v>
      </c>
      <c r="G19" s="33">
        <v>5.7481191418802598E-2</v>
      </c>
    </row>
    <row r="20" spans="1:7" ht="15" customHeight="1" x14ac:dyDescent="0.25">
      <c r="A20" s="40" t="s">
        <v>384</v>
      </c>
      <c r="B20" s="41" t="s">
        <v>391</v>
      </c>
      <c r="C20" s="42" t="s">
        <v>386</v>
      </c>
      <c r="D20" s="32">
        <v>5206708</v>
      </c>
      <c r="E20" s="32">
        <v>68408.36</v>
      </c>
      <c r="F20" s="32">
        <v>356182355279</v>
      </c>
      <c r="G20" s="33">
        <v>3.9891373290914203E-2</v>
      </c>
    </row>
    <row r="21" spans="1:7" ht="15" customHeight="1" x14ac:dyDescent="0.25">
      <c r="A21" s="40" t="s">
        <v>387</v>
      </c>
      <c r="B21" s="41" t="s">
        <v>394</v>
      </c>
      <c r="C21" s="42" t="s">
        <v>389</v>
      </c>
      <c r="D21" s="32">
        <v>13977131</v>
      </c>
      <c r="E21" s="32">
        <v>94034.64</v>
      </c>
      <c r="F21" s="32">
        <v>1314334481818</v>
      </c>
      <c r="G21" s="33">
        <v>0.14720158555370599</v>
      </c>
    </row>
    <row r="22" spans="1:7" ht="15" customHeight="1" x14ac:dyDescent="0.25">
      <c r="A22" s="40" t="s">
        <v>390</v>
      </c>
      <c r="B22" s="41" t="s">
        <v>397</v>
      </c>
      <c r="C22" s="42" t="s">
        <v>392</v>
      </c>
      <c r="D22" s="32">
        <v>12154652</v>
      </c>
      <c r="E22" s="32">
        <v>99991.199999000004</v>
      </c>
      <c r="F22" s="32">
        <v>1215358239062</v>
      </c>
      <c r="G22" s="33">
        <v>0.13611653827892201</v>
      </c>
    </row>
    <row r="23" spans="1:7" ht="15" customHeight="1" x14ac:dyDescent="0.25">
      <c r="A23" s="40" t="s">
        <v>393</v>
      </c>
      <c r="B23" s="41" t="s">
        <v>402</v>
      </c>
      <c r="C23" s="42" t="s">
        <v>395</v>
      </c>
      <c r="D23" s="32">
        <v>2509636</v>
      </c>
      <c r="E23" s="32">
        <v>95254.119999000002</v>
      </c>
      <c r="F23" s="32">
        <v>239053168700</v>
      </c>
      <c r="G23" s="33">
        <v>2.6773249847028099E-2</v>
      </c>
    </row>
    <row r="24" spans="1:7" ht="15" customHeight="1" x14ac:dyDescent="0.25">
      <c r="A24" s="40" t="s">
        <v>396</v>
      </c>
      <c r="B24" s="41" t="s">
        <v>405</v>
      </c>
      <c r="C24" s="42" t="s">
        <v>398</v>
      </c>
      <c r="D24" s="32">
        <v>646285</v>
      </c>
      <c r="E24" s="32">
        <v>95426.119999000002</v>
      </c>
      <c r="F24" s="32">
        <v>61672469964</v>
      </c>
      <c r="G24" s="33">
        <v>6.9071347433241901E-3</v>
      </c>
    </row>
    <row r="25" spans="1:7" ht="15" customHeight="1" x14ac:dyDescent="0.25">
      <c r="A25" s="40" t="s">
        <v>399</v>
      </c>
      <c r="B25" s="41" t="s">
        <v>407</v>
      </c>
      <c r="C25" s="42" t="s">
        <v>400</v>
      </c>
      <c r="D25" s="32">
        <v>80250</v>
      </c>
      <c r="E25" s="32">
        <v>100000.38</v>
      </c>
      <c r="F25" s="32">
        <v>8025030495</v>
      </c>
      <c r="G25" s="33">
        <v>8.9877974695365198E-4</v>
      </c>
    </row>
    <row r="26" spans="1:7" ht="15" customHeight="1" x14ac:dyDescent="0.25">
      <c r="A26" s="40" t="s">
        <v>401</v>
      </c>
      <c r="B26" s="41" t="s">
        <v>408</v>
      </c>
      <c r="C26" s="42" t="s">
        <v>403</v>
      </c>
      <c r="D26" s="32">
        <v>625000</v>
      </c>
      <c r="E26" s="32">
        <v>100498.2</v>
      </c>
      <c r="F26" s="32">
        <v>62811375000</v>
      </c>
      <c r="G26" s="33">
        <v>7.0346887483461098E-3</v>
      </c>
    </row>
    <row r="27" spans="1:7" ht="15" customHeight="1" x14ac:dyDescent="0.25">
      <c r="A27" s="40" t="s">
        <v>404</v>
      </c>
      <c r="B27" s="41" t="s">
        <v>409</v>
      </c>
      <c r="C27" s="42" t="s">
        <v>406</v>
      </c>
      <c r="D27" s="32">
        <v>17573504</v>
      </c>
      <c r="E27" s="32">
        <v>72839.009999000002</v>
      </c>
      <c r="F27" s="32">
        <v>1280036633591</v>
      </c>
      <c r="G27" s="33">
        <v>0.14336032770805399</v>
      </c>
    </row>
    <row r="28" spans="1:7" ht="15" customHeight="1" x14ac:dyDescent="0.3">
      <c r="A28" s="5" t="s">
        <v>12</v>
      </c>
      <c r="B28" s="5" t="s">
        <v>410</v>
      </c>
      <c r="C28" s="5" t="s">
        <v>411</v>
      </c>
      <c r="D28" s="32"/>
      <c r="E28" s="32"/>
      <c r="F28" s="32">
        <v>700661358430</v>
      </c>
      <c r="G28" s="33">
        <v>7.8472005660573801E-2</v>
      </c>
    </row>
    <row r="29" spans="1:7" ht="15" customHeight="1" x14ac:dyDescent="0.3">
      <c r="A29" s="5" t="s">
        <v>412</v>
      </c>
      <c r="B29" s="21" t="s">
        <v>413</v>
      </c>
      <c r="C29" s="5" t="s">
        <v>414</v>
      </c>
      <c r="D29" s="32">
        <v>6000</v>
      </c>
      <c r="E29" s="32">
        <v>100011443</v>
      </c>
      <c r="F29" s="32">
        <v>600068658000</v>
      </c>
      <c r="G29" s="33">
        <v>6.7205919893773197E-2</v>
      </c>
    </row>
    <row r="30" spans="1:7" ht="15" customHeight="1" x14ac:dyDescent="0.3">
      <c r="A30" s="5" t="s">
        <v>415</v>
      </c>
      <c r="B30" s="21" t="s">
        <v>416</v>
      </c>
      <c r="C30" s="5" t="s">
        <v>417</v>
      </c>
      <c r="D30" s="32">
        <v>1008982</v>
      </c>
      <c r="E30" s="32">
        <v>99697.219998999994</v>
      </c>
      <c r="F30" s="32">
        <v>100592700430</v>
      </c>
      <c r="G30" s="33">
        <v>1.1266085766800601E-2</v>
      </c>
    </row>
    <row r="31" spans="1:7" ht="15" customHeight="1" x14ac:dyDescent="0.3">
      <c r="A31" s="5" t="s">
        <v>1</v>
      </c>
      <c r="B31" s="5" t="s">
        <v>183</v>
      </c>
      <c r="C31" s="5" t="s">
        <v>194</v>
      </c>
      <c r="D31" s="34"/>
      <c r="E31" s="34"/>
      <c r="F31" s="34">
        <v>8397416468209</v>
      </c>
      <c r="G31" s="35">
        <v>0.94048587766286296</v>
      </c>
    </row>
    <row r="32" spans="1:7" ht="15" customHeight="1" x14ac:dyDescent="0.3">
      <c r="A32" s="8" t="s">
        <v>195</v>
      </c>
      <c r="B32" s="8" t="s">
        <v>196</v>
      </c>
      <c r="C32" s="8" t="s">
        <v>197</v>
      </c>
      <c r="D32" s="13" t="s">
        <v>1</v>
      </c>
      <c r="E32" s="13" t="s">
        <v>1</v>
      </c>
      <c r="F32" s="13" t="s">
        <v>1</v>
      </c>
      <c r="G32" s="13" t="s">
        <v>1</v>
      </c>
    </row>
    <row r="33" spans="1:7" ht="15" customHeight="1" x14ac:dyDescent="0.3">
      <c r="A33" s="5" t="s">
        <v>66</v>
      </c>
      <c r="B33" s="5" t="s">
        <v>66</v>
      </c>
      <c r="C33" s="5" t="s">
        <v>66</v>
      </c>
      <c r="D33" s="11" t="s">
        <v>66</v>
      </c>
      <c r="E33" s="11" t="s">
        <v>66</v>
      </c>
      <c r="F33" s="11" t="s">
        <v>66</v>
      </c>
      <c r="G33" s="11" t="s">
        <v>66</v>
      </c>
    </row>
    <row r="34" spans="1:7" ht="15" customHeight="1" x14ac:dyDescent="0.3">
      <c r="A34" s="5" t="s">
        <v>1</v>
      </c>
      <c r="B34" s="5" t="s">
        <v>183</v>
      </c>
      <c r="C34" s="5" t="s">
        <v>198</v>
      </c>
      <c r="D34" s="11" t="s">
        <v>1</v>
      </c>
      <c r="E34" s="11" t="s">
        <v>1</v>
      </c>
      <c r="F34" s="14"/>
      <c r="G34" s="10"/>
    </row>
    <row r="35" spans="1:7" ht="15" customHeight="1" x14ac:dyDescent="0.3">
      <c r="A35" s="5" t="s">
        <v>1</v>
      </c>
      <c r="B35" s="5" t="s">
        <v>199</v>
      </c>
      <c r="C35" s="5" t="s">
        <v>200</v>
      </c>
      <c r="D35" s="34"/>
      <c r="E35" s="34"/>
      <c r="F35" s="34">
        <v>8397416468209</v>
      </c>
      <c r="G35" s="35">
        <v>0.94048587766286296</v>
      </c>
    </row>
    <row r="36" spans="1:7" ht="15" customHeight="1" x14ac:dyDescent="0.3">
      <c r="A36" s="8" t="s">
        <v>201</v>
      </c>
      <c r="B36" s="8" t="s">
        <v>202</v>
      </c>
      <c r="C36" s="8" t="s">
        <v>203</v>
      </c>
      <c r="D36" s="13" t="s">
        <v>1</v>
      </c>
      <c r="E36" s="13" t="s">
        <v>1</v>
      </c>
      <c r="F36" s="13" t="s">
        <v>1</v>
      </c>
      <c r="G36" s="13" t="s">
        <v>1</v>
      </c>
    </row>
    <row r="37" spans="1:7" ht="15" customHeight="1" x14ac:dyDescent="0.3">
      <c r="A37" s="5" t="s">
        <v>66</v>
      </c>
      <c r="B37" s="5" t="s">
        <v>66</v>
      </c>
      <c r="C37" s="5" t="s">
        <v>66</v>
      </c>
      <c r="D37" s="11" t="s">
        <v>66</v>
      </c>
      <c r="E37" s="11" t="s">
        <v>66</v>
      </c>
      <c r="F37" s="11" t="s">
        <v>66</v>
      </c>
      <c r="G37" s="11" t="s">
        <v>66</v>
      </c>
    </row>
    <row r="38" spans="1:7" ht="15" customHeight="1" x14ac:dyDescent="0.3">
      <c r="A38" s="5" t="s">
        <v>9</v>
      </c>
      <c r="B38" s="5" t="s">
        <v>336</v>
      </c>
      <c r="C38" s="5" t="s">
        <v>337</v>
      </c>
      <c r="D38" s="11"/>
      <c r="E38" s="32"/>
      <c r="F38" s="32">
        <v>0</v>
      </c>
      <c r="G38" s="33">
        <v>0</v>
      </c>
    </row>
    <row r="39" spans="1:7" ht="15" customHeight="1" x14ac:dyDescent="0.3">
      <c r="A39" s="5" t="s">
        <v>12</v>
      </c>
      <c r="B39" s="5" t="s">
        <v>338</v>
      </c>
      <c r="C39" s="5" t="s">
        <v>339</v>
      </c>
      <c r="D39" s="18"/>
      <c r="E39" s="32"/>
      <c r="F39" s="32">
        <v>141479467667</v>
      </c>
      <c r="G39" s="33">
        <v>1.58452831086573E-2</v>
      </c>
    </row>
    <row r="40" spans="1:7" ht="15" customHeight="1" x14ac:dyDescent="0.3">
      <c r="A40" s="5" t="s">
        <v>15</v>
      </c>
      <c r="B40" s="5" t="s">
        <v>340</v>
      </c>
      <c r="C40" s="5" t="s">
        <v>341</v>
      </c>
      <c r="D40" s="18"/>
      <c r="E40" s="32"/>
      <c r="F40" s="32">
        <v>429369863</v>
      </c>
      <c r="G40" s="33">
        <v>4.8088158301342898E-5</v>
      </c>
    </row>
    <row r="41" spans="1:7" ht="15" customHeight="1" x14ac:dyDescent="0.3">
      <c r="A41" s="5" t="s">
        <v>18</v>
      </c>
      <c r="B41" s="5" t="s">
        <v>342</v>
      </c>
      <c r="C41" s="5" t="s">
        <v>343</v>
      </c>
      <c r="D41" s="11"/>
      <c r="E41" s="32"/>
      <c r="F41" s="32">
        <v>2543066450</v>
      </c>
      <c r="G41" s="33">
        <v>2.8481594205048802E-4</v>
      </c>
    </row>
    <row r="42" spans="1:7" ht="15" customHeight="1" x14ac:dyDescent="0.3">
      <c r="A42" s="5" t="s">
        <v>21</v>
      </c>
      <c r="B42" s="5" t="s">
        <v>344</v>
      </c>
      <c r="C42" s="5" t="s">
        <v>345</v>
      </c>
      <c r="D42" s="11"/>
      <c r="E42" s="11"/>
      <c r="F42" s="11"/>
      <c r="G42" s="11"/>
    </row>
    <row r="43" spans="1:7" ht="15" customHeight="1" x14ac:dyDescent="0.3">
      <c r="A43" s="5" t="s">
        <v>24</v>
      </c>
      <c r="B43" s="5" t="s">
        <v>346</v>
      </c>
      <c r="C43" s="5" t="s">
        <v>347</v>
      </c>
      <c r="D43" s="11"/>
      <c r="E43" s="11"/>
      <c r="F43" s="11"/>
      <c r="G43" s="11"/>
    </row>
    <row r="44" spans="1:7" ht="15" customHeight="1" x14ac:dyDescent="0.3">
      <c r="A44" s="5" t="s">
        <v>27</v>
      </c>
      <c r="B44" s="5" t="s">
        <v>348</v>
      </c>
      <c r="C44" s="5" t="s">
        <v>349</v>
      </c>
      <c r="D44" s="18"/>
      <c r="E44" s="20"/>
      <c r="F44" s="11"/>
      <c r="G44" s="11"/>
    </row>
    <row r="45" spans="1:7" ht="15" customHeight="1" x14ac:dyDescent="0.3">
      <c r="A45" s="5" t="s">
        <v>1</v>
      </c>
      <c r="B45" s="5" t="s">
        <v>183</v>
      </c>
      <c r="C45" s="5" t="s">
        <v>204</v>
      </c>
      <c r="D45" s="18"/>
      <c r="E45" s="34"/>
      <c r="F45" s="34">
        <v>144451903980</v>
      </c>
      <c r="G45" s="35">
        <v>1.6178187209009199E-2</v>
      </c>
    </row>
    <row r="46" spans="1:7" ht="15" customHeight="1" x14ac:dyDescent="0.3">
      <c r="A46" s="8" t="s">
        <v>205</v>
      </c>
      <c r="B46" s="8" t="s">
        <v>64</v>
      </c>
      <c r="C46" s="8" t="s">
        <v>206</v>
      </c>
      <c r="D46" s="13" t="s">
        <v>1</v>
      </c>
      <c r="E46" s="13" t="s">
        <v>1</v>
      </c>
      <c r="F46" s="13" t="s">
        <v>1</v>
      </c>
      <c r="G46" s="13" t="s">
        <v>1</v>
      </c>
    </row>
    <row r="47" spans="1:7" ht="15" customHeight="1" x14ac:dyDescent="0.3">
      <c r="A47" s="5" t="s">
        <v>1</v>
      </c>
      <c r="B47" s="5" t="s">
        <v>207</v>
      </c>
      <c r="C47" s="5" t="s">
        <v>208</v>
      </c>
      <c r="D47" s="18"/>
      <c r="E47" s="32"/>
      <c r="F47" s="32">
        <v>386938181586</v>
      </c>
      <c r="G47" s="33">
        <v>4.3335935128128299E-2</v>
      </c>
    </row>
    <row r="48" spans="1:7" ht="15" customHeight="1" x14ac:dyDescent="0.3">
      <c r="A48" s="5" t="s">
        <v>66</v>
      </c>
      <c r="B48" s="5" t="s">
        <v>66</v>
      </c>
      <c r="C48" s="5" t="s">
        <v>66</v>
      </c>
      <c r="D48" s="11" t="s">
        <v>66</v>
      </c>
      <c r="E48" s="11" t="s">
        <v>66</v>
      </c>
      <c r="F48" s="11" t="s">
        <v>66</v>
      </c>
      <c r="G48" s="11" t="s">
        <v>66</v>
      </c>
    </row>
    <row r="49" spans="1:7" ht="15" customHeight="1" x14ac:dyDescent="0.3">
      <c r="A49" s="5" t="s">
        <v>1</v>
      </c>
      <c r="B49" s="5" t="s">
        <v>67</v>
      </c>
      <c r="C49" s="5" t="s">
        <v>209</v>
      </c>
      <c r="D49" s="18"/>
      <c r="E49" s="32"/>
      <c r="F49" s="32">
        <v>0</v>
      </c>
      <c r="G49" s="33">
        <v>0</v>
      </c>
    </row>
    <row r="50" spans="1:7" ht="15" customHeight="1" x14ac:dyDescent="0.3">
      <c r="A50" s="5" t="s">
        <v>66</v>
      </c>
      <c r="B50" s="5" t="s">
        <v>66</v>
      </c>
      <c r="C50" s="5" t="s">
        <v>66</v>
      </c>
      <c r="D50" s="11" t="s">
        <v>66</v>
      </c>
      <c r="E50" s="11" t="s">
        <v>66</v>
      </c>
      <c r="F50" s="11" t="s">
        <v>66</v>
      </c>
      <c r="G50" s="11" t="s">
        <v>66</v>
      </c>
    </row>
    <row r="51" spans="1:7" ht="15" customHeight="1" x14ac:dyDescent="0.3">
      <c r="A51" s="5" t="s">
        <v>1</v>
      </c>
      <c r="B51" s="5" t="s">
        <v>350</v>
      </c>
      <c r="C51" s="5">
        <v>2261.1</v>
      </c>
      <c r="D51" s="18"/>
      <c r="E51" s="32"/>
      <c r="F51" s="32">
        <v>0</v>
      </c>
      <c r="G51" s="33">
        <v>0</v>
      </c>
    </row>
    <row r="52" spans="1:7" ht="15" customHeight="1" x14ac:dyDescent="0.3">
      <c r="A52" s="5" t="s">
        <v>1</v>
      </c>
      <c r="B52" s="5" t="s">
        <v>183</v>
      </c>
      <c r="C52" s="5" t="s">
        <v>210</v>
      </c>
      <c r="D52" s="18"/>
      <c r="E52" s="34"/>
      <c r="F52" s="34">
        <v>386938181586</v>
      </c>
      <c r="G52" s="35">
        <v>4.3335935128128299E-2</v>
      </c>
    </row>
    <row r="53" spans="1:7" ht="15" customHeight="1" x14ac:dyDescent="0.3">
      <c r="A53" s="8" t="s">
        <v>160</v>
      </c>
      <c r="B53" s="8" t="s">
        <v>211</v>
      </c>
      <c r="C53" s="8" t="s">
        <v>212</v>
      </c>
      <c r="D53" s="19"/>
      <c r="E53" s="34"/>
      <c r="F53" s="34">
        <v>8928806553775</v>
      </c>
      <c r="G53" s="35">
        <v>1</v>
      </c>
    </row>
    <row r="54" spans="1:7" ht="15" customHeight="1" x14ac:dyDescent="0.3">
      <c r="A54" s="9" t="s">
        <v>1</v>
      </c>
      <c r="B54" s="9" t="s">
        <v>1</v>
      </c>
      <c r="C54" s="9" t="s">
        <v>1</v>
      </c>
      <c r="D54" s="9" t="s">
        <v>1</v>
      </c>
      <c r="E54" s="9" t="s">
        <v>1</v>
      </c>
      <c r="F54" s="9" t="s">
        <v>1</v>
      </c>
      <c r="G54"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E21" sqref="E21"/>
    </sheetView>
  </sheetViews>
  <sheetFormatPr defaultRowHeight="13.2" x14ac:dyDescent="0.25"/>
  <cols>
    <col min="1" max="1" width="6.5546875" customWidth="1"/>
    <col min="2" max="2" width="47.5546875" customWidth="1"/>
    <col min="3" max="3" width="6.5546875" customWidth="1"/>
    <col min="4" max="6" width="19.5546875" customWidth="1"/>
    <col min="7" max="7" width="14.44140625" customWidth="1"/>
    <col min="8" max="8" width="22.5546875" customWidth="1"/>
    <col min="9" max="9" width="14.44140625" customWidth="1"/>
    <col min="10" max="10" width="23.44140625" customWidth="1"/>
  </cols>
  <sheetData>
    <row r="1" spans="1:10" ht="15" customHeight="1" x14ac:dyDescent="0.25">
      <c r="A1" s="52" t="s">
        <v>6</v>
      </c>
      <c r="B1" s="52" t="s">
        <v>213</v>
      </c>
      <c r="C1" s="52" t="s">
        <v>214</v>
      </c>
      <c r="D1" s="52" t="s">
        <v>215</v>
      </c>
      <c r="E1" s="52" t="s">
        <v>216</v>
      </c>
      <c r="F1" s="52" t="s">
        <v>217</v>
      </c>
      <c r="G1" s="52" t="s">
        <v>218</v>
      </c>
      <c r="H1" s="52"/>
      <c r="I1" s="52" t="s">
        <v>219</v>
      </c>
      <c r="J1" s="52"/>
    </row>
    <row r="2" spans="1:10" ht="15" customHeight="1" x14ac:dyDescent="0.25">
      <c r="A2" s="52"/>
      <c r="B2" s="52"/>
      <c r="C2" s="52"/>
      <c r="D2" s="52"/>
      <c r="E2" s="52"/>
      <c r="F2" s="52"/>
      <c r="G2" s="7" t="s">
        <v>220</v>
      </c>
      <c r="H2" s="7" t="s">
        <v>221</v>
      </c>
      <c r="I2" s="7" t="s">
        <v>220</v>
      </c>
      <c r="J2" s="7" t="s">
        <v>222</v>
      </c>
    </row>
    <row r="3" spans="1:10" ht="15" customHeight="1" x14ac:dyDescent="0.3">
      <c r="A3" s="5" t="s">
        <v>9</v>
      </c>
      <c r="B3" s="5" t="s">
        <v>223</v>
      </c>
      <c r="C3" s="5" t="s">
        <v>1</v>
      </c>
      <c r="D3" s="5" t="s">
        <v>1</v>
      </c>
      <c r="E3" s="5" t="s">
        <v>1</v>
      </c>
      <c r="F3" s="5" t="s">
        <v>1</v>
      </c>
      <c r="G3" s="5" t="s">
        <v>1</v>
      </c>
      <c r="H3" s="5" t="s">
        <v>1</v>
      </c>
      <c r="I3" s="5" t="s">
        <v>1</v>
      </c>
      <c r="J3" s="5" t="s">
        <v>1</v>
      </c>
    </row>
    <row r="4" spans="1:10" ht="15" customHeight="1" x14ac:dyDescent="0.3">
      <c r="A4" s="5" t="s">
        <v>66</v>
      </c>
      <c r="B4" s="5" t="s">
        <v>66</v>
      </c>
      <c r="C4" s="5" t="s">
        <v>66</v>
      </c>
      <c r="D4" s="5" t="s">
        <v>66</v>
      </c>
      <c r="E4" s="5" t="s">
        <v>66</v>
      </c>
      <c r="F4" s="5" t="s">
        <v>66</v>
      </c>
      <c r="G4" s="5" t="s">
        <v>66</v>
      </c>
      <c r="H4" s="5" t="s">
        <v>66</v>
      </c>
      <c r="I4" s="5" t="s">
        <v>66</v>
      </c>
      <c r="J4" s="5" t="s">
        <v>66</v>
      </c>
    </row>
    <row r="5" spans="1:10" ht="15" customHeight="1" x14ac:dyDescent="0.3">
      <c r="A5" s="5"/>
      <c r="B5" s="5"/>
      <c r="C5" s="5" t="s">
        <v>1</v>
      </c>
      <c r="D5" s="5" t="s">
        <v>1</v>
      </c>
      <c r="E5" s="5" t="s">
        <v>1</v>
      </c>
      <c r="F5" s="5" t="s">
        <v>1</v>
      </c>
      <c r="G5" s="5" t="s">
        <v>1</v>
      </c>
      <c r="H5" s="5" t="s">
        <v>1</v>
      </c>
      <c r="I5" s="5" t="s">
        <v>1</v>
      </c>
      <c r="J5" s="5" t="s">
        <v>1</v>
      </c>
    </row>
    <row r="6" spans="1:10" ht="15" customHeight="1" x14ac:dyDescent="0.3">
      <c r="A6" s="8" t="s">
        <v>58</v>
      </c>
      <c r="B6" s="8" t="s">
        <v>224</v>
      </c>
      <c r="C6" s="8" t="s">
        <v>1</v>
      </c>
      <c r="D6" s="8" t="s">
        <v>1</v>
      </c>
      <c r="E6" s="8" t="s">
        <v>1</v>
      </c>
      <c r="F6" s="8" t="s">
        <v>1</v>
      </c>
      <c r="G6" s="8" t="s">
        <v>1</v>
      </c>
      <c r="H6" s="8" t="s">
        <v>1</v>
      </c>
      <c r="I6" s="8" t="s">
        <v>1</v>
      </c>
      <c r="J6" s="8" t="s">
        <v>1</v>
      </c>
    </row>
    <row r="7" spans="1:10" ht="15" customHeight="1" x14ac:dyDescent="0.3">
      <c r="A7" s="5" t="s">
        <v>12</v>
      </c>
      <c r="B7" s="5" t="s">
        <v>225</v>
      </c>
      <c r="C7" s="5" t="s">
        <v>1</v>
      </c>
      <c r="D7" s="5" t="s">
        <v>1</v>
      </c>
      <c r="E7" s="5" t="s">
        <v>1</v>
      </c>
      <c r="F7" s="5" t="s">
        <v>1</v>
      </c>
      <c r="G7" s="5" t="s">
        <v>1</v>
      </c>
      <c r="H7" s="5" t="s">
        <v>1</v>
      </c>
      <c r="I7" s="5" t="s">
        <v>1</v>
      </c>
      <c r="J7" s="5" t="s">
        <v>1</v>
      </c>
    </row>
    <row r="8" spans="1:10" ht="15" customHeight="1" x14ac:dyDescent="0.3">
      <c r="A8" s="5" t="s">
        <v>66</v>
      </c>
      <c r="B8" s="5" t="s">
        <v>66</v>
      </c>
      <c r="C8" s="5" t="s">
        <v>66</v>
      </c>
      <c r="D8" s="5" t="s">
        <v>66</v>
      </c>
      <c r="E8" s="5" t="s">
        <v>66</v>
      </c>
      <c r="F8" s="5" t="s">
        <v>66</v>
      </c>
      <c r="G8" s="5" t="s">
        <v>66</v>
      </c>
      <c r="H8" s="5" t="s">
        <v>66</v>
      </c>
      <c r="I8" s="5" t="s">
        <v>66</v>
      </c>
      <c r="J8" s="5" t="s">
        <v>66</v>
      </c>
    </row>
    <row r="9" spans="1:10" ht="15" customHeight="1" x14ac:dyDescent="0.3">
      <c r="A9" s="5"/>
      <c r="B9" s="5"/>
      <c r="C9" s="5" t="s">
        <v>1</v>
      </c>
      <c r="D9" s="5" t="s">
        <v>1</v>
      </c>
      <c r="E9" s="5" t="s">
        <v>1</v>
      </c>
      <c r="F9" s="5" t="s">
        <v>1</v>
      </c>
      <c r="G9" s="5" t="s">
        <v>1</v>
      </c>
      <c r="H9" s="5" t="s">
        <v>1</v>
      </c>
      <c r="I9" s="5" t="s">
        <v>1</v>
      </c>
      <c r="J9" s="5" t="s">
        <v>1</v>
      </c>
    </row>
    <row r="10" spans="1:10" ht="15" customHeight="1" x14ac:dyDescent="0.3">
      <c r="A10" s="8" t="s">
        <v>96</v>
      </c>
      <c r="B10" s="8" t="s">
        <v>226</v>
      </c>
      <c r="C10" s="8" t="s">
        <v>1</v>
      </c>
      <c r="D10" s="8" t="s">
        <v>1</v>
      </c>
      <c r="E10" s="8" t="s">
        <v>1</v>
      </c>
      <c r="F10" s="8" t="s">
        <v>1</v>
      </c>
      <c r="G10" s="8" t="s">
        <v>1</v>
      </c>
      <c r="H10" s="8" t="s">
        <v>1</v>
      </c>
      <c r="I10" s="8" t="s">
        <v>1</v>
      </c>
      <c r="J10" s="8" t="s">
        <v>1</v>
      </c>
    </row>
    <row r="11" spans="1:10" ht="15" customHeight="1" x14ac:dyDescent="0.3">
      <c r="A11" s="8" t="s">
        <v>227</v>
      </c>
      <c r="B11" s="8" t="s">
        <v>228</v>
      </c>
      <c r="C11" s="8" t="s">
        <v>1</v>
      </c>
      <c r="D11" s="8" t="s">
        <v>1</v>
      </c>
      <c r="E11" s="8" t="s">
        <v>1</v>
      </c>
      <c r="F11" s="8" t="s">
        <v>1</v>
      </c>
      <c r="G11" s="8" t="s">
        <v>1</v>
      </c>
      <c r="H11" s="8" t="s">
        <v>1</v>
      </c>
      <c r="I11" s="8" t="s">
        <v>1</v>
      </c>
      <c r="J11" s="8" t="s">
        <v>1</v>
      </c>
    </row>
    <row r="12" spans="1:10" ht="15" customHeight="1" x14ac:dyDescent="0.3">
      <c r="A12" s="5" t="s">
        <v>15</v>
      </c>
      <c r="B12" s="5" t="s">
        <v>229</v>
      </c>
      <c r="C12" s="5" t="s">
        <v>1</v>
      </c>
      <c r="D12" s="5" t="s">
        <v>1</v>
      </c>
      <c r="E12" s="5" t="s">
        <v>1</v>
      </c>
      <c r="F12" s="5" t="s">
        <v>1</v>
      </c>
      <c r="G12" s="5" t="s">
        <v>1</v>
      </c>
      <c r="H12" s="5" t="s">
        <v>1</v>
      </c>
      <c r="I12" s="5" t="s">
        <v>1</v>
      </c>
      <c r="J12" s="5" t="s">
        <v>1</v>
      </c>
    </row>
    <row r="13" spans="1:10" ht="15" customHeight="1" x14ac:dyDescent="0.3">
      <c r="A13" s="5" t="s">
        <v>66</v>
      </c>
      <c r="B13" s="5" t="s">
        <v>66</v>
      </c>
      <c r="C13" s="5" t="s">
        <v>66</v>
      </c>
      <c r="D13" s="5" t="s">
        <v>66</v>
      </c>
      <c r="E13" s="5" t="s">
        <v>66</v>
      </c>
      <c r="F13" s="5" t="s">
        <v>66</v>
      </c>
      <c r="G13" s="5" t="s">
        <v>66</v>
      </c>
      <c r="H13" s="5" t="s">
        <v>66</v>
      </c>
      <c r="I13" s="5" t="s">
        <v>66</v>
      </c>
      <c r="J13" s="5" t="s">
        <v>66</v>
      </c>
    </row>
    <row r="14" spans="1:10" ht="15" customHeight="1" x14ac:dyDescent="0.3">
      <c r="A14" s="5"/>
      <c r="B14" s="5"/>
      <c r="C14" s="5" t="s">
        <v>1</v>
      </c>
      <c r="D14" s="5" t="s">
        <v>1</v>
      </c>
      <c r="E14" s="5" t="s">
        <v>1</v>
      </c>
      <c r="F14" s="5" t="s">
        <v>1</v>
      </c>
      <c r="G14" s="5" t="s">
        <v>1</v>
      </c>
      <c r="H14" s="5" t="s">
        <v>1</v>
      </c>
      <c r="I14" s="5" t="s">
        <v>1</v>
      </c>
      <c r="J14" s="5" t="s">
        <v>1</v>
      </c>
    </row>
    <row r="15" spans="1:10" ht="15" customHeight="1" x14ac:dyDescent="0.3">
      <c r="A15" s="8" t="s">
        <v>144</v>
      </c>
      <c r="B15" s="8" t="s">
        <v>230</v>
      </c>
      <c r="C15" s="8" t="s">
        <v>1</v>
      </c>
      <c r="D15" s="8" t="s">
        <v>1</v>
      </c>
      <c r="E15" s="8" t="s">
        <v>1</v>
      </c>
      <c r="F15" s="8" t="s">
        <v>1</v>
      </c>
      <c r="G15" s="8" t="s">
        <v>1</v>
      </c>
      <c r="H15" s="8" t="s">
        <v>1</v>
      </c>
      <c r="I15" s="8" t="s">
        <v>1</v>
      </c>
      <c r="J15" s="8" t="s">
        <v>1</v>
      </c>
    </row>
    <row r="16" spans="1:10" ht="15" customHeight="1" x14ac:dyDescent="0.3">
      <c r="A16" s="5" t="s">
        <v>18</v>
      </c>
      <c r="B16" s="5" t="s">
        <v>231</v>
      </c>
      <c r="C16" s="5" t="s">
        <v>1</v>
      </c>
      <c r="D16" s="5" t="s">
        <v>1</v>
      </c>
      <c r="E16" s="5" t="s">
        <v>1</v>
      </c>
      <c r="F16" s="5" t="s">
        <v>1</v>
      </c>
      <c r="G16" s="5" t="s">
        <v>1</v>
      </c>
      <c r="H16" s="5" t="s">
        <v>1</v>
      </c>
      <c r="I16" s="5" t="s">
        <v>1</v>
      </c>
      <c r="J16" s="5" t="s">
        <v>1</v>
      </c>
    </row>
    <row r="17" spans="1:10" ht="15" customHeight="1" x14ac:dyDescent="0.3">
      <c r="A17" s="5" t="s">
        <v>66</v>
      </c>
      <c r="B17" s="5" t="s">
        <v>66</v>
      </c>
      <c r="C17" s="5" t="s">
        <v>66</v>
      </c>
      <c r="D17" s="5" t="s">
        <v>66</v>
      </c>
      <c r="E17" s="5" t="s">
        <v>66</v>
      </c>
      <c r="F17" s="5" t="s">
        <v>66</v>
      </c>
      <c r="G17" s="5" t="s">
        <v>66</v>
      </c>
      <c r="H17" s="5" t="s">
        <v>66</v>
      </c>
      <c r="I17" s="5" t="s">
        <v>66</v>
      </c>
      <c r="J17" s="5" t="s">
        <v>66</v>
      </c>
    </row>
    <row r="18" spans="1:10" ht="15" customHeight="1" x14ac:dyDescent="0.3">
      <c r="A18" s="5"/>
      <c r="B18" s="5"/>
      <c r="C18" s="5" t="s">
        <v>1</v>
      </c>
      <c r="D18" s="5" t="s">
        <v>1</v>
      </c>
      <c r="E18" s="5" t="s">
        <v>1</v>
      </c>
      <c r="F18" s="5" t="s">
        <v>1</v>
      </c>
      <c r="G18" s="5" t="s">
        <v>1</v>
      </c>
      <c r="H18" s="5" t="s">
        <v>1</v>
      </c>
      <c r="I18" s="5" t="s">
        <v>1</v>
      </c>
      <c r="J18" s="5" t="s">
        <v>1</v>
      </c>
    </row>
    <row r="19" spans="1:10" ht="15" customHeight="1" x14ac:dyDescent="0.3">
      <c r="A19" s="8" t="s">
        <v>147</v>
      </c>
      <c r="B19" s="8" t="s">
        <v>232</v>
      </c>
      <c r="C19" s="8" t="s">
        <v>1</v>
      </c>
      <c r="D19" s="8" t="s">
        <v>1</v>
      </c>
      <c r="E19" s="8" t="s">
        <v>1</v>
      </c>
      <c r="F19" s="8" t="s">
        <v>1</v>
      </c>
      <c r="G19" s="8" t="s">
        <v>1</v>
      </c>
      <c r="H19" s="8" t="s">
        <v>1</v>
      </c>
      <c r="I19" s="8" t="s">
        <v>1</v>
      </c>
      <c r="J19" s="8" t="s">
        <v>1</v>
      </c>
    </row>
    <row r="20" spans="1:10" ht="15" customHeight="1" x14ac:dyDescent="0.3">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31"/>
  <sheetViews>
    <sheetView topLeftCell="A13" workbookViewId="0">
      <selection activeCell="D29" sqref="D29:E29"/>
    </sheetView>
  </sheetViews>
  <sheetFormatPr defaultRowHeight="13.2" x14ac:dyDescent="0.25"/>
  <cols>
    <col min="1" max="1" width="6.5546875" customWidth="1"/>
    <col min="2" max="2" width="55" customWidth="1"/>
    <col min="3" max="3" width="10.44140625" customWidth="1"/>
    <col min="4" max="5" width="21.44140625" bestFit="1" customWidth="1"/>
  </cols>
  <sheetData>
    <row r="1" spans="1:5" ht="15" customHeight="1" x14ac:dyDescent="0.25">
      <c r="A1" s="7" t="s">
        <v>6</v>
      </c>
      <c r="B1" s="7" t="s">
        <v>117</v>
      </c>
      <c r="C1" s="7" t="s">
        <v>54</v>
      </c>
      <c r="D1" s="25" t="s">
        <v>235</v>
      </c>
      <c r="E1" s="7" t="s">
        <v>236</v>
      </c>
    </row>
    <row r="2" spans="1:5" ht="15" customHeight="1" x14ac:dyDescent="0.3">
      <c r="A2" s="8" t="s">
        <v>58</v>
      </c>
      <c r="B2" s="8" t="s">
        <v>237</v>
      </c>
      <c r="C2" s="8" t="s">
        <v>184</v>
      </c>
      <c r="D2" s="24" t="s">
        <v>1</v>
      </c>
      <c r="E2" s="8" t="s">
        <v>1</v>
      </c>
    </row>
    <row r="3" spans="1:5" ht="15" customHeight="1" x14ac:dyDescent="0.3">
      <c r="A3" s="5" t="s">
        <v>9</v>
      </c>
      <c r="B3" s="5" t="s">
        <v>238</v>
      </c>
      <c r="C3" s="5" t="s">
        <v>239</v>
      </c>
      <c r="D3" s="33">
        <v>1.1047312861906701E-2</v>
      </c>
      <c r="E3" s="33">
        <v>1.22316520620676E-2</v>
      </c>
    </row>
    <row r="4" spans="1:5" ht="15" customHeight="1" x14ac:dyDescent="0.3">
      <c r="A4" s="5" t="s">
        <v>12</v>
      </c>
      <c r="B4" s="5" t="s">
        <v>240</v>
      </c>
      <c r="C4" s="5" t="s">
        <v>241</v>
      </c>
      <c r="D4" s="33">
        <v>6.3900501703892897E-4</v>
      </c>
      <c r="E4" s="33">
        <v>7.0419468898604595E-4</v>
      </c>
    </row>
    <row r="5" spans="1:5" ht="15" customHeight="1" x14ac:dyDescent="0.3">
      <c r="A5" s="5" t="s">
        <v>15</v>
      </c>
      <c r="B5" s="5" t="s">
        <v>242</v>
      </c>
      <c r="C5" s="5" t="s">
        <v>243</v>
      </c>
      <c r="D5" s="33">
        <v>4.5313186872832301E-4</v>
      </c>
      <c r="E5" s="33">
        <v>4.9721063791783096E-4</v>
      </c>
    </row>
    <row r="6" spans="1:5" ht="15" customHeight="1" x14ac:dyDescent="0.3">
      <c r="A6" s="5" t="s">
        <v>18</v>
      </c>
      <c r="B6" s="5" t="s">
        <v>244</v>
      </c>
      <c r="C6" s="5" t="s">
        <v>245</v>
      </c>
      <c r="D6" s="33">
        <v>0</v>
      </c>
      <c r="E6" s="33">
        <v>0</v>
      </c>
    </row>
    <row r="7" spans="1:5" ht="15" customHeight="1" x14ac:dyDescent="0.3">
      <c r="A7" s="5" t="s">
        <v>21</v>
      </c>
      <c r="B7" s="5" t="s">
        <v>246</v>
      </c>
      <c r="C7" s="5" t="s">
        <v>247</v>
      </c>
      <c r="D7" s="11"/>
      <c r="E7" s="11"/>
    </row>
    <row r="8" spans="1:5" ht="15" customHeight="1" x14ac:dyDescent="0.3">
      <c r="A8" s="5" t="s">
        <v>24</v>
      </c>
      <c r="B8" s="5" t="s">
        <v>248</v>
      </c>
      <c r="C8" s="5" t="s">
        <v>249</v>
      </c>
      <c r="D8" s="11"/>
      <c r="E8" s="11"/>
    </row>
    <row r="9" spans="1:5" ht="15" customHeight="1" x14ac:dyDescent="0.3">
      <c r="A9" s="5" t="s">
        <v>27</v>
      </c>
      <c r="B9" s="5" t="s">
        <v>250</v>
      </c>
      <c r="C9" s="5" t="s">
        <v>251</v>
      </c>
      <c r="D9" s="33">
        <v>7.9942290006223694E-5</v>
      </c>
      <c r="E9" s="33">
        <v>7.90552706021078E-5</v>
      </c>
    </row>
    <row r="10" spans="1:5" ht="15" customHeight="1" x14ac:dyDescent="0.3">
      <c r="A10" s="5" t="s">
        <v>30</v>
      </c>
      <c r="B10" s="5" t="s">
        <v>252</v>
      </c>
      <c r="C10" s="5" t="s">
        <v>253</v>
      </c>
      <c r="D10" s="33">
        <v>1.22781225537077E-2</v>
      </c>
      <c r="E10" s="33">
        <v>1.35573772857939E-2</v>
      </c>
    </row>
    <row r="11" spans="1:5" ht="15" customHeight="1" x14ac:dyDescent="0.3">
      <c r="A11" s="5" t="s">
        <v>33</v>
      </c>
      <c r="B11" s="5" t="s">
        <v>254</v>
      </c>
      <c r="C11" s="5" t="s">
        <v>255</v>
      </c>
      <c r="D11" s="33">
        <v>0.17501721630435299</v>
      </c>
      <c r="E11" s="33">
        <v>0.113450036291738</v>
      </c>
    </row>
    <row r="12" spans="1:5" ht="15" customHeight="1" x14ac:dyDescent="0.3">
      <c r="A12" s="5" t="s">
        <v>36</v>
      </c>
      <c r="B12" s="5" t="s">
        <v>256</v>
      </c>
      <c r="C12" s="5" t="s">
        <v>249</v>
      </c>
      <c r="D12" s="11"/>
      <c r="E12" s="11"/>
    </row>
    <row r="13" spans="1:5" ht="15" customHeight="1" x14ac:dyDescent="0.3">
      <c r="A13" s="8" t="s">
        <v>96</v>
      </c>
      <c r="B13" s="8" t="s">
        <v>257</v>
      </c>
      <c r="C13" s="8" t="s">
        <v>258</v>
      </c>
      <c r="D13" s="13"/>
      <c r="E13" s="13"/>
    </row>
    <row r="14" spans="1:5" ht="15" customHeight="1" x14ac:dyDescent="0.3">
      <c r="A14" s="5" t="s">
        <v>9</v>
      </c>
      <c r="B14" s="5" t="s">
        <v>259</v>
      </c>
      <c r="C14" s="5" t="s">
        <v>260</v>
      </c>
      <c r="D14" s="43">
        <v>6663388787600</v>
      </c>
      <c r="E14" s="43">
        <v>6841538562500</v>
      </c>
    </row>
    <row r="15" spans="1:5" ht="15" customHeight="1" x14ac:dyDescent="0.3">
      <c r="A15" s="5"/>
      <c r="B15" s="5" t="s">
        <v>261</v>
      </c>
      <c r="C15" s="5" t="s">
        <v>262</v>
      </c>
      <c r="D15" s="43">
        <v>6663388787600</v>
      </c>
      <c r="E15" s="43">
        <v>6841538562500</v>
      </c>
    </row>
    <row r="16" spans="1:5" ht="15" customHeight="1" x14ac:dyDescent="0.3">
      <c r="A16" s="5"/>
      <c r="B16" s="5" t="s">
        <v>263</v>
      </c>
      <c r="C16" s="5" t="s">
        <v>264</v>
      </c>
      <c r="D16" s="43">
        <v>666338878.75999999</v>
      </c>
      <c r="E16" s="43">
        <v>684153856.25</v>
      </c>
    </row>
    <row r="17" spans="1:5" ht="15" customHeight="1" x14ac:dyDescent="0.3">
      <c r="A17" s="5" t="s">
        <v>12</v>
      </c>
      <c r="B17" s="5" t="s">
        <v>265</v>
      </c>
      <c r="C17" s="5" t="s">
        <v>266</v>
      </c>
      <c r="D17" s="43">
        <v>-196217762900</v>
      </c>
      <c r="E17" s="43">
        <v>-178149774900</v>
      </c>
    </row>
    <row r="18" spans="1:5" ht="15" customHeight="1" x14ac:dyDescent="0.3">
      <c r="A18" s="5"/>
      <c r="B18" s="5" t="s">
        <v>267</v>
      </c>
      <c r="C18" s="5" t="s">
        <v>268</v>
      </c>
      <c r="D18" s="43">
        <v>2365570.64</v>
      </c>
      <c r="E18" s="43">
        <v>2283982.86</v>
      </c>
    </row>
    <row r="19" spans="1:5" ht="15" customHeight="1" x14ac:dyDescent="0.3">
      <c r="A19" s="5"/>
      <c r="B19" s="5" t="s">
        <v>269</v>
      </c>
      <c r="C19" s="5" t="s">
        <v>270</v>
      </c>
      <c r="D19" s="43">
        <v>23655706400</v>
      </c>
      <c r="E19" s="43">
        <v>22839828600</v>
      </c>
    </row>
    <row r="20" spans="1:5" ht="15" customHeight="1" x14ac:dyDescent="0.3">
      <c r="A20" s="5"/>
      <c r="B20" s="5" t="s">
        <v>271</v>
      </c>
      <c r="C20" s="5" t="s">
        <v>272</v>
      </c>
      <c r="D20" s="43">
        <v>-21987346.93</v>
      </c>
      <c r="E20" s="43">
        <v>-20098960.350000001</v>
      </c>
    </row>
    <row r="21" spans="1:5" ht="15" customHeight="1" x14ac:dyDescent="0.3">
      <c r="A21" s="5"/>
      <c r="B21" s="5" t="s">
        <v>273</v>
      </c>
      <c r="C21" s="5" t="s">
        <v>274</v>
      </c>
      <c r="D21" s="43">
        <v>-219873469300</v>
      </c>
      <c r="E21" s="43">
        <v>-200989603500</v>
      </c>
    </row>
    <row r="22" spans="1:5" ht="15" customHeight="1" x14ac:dyDescent="0.3">
      <c r="A22" s="5" t="s">
        <v>15</v>
      </c>
      <c r="B22" s="5" t="s">
        <v>275</v>
      </c>
      <c r="C22" s="5" t="s">
        <v>276</v>
      </c>
      <c r="D22" s="43">
        <v>6467171024700</v>
      </c>
      <c r="E22" s="43">
        <v>6663388787600</v>
      </c>
    </row>
    <row r="23" spans="1:5" ht="15" customHeight="1" x14ac:dyDescent="0.3">
      <c r="A23" s="5"/>
      <c r="B23" s="5" t="s">
        <v>277</v>
      </c>
      <c r="C23" s="5" t="s">
        <v>278</v>
      </c>
      <c r="D23" s="43">
        <v>6467171024700</v>
      </c>
      <c r="E23" s="43">
        <v>6663388787600</v>
      </c>
    </row>
    <row r="24" spans="1:5" ht="15" customHeight="1" x14ac:dyDescent="0.3">
      <c r="A24" s="5"/>
      <c r="B24" s="5" t="s">
        <v>279</v>
      </c>
      <c r="C24" s="5" t="s">
        <v>280</v>
      </c>
      <c r="D24" s="43">
        <v>646717102.47000003</v>
      </c>
      <c r="E24" s="43">
        <v>666338878.75999999</v>
      </c>
    </row>
    <row r="25" spans="1:5" ht="15" customHeight="1" x14ac:dyDescent="0.3">
      <c r="A25" s="5" t="s">
        <v>18</v>
      </c>
      <c r="B25" s="5" t="s">
        <v>281</v>
      </c>
      <c r="C25" s="5" t="s">
        <v>282</v>
      </c>
      <c r="D25" s="33">
        <v>7.7313557673108604E-7</v>
      </c>
      <c r="E25" s="33">
        <v>7.5036894279748103E-7</v>
      </c>
    </row>
    <row r="26" spans="1:5" ht="15" customHeight="1" x14ac:dyDescent="0.3">
      <c r="A26" s="5" t="s">
        <v>21</v>
      </c>
      <c r="B26" s="5" t="s">
        <v>283</v>
      </c>
      <c r="C26" s="5" t="s">
        <v>284</v>
      </c>
      <c r="D26" s="33">
        <v>5.7799999999999997E-2</v>
      </c>
      <c r="E26" s="33">
        <v>5.6099999999999997E-2</v>
      </c>
    </row>
    <row r="27" spans="1:5" ht="15" customHeight="1" x14ac:dyDescent="0.3">
      <c r="A27" s="5" t="s">
        <v>24</v>
      </c>
      <c r="B27" s="5" t="s">
        <v>285</v>
      </c>
      <c r="C27" s="5" t="s">
        <v>286</v>
      </c>
      <c r="D27" s="33">
        <v>2.1999999999999999E-2</v>
      </c>
      <c r="E27" s="33">
        <v>2.1410857365173501E-2</v>
      </c>
    </row>
    <row r="28" spans="1:5" ht="15" customHeight="1" x14ac:dyDescent="0.3">
      <c r="A28" s="5" t="s">
        <v>27</v>
      </c>
      <c r="B28" s="5" t="s">
        <v>287</v>
      </c>
      <c r="C28" s="5" t="s">
        <v>288</v>
      </c>
      <c r="D28" s="44">
        <v>38678</v>
      </c>
      <c r="E28" s="44">
        <v>38280</v>
      </c>
    </row>
    <row r="29" spans="1:5" ht="15" customHeight="1" x14ac:dyDescent="0.3">
      <c r="A29" s="5" t="s">
        <v>30</v>
      </c>
      <c r="B29" s="5" t="s">
        <v>289</v>
      </c>
      <c r="C29" s="5" t="s">
        <v>290</v>
      </c>
      <c r="D29" s="43">
        <v>13776.62</v>
      </c>
      <c r="E29" s="43">
        <v>13589.73</v>
      </c>
    </row>
    <row r="30" spans="1:5" ht="15" customHeight="1" x14ac:dyDescent="0.3">
      <c r="A30" s="5" t="s">
        <v>33</v>
      </c>
      <c r="B30" s="5" t="s">
        <v>291</v>
      </c>
      <c r="C30" s="5" t="s">
        <v>292</v>
      </c>
      <c r="D30" s="11"/>
      <c r="E30" s="11"/>
    </row>
    <row r="31" spans="1:5" ht="15" customHeight="1" x14ac:dyDescent="0.3">
      <c r="A31" s="9" t="s">
        <v>293</v>
      </c>
      <c r="B31" s="9" t="s">
        <v>293</v>
      </c>
      <c r="C31" s="9" t="s">
        <v>293</v>
      </c>
      <c r="D31" s="15"/>
      <c r="E31" s="15"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activeCell="D13" sqref="D13"/>
    </sheetView>
  </sheetViews>
  <sheetFormatPr defaultRowHeight="13.2" x14ac:dyDescent="0.25"/>
  <cols>
    <col min="1" max="1" width="6.5546875" customWidth="1"/>
    <col min="2" max="2" width="38.44140625" customWidth="1"/>
    <col min="3" max="3" width="24.5546875" customWidth="1"/>
    <col min="4" max="4" width="18.44140625" customWidth="1"/>
    <col min="5" max="5" width="16.44140625" customWidth="1"/>
    <col min="6" max="6" width="21.21875" customWidth="1"/>
  </cols>
  <sheetData>
    <row r="1" spans="1:6" ht="15" customHeight="1" x14ac:dyDescent="0.25">
      <c r="A1" s="52" t="s">
        <v>6</v>
      </c>
      <c r="B1" s="52" t="s">
        <v>294</v>
      </c>
      <c r="C1" s="52" t="s">
        <v>295</v>
      </c>
      <c r="D1" s="52" t="s">
        <v>296</v>
      </c>
      <c r="E1" s="52"/>
      <c r="F1" s="52"/>
    </row>
    <row r="2" spans="1:6" ht="15" customHeight="1" x14ac:dyDescent="0.25">
      <c r="A2" s="52"/>
      <c r="B2" s="52"/>
      <c r="C2" s="52"/>
      <c r="D2" s="7" t="s">
        <v>297</v>
      </c>
      <c r="E2" s="7" t="s">
        <v>298</v>
      </c>
      <c r="F2" s="7" t="s">
        <v>299</v>
      </c>
    </row>
    <row r="3" spans="1:6" ht="15" customHeight="1" x14ac:dyDescent="0.3">
      <c r="A3" s="8" t="s">
        <v>58</v>
      </c>
      <c r="B3" s="8" t="s">
        <v>300</v>
      </c>
      <c r="C3" s="8"/>
      <c r="D3" s="8"/>
      <c r="E3" s="8"/>
      <c r="F3" s="8"/>
    </row>
    <row r="4" spans="1:6" ht="15" customHeight="1" x14ac:dyDescent="0.3">
      <c r="A4" s="5" t="s">
        <v>66</v>
      </c>
      <c r="B4" s="5" t="s">
        <v>66</v>
      </c>
      <c r="C4" s="5" t="s">
        <v>66</v>
      </c>
      <c r="D4" s="5" t="s">
        <v>66</v>
      </c>
      <c r="E4" s="5" t="s">
        <v>66</v>
      </c>
      <c r="F4" s="5" t="s">
        <v>66</v>
      </c>
    </row>
    <row r="5" spans="1:6" ht="15" customHeight="1" x14ac:dyDescent="0.3">
      <c r="A5" s="5"/>
      <c r="B5" s="5"/>
      <c r="C5" s="5" t="s">
        <v>1</v>
      </c>
      <c r="D5" s="5" t="s">
        <v>1</v>
      </c>
      <c r="E5" s="5" t="s">
        <v>1</v>
      </c>
      <c r="F5" s="5" t="s">
        <v>1</v>
      </c>
    </row>
    <row r="6" spans="1:6" ht="15" customHeight="1" x14ac:dyDescent="0.3">
      <c r="A6" s="8" t="s">
        <v>96</v>
      </c>
      <c r="B6" s="8" t="s">
        <v>301</v>
      </c>
      <c r="C6" s="8"/>
      <c r="D6" s="8"/>
      <c r="E6" s="8"/>
      <c r="F6" s="8"/>
    </row>
    <row r="7" spans="1:6" ht="15" customHeight="1" x14ac:dyDescent="0.3">
      <c r="A7" s="5" t="s">
        <v>66</v>
      </c>
      <c r="B7" s="5" t="s">
        <v>66</v>
      </c>
      <c r="C7" s="5" t="s">
        <v>66</v>
      </c>
      <c r="D7" s="5" t="s">
        <v>66</v>
      </c>
      <c r="E7" s="5" t="s">
        <v>66</v>
      </c>
      <c r="F7" s="5" t="s">
        <v>66</v>
      </c>
    </row>
    <row r="8" spans="1:6" ht="15" customHeight="1" x14ac:dyDescent="0.3">
      <c r="A8" s="5"/>
      <c r="B8" s="5"/>
      <c r="C8" s="5" t="s">
        <v>1</v>
      </c>
      <c r="D8" s="5" t="s">
        <v>1</v>
      </c>
      <c r="E8" s="5" t="s">
        <v>1</v>
      </c>
      <c r="F8" s="5" t="s">
        <v>1</v>
      </c>
    </row>
    <row r="9" spans="1:6" ht="15" customHeight="1" x14ac:dyDescent="0.3">
      <c r="A9" s="8" t="s">
        <v>144</v>
      </c>
      <c r="B9" s="8" t="s">
        <v>302</v>
      </c>
      <c r="C9" s="8"/>
      <c r="D9" s="8"/>
      <c r="E9" s="8"/>
      <c r="F9" s="8"/>
    </row>
    <row r="10" spans="1:6" ht="15" customHeight="1" x14ac:dyDescent="0.3">
      <c r="A10" s="5" t="s">
        <v>66</v>
      </c>
      <c r="B10" s="5" t="s">
        <v>66</v>
      </c>
      <c r="C10" s="5" t="s">
        <v>66</v>
      </c>
      <c r="D10" s="5" t="s">
        <v>66</v>
      </c>
      <c r="E10" s="5" t="s">
        <v>66</v>
      </c>
      <c r="F10" s="5" t="s">
        <v>66</v>
      </c>
    </row>
    <row r="11" spans="1:6" ht="15" customHeight="1" x14ac:dyDescent="0.3">
      <c r="A11" s="5"/>
      <c r="B11" s="5"/>
      <c r="C11" s="5" t="s">
        <v>1</v>
      </c>
      <c r="D11" s="5" t="s">
        <v>1</v>
      </c>
      <c r="E11" s="5" t="s">
        <v>1</v>
      </c>
      <c r="F11" s="5" t="s">
        <v>1</v>
      </c>
    </row>
    <row r="12" spans="1:6" ht="15" customHeight="1" x14ac:dyDescent="0.3">
      <c r="A12" s="8" t="s">
        <v>147</v>
      </c>
      <c r="B12" s="8" t="s">
        <v>303</v>
      </c>
      <c r="C12" s="8"/>
      <c r="D12" s="8"/>
      <c r="E12" s="8"/>
      <c r="F12" s="8"/>
    </row>
    <row r="13" spans="1:6" ht="15" customHeight="1" x14ac:dyDescent="0.3">
      <c r="A13" s="5" t="s">
        <v>66</v>
      </c>
      <c r="B13" s="5" t="s">
        <v>66</v>
      </c>
      <c r="C13" s="5" t="s">
        <v>66</v>
      </c>
      <c r="D13" s="5" t="s">
        <v>66</v>
      </c>
      <c r="E13" s="5" t="s">
        <v>66</v>
      </c>
      <c r="F13" s="5" t="s">
        <v>66</v>
      </c>
    </row>
    <row r="14" spans="1:6" ht="15" customHeight="1" x14ac:dyDescent="0.3">
      <c r="A14" s="5" t="s">
        <v>1</v>
      </c>
      <c r="B14" s="5" t="s">
        <v>1</v>
      </c>
      <c r="C14" s="5" t="s">
        <v>1</v>
      </c>
      <c r="D14" s="5" t="s">
        <v>1</v>
      </c>
      <c r="E14" s="5" t="s">
        <v>1</v>
      </c>
      <c r="F14" s="5" t="s">
        <v>1</v>
      </c>
    </row>
    <row r="15" spans="1:6" ht="15" customHeight="1" x14ac:dyDescent="0.3">
      <c r="A15" s="8" t="s">
        <v>154</v>
      </c>
      <c r="B15" s="8" t="s">
        <v>304</v>
      </c>
      <c r="C15" s="8"/>
      <c r="D15" s="8"/>
      <c r="E15" s="8"/>
      <c r="F15" s="8"/>
    </row>
    <row r="16" spans="1:6" ht="15" customHeight="1" x14ac:dyDescent="0.3">
      <c r="A16" s="5" t="s">
        <v>66</v>
      </c>
      <c r="B16" s="5" t="s">
        <v>66</v>
      </c>
      <c r="C16" s="5" t="s">
        <v>66</v>
      </c>
      <c r="D16" s="5" t="s">
        <v>66</v>
      </c>
      <c r="E16" s="5" t="s">
        <v>66</v>
      </c>
      <c r="F16" s="5" t="s">
        <v>66</v>
      </c>
    </row>
    <row r="17" spans="1:6" ht="15" customHeight="1" x14ac:dyDescent="0.3">
      <c r="A17" s="5" t="s">
        <v>1</v>
      </c>
      <c r="B17" s="5" t="s">
        <v>1</v>
      </c>
      <c r="C17" s="5" t="s">
        <v>1</v>
      </c>
      <c r="D17" s="5" t="s">
        <v>1</v>
      </c>
      <c r="E17" s="5" t="s">
        <v>1</v>
      </c>
      <c r="F17" s="5" t="s">
        <v>1</v>
      </c>
    </row>
    <row r="18" spans="1:6" ht="15" customHeight="1" x14ac:dyDescent="0.3">
      <c r="A18" s="8" t="s">
        <v>147</v>
      </c>
      <c r="B18" s="8" t="s">
        <v>305</v>
      </c>
      <c r="C18" s="8"/>
      <c r="D18" s="8"/>
      <c r="E18" s="8"/>
      <c r="F18" s="8"/>
    </row>
    <row r="19" spans="1:6" ht="15" customHeight="1" x14ac:dyDescent="0.3">
      <c r="A19" s="5" t="s">
        <v>66</v>
      </c>
      <c r="B19" s="5" t="s">
        <v>66</v>
      </c>
      <c r="C19" s="5" t="s">
        <v>66</v>
      </c>
      <c r="D19" s="5" t="s">
        <v>66</v>
      </c>
      <c r="E19" s="5" t="s">
        <v>66</v>
      </c>
      <c r="F19" s="5" t="s">
        <v>66</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3.2" x14ac:dyDescent="0.25"/>
  <cols>
    <col min="1" max="1" width="6.5546875" customWidth="1"/>
    <col min="2" max="2" width="53.44140625" customWidth="1"/>
    <col min="3" max="3" width="24.21875" customWidth="1"/>
    <col min="4" max="4" width="20.5546875" customWidth="1"/>
  </cols>
  <sheetData>
    <row r="1" spans="1:4" ht="15" customHeight="1" x14ac:dyDescent="0.25">
      <c r="A1" s="52" t="s">
        <v>6</v>
      </c>
      <c r="B1" s="52" t="s">
        <v>117</v>
      </c>
      <c r="C1" s="52" t="s">
        <v>306</v>
      </c>
      <c r="D1" s="52"/>
    </row>
    <row r="2" spans="1:4" ht="15" customHeight="1" x14ac:dyDescent="0.25">
      <c r="A2" s="52"/>
      <c r="B2" s="52"/>
      <c r="C2" s="7" t="s">
        <v>307</v>
      </c>
      <c r="D2" s="7" t="s">
        <v>308</v>
      </c>
    </row>
    <row r="3" spans="1:4" ht="15" customHeight="1" x14ac:dyDescent="0.3">
      <c r="A3" s="5" t="s">
        <v>9</v>
      </c>
      <c r="B3" s="5" t="s">
        <v>309</v>
      </c>
      <c r="C3" s="5" t="s">
        <v>1</v>
      </c>
      <c r="D3" s="5" t="s">
        <v>1</v>
      </c>
    </row>
    <row r="4" spans="1:4" ht="15" customHeight="1" x14ac:dyDescent="0.3">
      <c r="A4" s="5" t="s">
        <v>66</v>
      </c>
      <c r="B4" s="5" t="s">
        <v>66</v>
      </c>
      <c r="C4" s="5" t="s">
        <v>66</v>
      </c>
      <c r="D4" s="5" t="s">
        <v>66</v>
      </c>
    </row>
    <row r="5" spans="1:4" ht="15" customHeight="1" x14ac:dyDescent="0.3">
      <c r="A5" s="5"/>
      <c r="B5" s="5"/>
      <c r="C5" s="5" t="s">
        <v>1</v>
      </c>
      <c r="D5" s="5" t="s">
        <v>1</v>
      </c>
    </row>
    <row r="6" spans="1:4" ht="15" customHeight="1" x14ac:dyDescent="0.3">
      <c r="A6" s="5" t="s">
        <v>96</v>
      </c>
      <c r="B6" s="5" t="s">
        <v>310</v>
      </c>
      <c r="C6" s="5" t="s">
        <v>1</v>
      </c>
      <c r="D6" s="5" t="s">
        <v>1</v>
      </c>
    </row>
    <row r="7" spans="1:4" ht="15" customHeight="1" x14ac:dyDescent="0.3">
      <c r="A7" s="5" t="s">
        <v>66</v>
      </c>
      <c r="B7" s="5" t="s">
        <v>66</v>
      </c>
      <c r="C7" s="5" t="s">
        <v>66</v>
      </c>
      <c r="D7" s="5" t="s">
        <v>66</v>
      </c>
    </row>
    <row r="8" spans="1:4" ht="15" customHeight="1" x14ac:dyDescent="0.3">
      <c r="A8" s="5"/>
      <c r="B8" s="5"/>
      <c r="C8" s="5" t="s">
        <v>1</v>
      </c>
      <c r="D8" s="5" t="s">
        <v>1</v>
      </c>
    </row>
    <row r="9" spans="1:4" ht="15" customHeight="1" x14ac:dyDescent="0.3">
      <c r="A9" s="5" t="s">
        <v>144</v>
      </c>
      <c r="B9" s="5" t="s">
        <v>311</v>
      </c>
      <c r="C9" s="5" t="s">
        <v>1</v>
      </c>
      <c r="D9" s="5" t="s">
        <v>1</v>
      </c>
    </row>
    <row r="10" spans="1:4" ht="15" customHeight="1" x14ac:dyDescent="0.3">
      <c r="A10" s="5" t="s">
        <v>66</v>
      </c>
      <c r="B10" s="5" t="s">
        <v>66</v>
      </c>
      <c r="C10" s="5" t="s">
        <v>66</v>
      </c>
      <c r="D10" s="5" t="s">
        <v>66</v>
      </c>
    </row>
    <row r="11" spans="1:4" ht="15" customHeight="1" x14ac:dyDescent="0.3">
      <c r="A11" s="5"/>
      <c r="B11" s="5"/>
      <c r="C11" s="5" t="s">
        <v>1</v>
      </c>
      <c r="D11" s="5" t="s">
        <v>1</v>
      </c>
    </row>
    <row r="12" spans="1:4" ht="15" customHeight="1" x14ac:dyDescent="0.3">
      <c r="A12" s="5" t="s">
        <v>147</v>
      </c>
      <c r="B12" s="5" t="s">
        <v>312</v>
      </c>
      <c r="C12" s="5" t="s">
        <v>1</v>
      </c>
      <c r="D12" s="5" t="s">
        <v>1</v>
      </c>
    </row>
    <row r="13" spans="1:4" ht="15" customHeight="1" x14ac:dyDescent="0.3">
      <c r="A13" s="5" t="s">
        <v>66</v>
      </c>
      <c r="B13" s="5" t="s">
        <v>66</v>
      </c>
      <c r="C13" s="5" t="s">
        <v>66</v>
      </c>
      <c r="D13" s="5" t="s">
        <v>66</v>
      </c>
    </row>
    <row r="14" spans="1:4" ht="15" customHeight="1" x14ac:dyDescent="0.3">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3.2" x14ac:dyDescent="0.25"/>
  <cols>
    <col min="1" max="1" width="6.5546875" customWidth="1"/>
    <col min="2" max="2" width="29.5546875" customWidth="1"/>
    <col min="3" max="7" width="14.21875" customWidth="1"/>
  </cols>
  <sheetData>
    <row r="1" spans="1:7" ht="15" customHeight="1" x14ac:dyDescent="0.25">
      <c r="A1" s="52" t="s">
        <v>6</v>
      </c>
      <c r="B1" s="52" t="s">
        <v>59</v>
      </c>
      <c r="C1" s="52" t="s">
        <v>235</v>
      </c>
      <c r="D1" s="52"/>
      <c r="E1" s="52" t="s">
        <v>236</v>
      </c>
      <c r="F1" s="52"/>
      <c r="G1" s="52" t="s">
        <v>57</v>
      </c>
    </row>
    <row r="2" spans="1:7" ht="15" customHeight="1" x14ac:dyDescent="0.25">
      <c r="A2" s="52"/>
      <c r="B2" s="52"/>
      <c r="C2" s="7" t="s">
        <v>307</v>
      </c>
      <c r="D2" s="7" t="s">
        <v>313</v>
      </c>
      <c r="E2" s="7" t="s">
        <v>307</v>
      </c>
      <c r="F2" s="7" t="s">
        <v>313</v>
      </c>
      <c r="G2" s="52"/>
    </row>
    <row r="3" spans="1:7" ht="15" customHeight="1" x14ac:dyDescent="0.3">
      <c r="A3" s="8" t="s">
        <v>61</v>
      </c>
      <c r="B3" s="8" t="s">
        <v>62</v>
      </c>
      <c r="C3" s="8" t="s">
        <v>1</v>
      </c>
      <c r="D3" s="8" t="s">
        <v>1</v>
      </c>
      <c r="E3" s="8" t="s">
        <v>1</v>
      </c>
      <c r="F3" s="8" t="s">
        <v>1</v>
      </c>
      <c r="G3" s="8" t="s">
        <v>1</v>
      </c>
    </row>
    <row r="4" spans="1:7" ht="15" customHeight="1" x14ac:dyDescent="0.3">
      <c r="A4" s="5" t="s">
        <v>1</v>
      </c>
      <c r="B4" s="5" t="s">
        <v>314</v>
      </c>
      <c r="C4" s="5" t="s">
        <v>1</v>
      </c>
      <c r="D4" s="5" t="s">
        <v>1</v>
      </c>
      <c r="E4" s="5" t="s">
        <v>1</v>
      </c>
      <c r="F4" s="5" t="s">
        <v>1</v>
      </c>
      <c r="G4" s="5" t="s">
        <v>1</v>
      </c>
    </row>
    <row r="5" spans="1:7" ht="15" customHeight="1" x14ac:dyDescent="0.3">
      <c r="A5" s="5" t="s">
        <v>1</v>
      </c>
      <c r="B5" s="5" t="s">
        <v>67</v>
      </c>
      <c r="C5" s="5" t="s">
        <v>1</v>
      </c>
      <c r="D5" s="5" t="s">
        <v>1</v>
      </c>
      <c r="E5" s="5" t="s">
        <v>1</v>
      </c>
      <c r="F5" s="5" t="s">
        <v>1</v>
      </c>
      <c r="G5" s="5" t="s">
        <v>1</v>
      </c>
    </row>
    <row r="6" spans="1:7" ht="15" customHeight="1" x14ac:dyDescent="0.3">
      <c r="A6" s="5" t="s">
        <v>1</v>
      </c>
      <c r="B6" s="5" t="s">
        <v>315</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B5BjqeySIDc/NRiS0c/uy5tbssY=</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t0kL92Yrsf/49x3Wwidn1+ZDEro=</DigestValue>
    </Reference>
  </SignedInfo>
  <SignatureValue>WtP8vgf1P+XK059NFqP/daW+/eqeZ9fN7t4o3lQkHnERbkbs0HZYHCmypm6rdEVhljsN5qHWsEZ7
BQFyhnH9aWxQbjOEe+9N6hvvvtxpB5VyiZmC/NzFwPwZLWCZrxvUxn0Be8E6iPEeTocywGXBCYrf
lhf89QF7OPTas6Pn6Gg=</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sxhy/Dk4HJolDKcoQUxZq6+MjwY=</DigestValue>
      </Reference>
      <Reference URI="/xl/drawings/vmlDrawing2.vml?ContentType=application/vnd.openxmlformats-officedocument.vmlDrawing">
        <DigestMethod Algorithm="http://www.w3.org/2000/09/xmldsig#sha1"/>
        <DigestValue>cYhMEydn5oLKDDv9Juuj6fwvIIc=</DigestValue>
      </Reference>
      <Reference URI="/xl/drawings/vmlDrawing3.vml?ContentType=application/vnd.openxmlformats-officedocument.vmlDrawing">
        <DigestMethod Algorithm="http://www.w3.org/2000/09/xmldsig#sha1"/>
        <DigestValue>54Ld9kzgm6pPFsEw6SE/ljo7IP0=</DigestValue>
      </Reference>
      <Reference URI="/xl/drawings/vmlDrawing4.vml?ContentType=application/vnd.openxmlformats-officedocument.vmlDrawing">
        <DigestMethod Algorithm="http://www.w3.org/2000/09/xmldsig#sha1"/>
        <DigestValue>g5/u8uoCaTqUyh09RKOCLBiuXQw=</DigestValue>
      </Reference>
      <Reference URI="/xl/drawings/vmlDrawing5.vml?ContentType=application/vnd.openxmlformats-officedocument.vmlDrawing">
        <DigestMethod Algorithm="http://www.w3.org/2000/09/xmldsig#sha1"/>
        <DigestValue>+9qR1UGm174bTLNMdMOxOhPLac8=</DigestValue>
      </Reference>
      <Reference URI="/xl/drawings/vmlDrawing6.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C0brdp4ts22EUn4BQSWDpXHDmdI=</DigestValue>
      </Reference>
      <Reference URI="/xl/styles.xml?ContentType=application/vnd.openxmlformats-officedocument.spreadsheetml.styles+xml">
        <DigestMethod Algorithm="http://www.w3.org/2000/09/xmldsig#sha1"/>
        <DigestValue>6tis9pTGUOnATMUC6kxmc0Mzldw=</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uuo+KATB/XA4CiP88je2YRSVltY=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IbPNDoQ905sHwSrMKnpobfG05BI=</DigestValue>
      </Reference>
      <Reference URI="/xl/worksheets/sheet10.xml?ContentType=application/vnd.openxmlformats-officedocument.spreadsheetml.worksheet+xml">
        <DigestMethod Algorithm="http://www.w3.org/2000/09/xmldsig#sha1"/>
        <DigestValue>k1IFtwQe5kpcQE4tJvY663vYIsc=</DigestValue>
      </Reference>
      <Reference URI="/xl/worksheets/sheet11.xml?ContentType=application/vnd.openxmlformats-officedocument.spreadsheetml.worksheet+xml">
        <DigestMethod Algorithm="http://www.w3.org/2000/09/xmldsig#sha1"/>
        <DigestValue>Dy10BZWrHQ604lfTl+vOxBIC/QE=</DigestValue>
      </Reference>
      <Reference URI="/xl/worksheets/sheet12.xml?ContentType=application/vnd.openxmlformats-officedocument.spreadsheetml.worksheet+xml">
        <DigestMethod Algorithm="http://www.w3.org/2000/09/xmldsig#sha1"/>
        <DigestValue>rnmES6TIps+IAOxRiV56+Z8Nz0g=</DigestValue>
      </Reference>
      <Reference URI="/xl/worksheets/sheet13.xml?ContentType=application/vnd.openxmlformats-officedocument.spreadsheetml.worksheet+xml">
        <DigestMethod Algorithm="http://www.w3.org/2000/09/xmldsig#sha1"/>
        <DigestValue>FFNrStl5esUQqUPXDHGNFumWKoQ=</DigestValue>
      </Reference>
      <Reference URI="/xl/worksheets/sheet2.xml?ContentType=application/vnd.openxmlformats-officedocument.spreadsheetml.worksheet+xml">
        <DigestMethod Algorithm="http://www.w3.org/2000/09/xmldsig#sha1"/>
        <DigestValue>zpKKXpufbl+uO7SDcm7zVlf87gQ=</DigestValue>
      </Reference>
      <Reference URI="/xl/worksheets/sheet3.xml?ContentType=application/vnd.openxmlformats-officedocument.spreadsheetml.worksheet+xml">
        <DigestMethod Algorithm="http://www.w3.org/2000/09/xmldsig#sha1"/>
        <DigestValue>l8IkI401+PXjuTFe/rwK5ATTrWk=</DigestValue>
      </Reference>
      <Reference URI="/xl/worksheets/sheet4.xml?ContentType=application/vnd.openxmlformats-officedocument.spreadsheetml.worksheet+xml">
        <DigestMethod Algorithm="http://www.w3.org/2000/09/xmldsig#sha1"/>
        <DigestValue>wYa4yvyXaqY0vGutRhw0YwvOOAs=</DigestValue>
      </Reference>
      <Reference URI="/xl/worksheets/sheet5.xml?ContentType=application/vnd.openxmlformats-officedocument.spreadsheetml.worksheet+xml">
        <DigestMethod Algorithm="http://www.w3.org/2000/09/xmldsig#sha1"/>
        <DigestValue>8FY5PVN2gduwMNf538Z8K4T6+NM=</DigestValue>
      </Reference>
      <Reference URI="/xl/worksheets/sheet6.xml?ContentType=application/vnd.openxmlformats-officedocument.spreadsheetml.worksheet+xml">
        <DigestMethod Algorithm="http://www.w3.org/2000/09/xmldsig#sha1"/>
        <DigestValue>ppTq0RbEZtFD9jKaq1p2FAZObiQ=</DigestValue>
      </Reference>
      <Reference URI="/xl/worksheets/sheet7.xml?ContentType=application/vnd.openxmlformats-officedocument.spreadsheetml.worksheet+xml">
        <DigestMethod Algorithm="http://www.w3.org/2000/09/xmldsig#sha1"/>
        <DigestValue>bWAXe0nVU01T0uH5+m2lvmiAXyU=</DigestValue>
      </Reference>
      <Reference URI="/xl/worksheets/sheet8.xml?ContentType=application/vnd.openxmlformats-officedocument.spreadsheetml.worksheet+xml">
        <DigestMethod Algorithm="http://www.w3.org/2000/09/xmldsig#sha1"/>
        <DigestValue>NRYGGFWJMyDCU0b2kkisUchGJyk=</DigestValue>
      </Reference>
      <Reference URI="/xl/worksheets/sheet9.xml?ContentType=application/vnd.openxmlformats-officedocument.spreadsheetml.worksheet+xml">
        <DigestMethod Algorithm="http://www.w3.org/2000/09/xmldsig#sha1"/>
        <DigestValue>Bf+9AB9pClyh9TE/TdI3QK3F0Zc=</DigestValue>
      </Reference>
    </Manifest>
    <SignatureProperties>
      <SignatureProperty Id="idSignatureTime" Target="#idPackageSignature">
        <mdssi:SignatureTime xmlns:mdssi="http://schemas.openxmlformats.org/package/2006/digital-signature">
          <mdssi:Format>YYYY-MM-DDThh:mm:ssTZD</mdssi:Format>
          <mdssi:Value>2023-03-07T07:11:44Z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2023-03-07T07:11:44Z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KPuvAO9chqwyfScbiNM4Ed9vrcs=</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mFYv/zSIqPKlkhrOZfdxksg4PQc=</DigestValue>
    </Reference>
  </SignedInfo>
  <SignatureValue>YfHLtvwxKnFIAUW5ONU0nf90e+XjswEcvk4EdBxSllMUrDXtbLrEX559qr9Dyg+/RTRxYbuJvim+
6oJAOkbT+RNdkqzyIWG9O+cA65dROIvhfuwbitziUuLr1woijJc99PfoJpQ2Po500F9wKMM5tiD+
R4F/yDFRHr8f58xpWX8=</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vw6Y1swWf1hgMYyOPKgmm2OBjFE=</DigestValue>
      </Reference>
      <Reference URI="/xl/comments2.xml?ContentType=application/vnd.openxmlformats-officedocument.spreadsheetml.comments+xml">
        <DigestMethod Algorithm="http://www.w3.org/2000/09/xmldsig#sha1"/>
        <DigestValue>79XpJkqnnys5akYe/9oBRlZCeyg=</DigestValue>
      </Reference>
      <Reference URI="/xl/comments3.xml?ContentType=application/vnd.openxmlformats-officedocument.spreadsheetml.comments+xml">
        <DigestMethod Algorithm="http://www.w3.org/2000/09/xmldsig#sha1"/>
        <DigestValue>tPbeJKVj/83yzV4LxxRHf8EIACQ=</DigestValue>
      </Reference>
      <Reference URI="/xl/comments4.xml?ContentType=application/vnd.openxmlformats-officedocument.spreadsheetml.comments+xml">
        <DigestMethod Algorithm="http://www.w3.org/2000/09/xmldsig#sha1"/>
        <DigestValue>1Rplm2eJqcRVZfJSPcm0wBybo5c=</DigestValue>
      </Reference>
      <Reference URI="/xl/comments5.xml?ContentType=application/vnd.openxmlformats-officedocument.spreadsheetml.comments+xml">
        <DigestMethod Algorithm="http://www.w3.org/2000/09/xmldsig#sha1"/>
        <DigestValue>O6QqmauIFcBYi1hfzibpZju4ycc=</DigestValue>
      </Reference>
      <Reference URI="/xl/comments6.xml?ContentType=application/vnd.openxmlformats-officedocument.spreadsheetml.comments+xml">
        <DigestMethod Algorithm="http://www.w3.org/2000/09/xmldsig#sha1"/>
        <DigestValue>X4w/xl+rdLI+m1sN0/px223TFBU=</DigestValue>
      </Reference>
      <Reference URI="/xl/drawings/vmlDrawing1.vml?ContentType=application/vnd.openxmlformats-officedocument.vmlDrawing">
        <DigestMethod Algorithm="http://www.w3.org/2000/09/xmldsig#sha1"/>
        <DigestValue>3OakeSQW3/JwqrrumsebN9glXec=</DigestValue>
      </Reference>
      <Reference URI="/xl/drawings/vmlDrawing2.vml?ContentType=application/vnd.openxmlformats-officedocument.vmlDrawing">
        <DigestMethod Algorithm="http://www.w3.org/2000/09/xmldsig#sha1"/>
        <DigestValue>zrYh6ng66TUg8kz7TDWiW5p+U5U=</DigestValue>
      </Reference>
      <Reference URI="/xl/drawings/vmlDrawing3.vml?ContentType=application/vnd.openxmlformats-officedocument.vmlDrawing">
        <DigestMethod Algorithm="http://www.w3.org/2000/09/xmldsig#sha1"/>
        <DigestValue>Dab8NGEbih8bmQRUjIeSm112VzY=</DigestValue>
      </Reference>
      <Reference URI="/xl/drawings/vmlDrawing4.vml?ContentType=application/vnd.openxmlformats-officedocument.vmlDrawing">
        <DigestMethod Algorithm="http://www.w3.org/2000/09/xmldsig#sha1"/>
        <DigestValue>rEtTg06bMhJE5yLcDve6acWqpNs=</DigestValue>
      </Reference>
      <Reference URI="/xl/drawings/vmlDrawing5.vml?ContentType=application/vnd.openxmlformats-officedocument.vmlDrawing">
        <DigestMethod Algorithm="http://www.w3.org/2000/09/xmldsig#sha1"/>
        <DigestValue>9dtvzeiad8a5qW2qbHEhSvFhSN0=</DigestValue>
      </Reference>
      <Reference URI="/xl/drawings/vmlDrawing6.vml?ContentType=application/vnd.openxmlformats-officedocument.vmlDrawing">
        <DigestMethod Algorithm="http://www.w3.org/2000/09/xmldsig#sha1"/>
        <DigestValue>UBG74nylEuYi+VVRD+iYfghm8PE=</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C0brdp4ts22EUn4BQSWDpXHDmdI=</DigestValue>
      </Reference>
      <Reference URI="/xl/styles.xml?ContentType=application/vnd.openxmlformats-officedocument.spreadsheetml.styles+xml">
        <DigestMethod Algorithm="http://www.w3.org/2000/09/xmldsig#sha1"/>
        <DigestValue>a4Q8LdqIAlsLrD9Vos8w2b0pgfA=</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kR94AUYXxWSHMhYUjUskWsQBQPg=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Vs8Wewv0YcJNXdu/nBnCpz1tMOk=</DigestValue>
      </Reference>
      <Reference URI="/xl/worksheets/sheet10.xml?ContentType=application/vnd.openxmlformats-officedocument.spreadsheetml.worksheet+xml">
        <DigestMethod Algorithm="http://www.w3.org/2000/09/xmldsig#sha1"/>
        <DigestValue>s2zcw19fVwgbsTrIn4ei5QkjJro=</DigestValue>
      </Reference>
      <Reference URI="/xl/worksheets/sheet11.xml?ContentType=application/vnd.openxmlformats-officedocument.spreadsheetml.worksheet+xml">
        <DigestMethod Algorithm="http://www.w3.org/2000/09/xmldsig#sha1"/>
        <DigestValue>iLYcInEBuzw1nwjzmiHwIxRoJRs=</DigestValue>
      </Reference>
      <Reference URI="/xl/worksheets/sheet12.xml?ContentType=application/vnd.openxmlformats-officedocument.spreadsheetml.worksheet+xml">
        <DigestMethod Algorithm="http://www.w3.org/2000/09/xmldsig#sha1"/>
        <DigestValue>MDSgbbkwDoxJN70qpB5DE5rrnzs=</DigestValue>
      </Reference>
      <Reference URI="/xl/worksheets/sheet13.xml?ContentType=application/vnd.openxmlformats-officedocument.spreadsheetml.worksheet+xml">
        <DigestMethod Algorithm="http://www.w3.org/2000/09/xmldsig#sha1"/>
        <DigestValue>KpwaaqxTNNEC5HMYeh1iD4By4Vk=</DigestValue>
      </Reference>
      <Reference URI="/xl/worksheets/sheet2.xml?ContentType=application/vnd.openxmlformats-officedocument.spreadsheetml.worksheet+xml">
        <DigestMethod Algorithm="http://www.w3.org/2000/09/xmldsig#sha1"/>
        <DigestValue>NKv1J2nNVRGHA7MVmh1vZgNiOZU=</DigestValue>
      </Reference>
      <Reference URI="/xl/worksheets/sheet3.xml?ContentType=application/vnd.openxmlformats-officedocument.spreadsheetml.worksheet+xml">
        <DigestMethod Algorithm="http://www.w3.org/2000/09/xmldsig#sha1"/>
        <DigestValue>+99MQfiyIJ2Hh0RelAgHfK8q8aM=</DigestValue>
      </Reference>
      <Reference URI="/xl/worksheets/sheet4.xml?ContentType=application/vnd.openxmlformats-officedocument.spreadsheetml.worksheet+xml">
        <DigestMethod Algorithm="http://www.w3.org/2000/09/xmldsig#sha1"/>
        <DigestValue>+t9qn5j6oWB2XeGemyADXytjCA8=</DigestValue>
      </Reference>
      <Reference URI="/xl/worksheets/sheet5.xml?ContentType=application/vnd.openxmlformats-officedocument.spreadsheetml.worksheet+xml">
        <DigestMethod Algorithm="http://www.w3.org/2000/09/xmldsig#sha1"/>
        <DigestValue>i6rrdfseaSHg7bk9WbhePlW6yXY=</DigestValue>
      </Reference>
      <Reference URI="/xl/worksheets/sheet6.xml?ContentType=application/vnd.openxmlformats-officedocument.spreadsheetml.worksheet+xml">
        <DigestMethod Algorithm="http://www.w3.org/2000/09/xmldsig#sha1"/>
        <DigestValue>mz/oA1opzO4qCVGzjOp/Atuc0/g=</DigestValue>
      </Reference>
      <Reference URI="/xl/worksheets/sheet7.xml?ContentType=application/vnd.openxmlformats-officedocument.spreadsheetml.worksheet+xml">
        <DigestMethod Algorithm="http://www.w3.org/2000/09/xmldsig#sha1"/>
        <DigestValue>VWVP/RH1baBC4g9VRhEfLbHaJGg=</DigestValue>
      </Reference>
      <Reference URI="/xl/worksheets/sheet8.xml?ContentType=application/vnd.openxmlformats-officedocument.spreadsheetml.worksheet+xml">
        <DigestMethod Algorithm="http://www.w3.org/2000/09/xmldsig#sha1"/>
        <DigestValue>BlHaJo+YC4JzccNqmaYuqL653to=</DigestValue>
      </Reference>
      <Reference URI="/xl/worksheets/sheet9.xml?ContentType=application/vnd.openxmlformats-officedocument.spreadsheetml.worksheet+xml">
        <DigestMethod Algorithm="http://www.w3.org/2000/09/xmldsig#sha1"/>
        <DigestValue>J90+7E9JQXfQdTse8eFbOoeqOkk=</DigestValue>
      </Reference>
    </Manifest>
    <SignatureProperties>
      <SignatureProperty Id="idSignatureTime" Target="#idPackageSignature">
        <mdssi:SignatureTime xmlns:mdssi="http://schemas.openxmlformats.org/package/2006/digital-signature">
          <mdssi:Format>YYYY-MM-DDThh:mm:ssTZD</mdssi:Format>
          <mdssi:Value>2023-03-07T07:21:40Z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2023-03-07T07:21:40Z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Trang IB. Le Thi Huyen</cp:lastModifiedBy>
  <dcterms:created xsi:type="dcterms:W3CDTF">2021-06-04T11:23:20Z</dcterms:created>
  <dcterms:modified xsi:type="dcterms:W3CDTF">2023-03-07T07:21:39Z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2023-03-07T07:03:04Z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ee2b3e90-06de-433f-9ac0-a998d97c2ea4</vt:lpwstr>
  </property>
  <property fmtid="{D5CDD505-2E9C-101B-9397-08002B2CF9AE}" pid="10" name="MSIP_Label_ebbfc019-7f88-4fb6-96d6-94ffadd4b772_ContentBits">
    <vt:lpwstr>1</vt:lpwstr>
  </property>
</Properties>
</file>