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GTO_SSO_FUNDSERVICES_GSSCKL\10. CLIENT PORTFOLIO-VN\2.02 TCEF\2022\12. Dec\Yearly\FMS\"/>
    </mc:Choice>
  </mc:AlternateContent>
  <xr:revisionPtr revIDLastSave="0" documentId="13_ncr:1_{E16D6D96-1EF8-4DB7-B12E-5D018A8DC2B6}"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huNhap_06104" sheetId="2" r:id="rId2"/>
    <sheet name="BCTinhHinhTaiChinh_06105" sheetId="3" r:id="rId3"/>
    <sheet name="BCLCTT_06106" sheetId="4" r:id="rId4"/>
    <sheet name="GTTSRong_06107" sheetId="5" r:id="rId5"/>
    <sheet name="BCDMDT_06108" sheetId="6" r:id="rId6"/>
    <sheet name="BCLCGT_06262" sheetId="7" r:id="rId7"/>
    <sheet name="SheetHidden"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8" l="1"/>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300-000001000000}">
      <text>
        <r>
          <rPr>
            <sz val="10"/>
            <rFont val="Arial"/>
            <family val="2"/>
          </rPr>
          <t>Ô chỉ tiêu có định dạng ký tự</t>
        </r>
      </text>
    </comment>
    <comment ref="D2" authorId="0" shapeId="0" xr:uid="{00000000-0006-0000-0300-000002000000}">
      <text>
        <r>
          <rPr>
            <sz val="10"/>
            <rFont val="Arial"/>
            <family val="2"/>
          </rPr>
          <t>Ô chỉ tiêu có định dạng số. Đơn vị tính x 1 (hoặc %)</t>
        </r>
      </text>
    </comment>
    <comment ref="E2" authorId="0" shapeId="0" xr:uid="{00000000-0006-0000-0300-000003000000}">
      <text>
        <r>
          <rPr>
            <sz val="10"/>
            <rFont val="Arial"/>
            <family val="2"/>
          </rPr>
          <t>Ô chỉ tiêu có định dạng số. Đơn vị tính x 1 (hoặc %)</t>
        </r>
      </text>
    </comment>
    <comment ref="C3" authorId="0" shapeId="0" xr:uid="{00000000-0006-0000-0300-000004000000}">
      <text>
        <r>
          <rPr>
            <sz val="10"/>
            <rFont val="Arial"/>
            <family val="2"/>
          </rPr>
          <t>Ô chỉ tiêu có định dạng ký tự</t>
        </r>
      </text>
    </comment>
    <comment ref="D3" authorId="0" shapeId="0" xr:uid="{00000000-0006-0000-0300-000005000000}">
      <text>
        <r>
          <rPr>
            <sz val="10"/>
            <rFont val="Arial"/>
            <family val="2"/>
          </rPr>
          <t>Ô chỉ tiêu có định dạng số. Đơn vị tính x 1 (hoặc %)</t>
        </r>
      </text>
    </comment>
    <comment ref="E3" authorId="0" shapeId="0" xr:uid="{00000000-0006-0000-0300-000006000000}">
      <text>
        <r>
          <rPr>
            <sz val="10"/>
            <rFont val="Arial"/>
            <family val="2"/>
          </rPr>
          <t>Ô chỉ tiêu có định dạng số. Đơn vị tính x 1 (hoặc %)</t>
        </r>
      </text>
    </comment>
    <comment ref="C4" authorId="0" shapeId="0" xr:uid="{00000000-0006-0000-0300-000007000000}">
      <text>
        <r>
          <rPr>
            <sz val="10"/>
            <rFont val="Arial"/>
            <family val="2"/>
          </rPr>
          <t>Ô chỉ tiêu có định dạng ký tự</t>
        </r>
      </text>
    </comment>
    <comment ref="D4" authorId="0" shapeId="0" xr:uid="{00000000-0006-0000-0300-000008000000}">
      <text>
        <r>
          <rPr>
            <sz val="10"/>
            <rFont val="Arial"/>
            <family val="2"/>
          </rPr>
          <t>Ô chỉ tiêu có định dạng số. Đơn vị tính x 1 (hoặc %)</t>
        </r>
      </text>
    </comment>
    <comment ref="E4" authorId="0" shapeId="0" xr:uid="{00000000-0006-0000-0300-000009000000}">
      <text>
        <r>
          <rPr>
            <sz val="10"/>
            <rFont val="Arial"/>
            <family val="2"/>
          </rPr>
          <t>Ô chỉ tiêu có định dạng số. Đơn vị tính x 1 (hoặc %)</t>
        </r>
      </text>
    </comment>
    <comment ref="C5" authorId="0" shapeId="0" xr:uid="{00000000-0006-0000-0300-00000A000000}">
      <text>
        <r>
          <rPr>
            <sz val="10"/>
            <rFont val="Arial"/>
            <family val="2"/>
          </rPr>
          <t>Ô chỉ tiêu có định dạng ký tự</t>
        </r>
      </text>
    </comment>
    <comment ref="D5" authorId="0" shapeId="0" xr:uid="{00000000-0006-0000-0300-00000B000000}">
      <text>
        <r>
          <rPr>
            <sz val="10"/>
            <rFont val="Arial"/>
            <family val="2"/>
          </rPr>
          <t>Ô chỉ tiêu có định dạng số. Đơn vị tính x 1 (hoặc %)</t>
        </r>
      </text>
    </comment>
    <comment ref="E5" authorId="0" shapeId="0" xr:uid="{00000000-0006-0000-0300-00000C000000}">
      <text>
        <r>
          <rPr>
            <sz val="10"/>
            <rFont val="Arial"/>
            <family val="2"/>
          </rPr>
          <t>Ô chỉ tiêu có định dạng số. Đơn vị tính x 1 (hoặc %)</t>
        </r>
      </text>
    </comment>
    <comment ref="C6" authorId="0" shapeId="0" xr:uid="{00000000-0006-0000-0300-00000D000000}">
      <text>
        <r>
          <rPr>
            <sz val="10"/>
            <rFont val="Arial"/>
            <family val="2"/>
          </rPr>
          <t>Ô chỉ tiêu có định dạng ký tự</t>
        </r>
      </text>
    </comment>
    <comment ref="D6" authorId="0" shapeId="0" xr:uid="{00000000-0006-0000-0300-00000E000000}">
      <text>
        <r>
          <rPr>
            <sz val="10"/>
            <rFont val="Arial"/>
            <family val="2"/>
          </rPr>
          <t>Ô chỉ tiêu có định dạng số. Đơn vị tính x 1 (hoặc %)</t>
        </r>
      </text>
    </comment>
    <comment ref="E6" authorId="0" shapeId="0" xr:uid="{00000000-0006-0000-0300-00000F000000}">
      <text>
        <r>
          <rPr>
            <sz val="10"/>
            <rFont val="Arial"/>
            <family val="2"/>
          </rPr>
          <t>Ô chỉ tiêu có định dạng số. Đơn vị tính x 1 (hoặc %)</t>
        </r>
      </text>
    </comment>
    <comment ref="C7" authorId="0" shapeId="0" xr:uid="{00000000-0006-0000-0300-000010000000}">
      <text>
        <r>
          <rPr>
            <sz val="10"/>
            <rFont val="Arial"/>
            <family val="2"/>
          </rPr>
          <t>Ô chỉ tiêu có định dạng ký tự</t>
        </r>
      </text>
    </comment>
    <comment ref="D7" authorId="0" shapeId="0" xr:uid="{00000000-0006-0000-0300-000011000000}">
      <text>
        <r>
          <rPr>
            <sz val="10"/>
            <rFont val="Arial"/>
            <family val="2"/>
          </rPr>
          <t>Ô chỉ tiêu có định dạng số. Đơn vị tính x 1 (hoặc %)</t>
        </r>
      </text>
    </comment>
    <comment ref="E7" authorId="0" shapeId="0" xr:uid="{00000000-0006-0000-0300-000012000000}">
      <text>
        <r>
          <rPr>
            <sz val="10"/>
            <rFont val="Arial"/>
            <family val="2"/>
          </rPr>
          <t>Ô chỉ tiêu có định dạng số. Đơn vị tính x 1 (hoặc %)</t>
        </r>
      </text>
    </comment>
    <comment ref="C8" authorId="0" shapeId="0" xr:uid="{00000000-0006-0000-0300-000013000000}">
      <text>
        <r>
          <rPr>
            <sz val="10"/>
            <rFont val="Arial"/>
            <family val="2"/>
          </rPr>
          <t>Ô chỉ tiêu có định dạng ký tự</t>
        </r>
      </text>
    </comment>
    <comment ref="D8" authorId="0" shapeId="0" xr:uid="{00000000-0006-0000-0300-000014000000}">
      <text>
        <r>
          <rPr>
            <sz val="10"/>
            <rFont val="Arial"/>
            <family val="2"/>
          </rPr>
          <t>Ô chỉ tiêu có định dạng số. Đơn vị tính x 1 (hoặc %)</t>
        </r>
      </text>
    </comment>
    <comment ref="E8" authorId="0" shapeId="0" xr:uid="{00000000-0006-0000-0300-000015000000}">
      <text>
        <r>
          <rPr>
            <sz val="10"/>
            <rFont val="Arial"/>
            <family val="2"/>
          </rPr>
          <t>Ô chỉ tiêu có định dạng số. Đơn vị tính x 1 (hoặc %)</t>
        </r>
      </text>
    </comment>
    <comment ref="C9" authorId="0" shapeId="0" xr:uid="{00000000-0006-0000-0300-000016000000}">
      <text>
        <r>
          <rPr>
            <sz val="10"/>
            <rFont val="Arial"/>
            <family val="2"/>
          </rPr>
          <t>Ô chỉ tiêu có định dạng ký tự</t>
        </r>
      </text>
    </comment>
    <comment ref="D9" authorId="0" shapeId="0" xr:uid="{00000000-0006-0000-0300-000017000000}">
      <text>
        <r>
          <rPr>
            <sz val="10"/>
            <rFont val="Arial"/>
            <family val="2"/>
          </rPr>
          <t>Ô chỉ tiêu có định dạng số. Đơn vị tính x 1 (hoặc %)</t>
        </r>
      </text>
    </comment>
    <comment ref="E9" authorId="0" shapeId="0" xr:uid="{00000000-0006-0000-0300-000018000000}">
      <text>
        <r>
          <rPr>
            <sz val="10"/>
            <rFont val="Arial"/>
            <family val="2"/>
          </rPr>
          <t>Ô chỉ tiêu có định dạng số. Đơn vị tính x 1 (hoặc %)</t>
        </r>
      </text>
    </comment>
    <comment ref="C10" authorId="0" shapeId="0" xr:uid="{00000000-0006-0000-0300-000019000000}">
      <text>
        <r>
          <rPr>
            <sz val="10"/>
            <rFont val="Arial"/>
            <family val="2"/>
          </rPr>
          <t>Ô chỉ tiêu có định dạng ký tự</t>
        </r>
      </text>
    </comment>
    <comment ref="D10" authorId="0" shapeId="0" xr:uid="{00000000-0006-0000-0300-00001A000000}">
      <text>
        <r>
          <rPr>
            <sz val="10"/>
            <rFont val="Arial"/>
            <family val="2"/>
          </rPr>
          <t>Ô chỉ tiêu có định dạng số. Đơn vị tính x 1 (hoặc %)</t>
        </r>
      </text>
    </comment>
    <comment ref="E10" authorId="0" shapeId="0" xr:uid="{00000000-0006-0000-0300-00001B000000}">
      <text>
        <r>
          <rPr>
            <sz val="10"/>
            <rFont val="Arial"/>
            <family val="2"/>
          </rPr>
          <t>Ô chỉ tiêu có định dạng số. Đơn vị tính x 1 (hoặc %)</t>
        </r>
      </text>
    </comment>
    <comment ref="C11" authorId="0" shapeId="0" xr:uid="{00000000-0006-0000-0300-00001C000000}">
      <text>
        <r>
          <rPr>
            <sz val="10"/>
            <rFont val="Arial"/>
            <family val="2"/>
          </rPr>
          <t>Ô chỉ tiêu có định dạng ký tự</t>
        </r>
      </text>
    </comment>
    <comment ref="D11" authorId="0" shapeId="0" xr:uid="{00000000-0006-0000-0300-00001D000000}">
      <text>
        <r>
          <rPr>
            <sz val="10"/>
            <rFont val="Arial"/>
            <family val="2"/>
          </rPr>
          <t>Ô chỉ tiêu có định dạng số. Đơn vị tính x 1 (hoặc %)</t>
        </r>
      </text>
    </comment>
    <comment ref="E11" authorId="0" shapeId="0" xr:uid="{00000000-0006-0000-0300-00001E000000}">
      <text>
        <r>
          <rPr>
            <sz val="10"/>
            <rFont val="Arial"/>
            <family val="2"/>
          </rPr>
          <t>Ô chỉ tiêu có định dạng số. Đơn vị tính x 1 (hoặc %)</t>
        </r>
      </text>
    </comment>
    <comment ref="C12" authorId="0" shapeId="0" xr:uid="{00000000-0006-0000-0300-00001F000000}">
      <text>
        <r>
          <rPr>
            <sz val="10"/>
            <rFont val="Arial"/>
            <family val="2"/>
          </rPr>
          <t>Ô chỉ tiêu có định dạng ký tự</t>
        </r>
      </text>
    </comment>
    <comment ref="D12" authorId="0" shapeId="0" xr:uid="{00000000-0006-0000-0300-000020000000}">
      <text>
        <r>
          <rPr>
            <sz val="10"/>
            <rFont val="Arial"/>
            <family val="2"/>
          </rPr>
          <t>Ô chỉ tiêu có định dạng số. Đơn vị tính x 1 (hoặc %)</t>
        </r>
      </text>
    </comment>
    <comment ref="E12" authorId="0" shapeId="0" xr:uid="{00000000-0006-0000-0300-000021000000}">
      <text>
        <r>
          <rPr>
            <sz val="10"/>
            <rFont val="Arial"/>
            <family val="2"/>
          </rPr>
          <t>Ô chỉ tiêu có định dạng số. Đơn vị tính x 1 (hoặc %)</t>
        </r>
      </text>
    </comment>
    <comment ref="C13" authorId="0" shapeId="0" xr:uid="{00000000-0006-0000-0300-000022000000}">
      <text>
        <r>
          <rPr>
            <sz val="10"/>
            <rFont val="Arial"/>
            <family val="2"/>
          </rPr>
          <t>Ô chỉ tiêu có định dạng ký tự</t>
        </r>
      </text>
    </comment>
    <comment ref="D13" authorId="0" shapeId="0" xr:uid="{00000000-0006-0000-0300-000023000000}">
      <text>
        <r>
          <rPr>
            <sz val="10"/>
            <rFont val="Arial"/>
            <family val="2"/>
          </rPr>
          <t>Ô chỉ tiêu có định dạng số. Đơn vị tính x 1 (hoặc %)</t>
        </r>
      </text>
    </comment>
    <comment ref="E13" authorId="0" shapeId="0" xr:uid="{00000000-0006-0000-0300-000024000000}">
      <text>
        <r>
          <rPr>
            <sz val="10"/>
            <rFont val="Arial"/>
            <family val="2"/>
          </rPr>
          <t>Ô chỉ tiêu có định dạng số. Đơn vị tính x 1 (hoặc %)</t>
        </r>
      </text>
    </comment>
    <comment ref="C14" authorId="0" shapeId="0" xr:uid="{00000000-0006-0000-0300-000025000000}">
      <text>
        <r>
          <rPr>
            <sz val="10"/>
            <rFont val="Arial"/>
            <family val="2"/>
          </rPr>
          <t>Ô chỉ tiêu có định dạng ký tự</t>
        </r>
      </text>
    </comment>
    <comment ref="D14" authorId="0" shapeId="0" xr:uid="{00000000-0006-0000-0300-000026000000}">
      <text>
        <r>
          <rPr>
            <sz val="10"/>
            <rFont val="Arial"/>
            <family val="2"/>
          </rPr>
          <t>Ô chỉ tiêu có định dạng số. Đơn vị tính x 1 (hoặc %)</t>
        </r>
      </text>
    </comment>
    <comment ref="E14" authorId="0" shapeId="0" xr:uid="{00000000-0006-0000-0300-000027000000}">
      <text>
        <r>
          <rPr>
            <sz val="10"/>
            <rFont val="Arial"/>
            <family val="2"/>
          </rPr>
          <t>Ô chỉ tiêu có định dạng số. Đơn vị tính x 1 (hoặc %)</t>
        </r>
      </text>
    </comment>
    <comment ref="C15" authorId="0" shapeId="0" xr:uid="{00000000-0006-0000-0300-000028000000}">
      <text>
        <r>
          <rPr>
            <sz val="10"/>
            <rFont val="Arial"/>
            <family val="2"/>
          </rPr>
          <t>Ô chỉ tiêu có định dạng ký tự</t>
        </r>
      </text>
    </comment>
    <comment ref="D15" authorId="0" shapeId="0" xr:uid="{00000000-0006-0000-0300-000029000000}">
      <text>
        <r>
          <rPr>
            <sz val="10"/>
            <rFont val="Arial"/>
            <family val="2"/>
          </rPr>
          <t>Ô chỉ tiêu có định dạng số. Đơn vị tính x 1 (hoặc %)</t>
        </r>
      </text>
    </comment>
    <comment ref="E15" authorId="0" shapeId="0" xr:uid="{00000000-0006-0000-0300-00002A000000}">
      <text>
        <r>
          <rPr>
            <sz val="10"/>
            <rFont val="Arial"/>
            <family val="2"/>
          </rPr>
          <t>Ô chỉ tiêu có định dạng số. Đơn vị tính x 1 (hoặc %)</t>
        </r>
      </text>
    </comment>
    <comment ref="C16" authorId="0" shapeId="0" xr:uid="{00000000-0006-0000-0300-00002B000000}">
      <text>
        <r>
          <rPr>
            <sz val="10"/>
            <rFont val="Arial"/>
            <family val="2"/>
          </rPr>
          <t>Ô chỉ tiêu có định dạng ký tự</t>
        </r>
      </text>
    </comment>
    <comment ref="D16" authorId="0" shapeId="0" xr:uid="{00000000-0006-0000-0300-00002C000000}">
      <text>
        <r>
          <rPr>
            <sz val="10"/>
            <rFont val="Arial"/>
            <family val="2"/>
          </rPr>
          <t>Ô chỉ tiêu có định dạng số. Đơn vị tính x 1 (hoặc %)</t>
        </r>
      </text>
    </comment>
    <comment ref="E16" authorId="0" shapeId="0" xr:uid="{00000000-0006-0000-0300-00002D000000}">
      <text>
        <r>
          <rPr>
            <sz val="10"/>
            <rFont val="Arial"/>
            <family val="2"/>
          </rPr>
          <t>Ô chỉ tiêu có định dạng số. Đơn vị tính x 1 (hoặc %)</t>
        </r>
      </text>
    </comment>
    <comment ref="C17" authorId="0" shapeId="0" xr:uid="{00000000-0006-0000-0300-00002E000000}">
      <text>
        <r>
          <rPr>
            <sz val="10"/>
            <rFont val="Arial"/>
            <family val="2"/>
          </rPr>
          <t>Ô chỉ tiêu có định dạng ký tự</t>
        </r>
      </text>
    </comment>
    <comment ref="D17" authorId="0" shapeId="0" xr:uid="{00000000-0006-0000-0300-00002F000000}">
      <text>
        <r>
          <rPr>
            <sz val="10"/>
            <rFont val="Arial"/>
            <family val="2"/>
          </rPr>
          <t>Ô chỉ tiêu có định dạng số. Đơn vị tính x 1 (hoặc %)</t>
        </r>
      </text>
    </comment>
    <comment ref="E17" authorId="0" shapeId="0" xr:uid="{00000000-0006-0000-0300-000030000000}">
      <text>
        <r>
          <rPr>
            <sz val="10"/>
            <rFont val="Arial"/>
            <family val="2"/>
          </rPr>
          <t>Ô chỉ tiêu có định dạng số. Đơn vị tính x 1 (hoặc %)</t>
        </r>
      </text>
    </comment>
    <comment ref="C18" authorId="0" shapeId="0" xr:uid="{00000000-0006-0000-0300-000031000000}">
      <text>
        <r>
          <rPr>
            <sz val="10"/>
            <rFont val="Arial"/>
            <family val="2"/>
          </rPr>
          <t>Ô chỉ tiêu có định dạng ký tự</t>
        </r>
      </text>
    </comment>
    <comment ref="D18" authorId="0" shapeId="0" xr:uid="{00000000-0006-0000-0300-000032000000}">
      <text>
        <r>
          <rPr>
            <sz val="10"/>
            <rFont val="Arial"/>
            <family val="2"/>
          </rPr>
          <t>Ô chỉ tiêu có định dạng số. Đơn vị tính x 1 (hoặc %)</t>
        </r>
      </text>
    </comment>
    <comment ref="E18" authorId="0" shapeId="0" xr:uid="{00000000-0006-0000-0300-000033000000}">
      <text>
        <r>
          <rPr>
            <sz val="10"/>
            <rFont val="Arial"/>
            <family val="2"/>
          </rPr>
          <t>Ô chỉ tiêu có định dạng số. Đơn vị tính x 1 (hoặc %)</t>
        </r>
      </text>
    </comment>
    <comment ref="C19" authorId="0" shapeId="0" xr:uid="{00000000-0006-0000-0300-000034000000}">
      <text>
        <r>
          <rPr>
            <sz val="10"/>
            <rFont val="Arial"/>
            <family val="2"/>
          </rPr>
          <t>Ô chỉ tiêu có định dạng ký tự</t>
        </r>
      </text>
    </comment>
    <comment ref="D19" authorId="0" shapeId="0" xr:uid="{00000000-0006-0000-0300-000035000000}">
      <text>
        <r>
          <rPr>
            <sz val="10"/>
            <rFont val="Arial"/>
            <family val="2"/>
          </rPr>
          <t>Ô chỉ tiêu có định dạng số. Đơn vị tính x 1 (hoặc %)</t>
        </r>
      </text>
    </comment>
    <comment ref="E19" authorId="0" shapeId="0" xr:uid="{00000000-0006-0000-0300-000036000000}">
      <text>
        <r>
          <rPr>
            <sz val="10"/>
            <rFont val="Arial"/>
            <family val="2"/>
          </rPr>
          <t>Ô chỉ tiêu có định dạng số. Đơn vị tính x 1 (hoặc %)</t>
        </r>
      </text>
    </comment>
    <comment ref="C20" authorId="0" shapeId="0" xr:uid="{00000000-0006-0000-0300-000037000000}">
      <text>
        <r>
          <rPr>
            <sz val="10"/>
            <rFont val="Arial"/>
            <family val="2"/>
          </rPr>
          <t>Ô chỉ tiêu có định dạng ký tự</t>
        </r>
      </text>
    </comment>
    <comment ref="D20" authorId="0" shapeId="0" xr:uid="{00000000-0006-0000-0300-000038000000}">
      <text>
        <r>
          <rPr>
            <sz val="10"/>
            <rFont val="Arial"/>
            <family val="2"/>
          </rPr>
          <t>Ô chỉ tiêu có định dạng số. Đơn vị tính x 1 (hoặc %)</t>
        </r>
      </text>
    </comment>
    <comment ref="E20" authorId="0" shapeId="0" xr:uid="{00000000-0006-0000-0300-000039000000}">
      <text>
        <r>
          <rPr>
            <sz val="10"/>
            <rFont val="Arial"/>
            <family val="2"/>
          </rPr>
          <t>Ô chỉ tiêu có định dạng số. Đơn vị tính x 1 (hoặc %)</t>
        </r>
      </text>
    </comment>
    <comment ref="C21" authorId="0" shapeId="0" xr:uid="{00000000-0006-0000-0300-00003A000000}">
      <text>
        <r>
          <rPr>
            <sz val="10"/>
            <rFont val="Arial"/>
            <family val="2"/>
          </rPr>
          <t>Ô chỉ tiêu có định dạng ký tự</t>
        </r>
      </text>
    </comment>
    <comment ref="D21" authorId="0" shapeId="0" xr:uid="{00000000-0006-0000-0300-00003B000000}">
      <text>
        <r>
          <rPr>
            <sz val="10"/>
            <rFont val="Arial"/>
            <family val="2"/>
          </rPr>
          <t>Ô chỉ tiêu có định dạng số. Đơn vị tính x 1 (hoặc %)</t>
        </r>
      </text>
    </comment>
    <comment ref="E21" authorId="0" shapeId="0" xr:uid="{00000000-0006-0000-0300-00003C000000}">
      <text>
        <r>
          <rPr>
            <sz val="10"/>
            <rFont val="Arial"/>
            <family val="2"/>
          </rPr>
          <t>Ô chỉ tiêu có định dạng số. Đơn vị tính x 1 (hoặc %)</t>
        </r>
      </text>
    </comment>
    <comment ref="C22" authorId="0" shapeId="0" xr:uid="{00000000-0006-0000-0300-00003D000000}">
      <text>
        <r>
          <rPr>
            <sz val="10"/>
            <rFont val="Arial"/>
            <family val="2"/>
          </rPr>
          <t>Ô chỉ tiêu có định dạng ký tự</t>
        </r>
      </text>
    </comment>
    <comment ref="D22" authorId="0" shapeId="0" xr:uid="{00000000-0006-0000-0300-00003E000000}">
      <text>
        <r>
          <rPr>
            <sz val="10"/>
            <rFont val="Arial"/>
            <family val="2"/>
          </rPr>
          <t>Ô chỉ tiêu có định dạng số. Đơn vị tính x 1 (hoặc %)</t>
        </r>
      </text>
    </comment>
    <comment ref="E22" authorId="0" shapeId="0" xr:uid="{00000000-0006-0000-0300-00003F000000}">
      <text>
        <r>
          <rPr>
            <sz val="10"/>
            <rFont val="Arial"/>
            <family val="2"/>
          </rPr>
          <t>Ô chỉ tiêu có định dạng số. Đơn vị tính x 1 (hoặc %)</t>
        </r>
      </text>
    </comment>
    <comment ref="C23" authorId="0" shapeId="0" xr:uid="{00000000-0006-0000-0300-000040000000}">
      <text>
        <r>
          <rPr>
            <sz val="10"/>
            <rFont val="Arial"/>
            <family val="2"/>
          </rPr>
          <t>Ô chỉ tiêu có định dạng ký tự</t>
        </r>
      </text>
    </comment>
    <comment ref="D23" authorId="0" shapeId="0" xr:uid="{00000000-0006-0000-0300-000041000000}">
      <text>
        <r>
          <rPr>
            <sz val="10"/>
            <rFont val="Arial"/>
            <family val="2"/>
          </rPr>
          <t>Ô chỉ tiêu có định dạng số. Đơn vị tính x 1 (hoặc %)</t>
        </r>
      </text>
    </comment>
    <comment ref="E23" authorId="0" shapeId="0" xr:uid="{00000000-0006-0000-0300-000042000000}">
      <text>
        <r>
          <rPr>
            <sz val="10"/>
            <rFont val="Arial"/>
            <family val="2"/>
          </rPr>
          <t>Ô chỉ tiêu có định dạng số. Đơn vị tính x 1 (hoặc %)</t>
        </r>
      </text>
    </comment>
    <comment ref="C24" authorId="0" shapeId="0" xr:uid="{00000000-0006-0000-0300-000043000000}">
      <text>
        <r>
          <rPr>
            <sz val="10"/>
            <rFont val="Arial"/>
            <family val="2"/>
          </rPr>
          <t>Ô chỉ tiêu có định dạng ký tự</t>
        </r>
      </text>
    </comment>
    <comment ref="D24" authorId="0" shapeId="0" xr:uid="{00000000-0006-0000-0300-000044000000}">
      <text>
        <r>
          <rPr>
            <sz val="10"/>
            <rFont val="Arial"/>
            <family val="2"/>
          </rPr>
          <t>Ô chỉ tiêu có định dạng số. Đơn vị tính x 1 (hoặc %)</t>
        </r>
      </text>
    </comment>
    <comment ref="E24" authorId="0" shapeId="0" xr:uid="{00000000-0006-0000-0300-000045000000}">
      <text>
        <r>
          <rPr>
            <sz val="10"/>
            <rFont val="Arial"/>
            <family val="2"/>
          </rPr>
          <t>Ô chỉ tiêu có định dạng số. Đơn vị tính x 1 (hoặc %)</t>
        </r>
      </text>
    </comment>
    <comment ref="C25" authorId="0" shapeId="0" xr:uid="{00000000-0006-0000-0300-000046000000}">
      <text>
        <r>
          <rPr>
            <sz val="10"/>
            <rFont val="Arial"/>
            <family val="2"/>
          </rPr>
          <t>Ô chỉ tiêu có định dạng ký tự</t>
        </r>
      </text>
    </comment>
    <comment ref="D25" authorId="0" shapeId="0" xr:uid="{00000000-0006-0000-0300-000047000000}">
      <text>
        <r>
          <rPr>
            <sz val="10"/>
            <rFont val="Arial"/>
            <family val="2"/>
          </rPr>
          <t>Ô chỉ tiêu có định dạng số. Đơn vị tính x 1 (hoặc %)</t>
        </r>
      </text>
    </comment>
    <comment ref="E25" authorId="0" shapeId="0" xr:uid="{00000000-0006-0000-0300-000048000000}">
      <text>
        <r>
          <rPr>
            <sz val="10"/>
            <rFont val="Arial"/>
            <family val="2"/>
          </rPr>
          <t>Ô chỉ tiêu có định dạng số. Đơn vị tính x 1 (hoặc %)</t>
        </r>
      </text>
    </comment>
    <comment ref="C26" authorId="0" shapeId="0" xr:uid="{00000000-0006-0000-0300-000049000000}">
      <text>
        <r>
          <rPr>
            <sz val="10"/>
            <rFont val="Arial"/>
            <family val="2"/>
          </rPr>
          <t>Ô chỉ tiêu có định dạng ký tự</t>
        </r>
      </text>
    </comment>
    <comment ref="D26" authorId="0" shapeId="0" xr:uid="{00000000-0006-0000-0300-00004A000000}">
      <text>
        <r>
          <rPr>
            <sz val="10"/>
            <rFont val="Arial"/>
            <family val="2"/>
          </rPr>
          <t>Ô chỉ tiêu có định dạng số. Đơn vị tính x 1 (hoặc %)</t>
        </r>
      </text>
    </comment>
    <comment ref="E26" authorId="0" shapeId="0" xr:uid="{00000000-0006-0000-0300-00004B000000}">
      <text>
        <r>
          <rPr>
            <sz val="10"/>
            <rFont val="Arial"/>
            <family val="2"/>
          </rPr>
          <t>Ô chỉ tiêu có định dạng số. Đơn vị tính x 1 (hoặc %)</t>
        </r>
      </text>
    </comment>
    <comment ref="C27" authorId="0" shapeId="0" xr:uid="{00000000-0006-0000-0300-00004C000000}">
      <text>
        <r>
          <rPr>
            <sz val="10"/>
            <rFont val="Arial"/>
            <family val="2"/>
          </rPr>
          <t>Ô chỉ tiêu có định dạng ký tự</t>
        </r>
      </text>
    </comment>
    <comment ref="D27" authorId="0" shapeId="0" xr:uid="{00000000-0006-0000-0300-00004D000000}">
      <text>
        <r>
          <rPr>
            <sz val="10"/>
            <rFont val="Arial"/>
            <family val="2"/>
          </rPr>
          <t>Ô chỉ tiêu có định dạng số. Đơn vị tính x 1 (hoặc %)</t>
        </r>
      </text>
    </comment>
    <comment ref="E27" authorId="0" shapeId="0" xr:uid="{00000000-0006-0000-0300-00004E000000}">
      <text>
        <r>
          <rPr>
            <sz val="10"/>
            <rFont val="Arial"/>
            <family val="2"/>
          </rPr>
          <t>Ô chỉ tiêu có định dạng số. Đơn vị tính x 1 (hoặc %)</t>
        </r>
      </text>
    </comment>
    <comment ref="C28" authorId="0" shapeId="0" xr:uid="{00000000-0006-0000-0300-00004F000000}">
      <text>
        <r>
          <rPr>
            <sz val="10"/>
            <rFont val="Arial"/>
            <family val="2"/>
          </rPr>
          <t>Ô chỉ tiêu có định dạng ký tự</t>
        </r>
      </text>
    </comment>
    <comment ref="D28" authorId="0" shapeId="0" xr:uid="{00000000-0006-0000-0300-000050000000}">
      <text>
        <r>
          <rPr>
            <sz val="10"/>
            <rFont val="Arial"/>
            <family val="2"/>
          </rPr>
          <t>Ô chỉ tiêu có định dạng số. Đơn vị tính x 1 (hoặc %)</t>
        </r>
      </text>
    </comment>
    <comment ref="E28" authorId="0" shapeId="0" xr:uid="{00000000-0006-0000-0300-000051000000}">
      <text>
        <r>
          <rPr>
            <sz val="10"/>
            <rFont val="Arial"/>
            <family val="2"/>
          </rPr>
          <t>Ô chỉ tiêu có định dạng số. Đơn vị tính x 1 (hoặc %)</t>
        </r>
      </text>
    </comment>
    <comment ref="C29" authorId="0" shapeId="0" xr:uid="{00000000-0006-0000-0300-000052000000}">
      <text>
        <r>
          <rPr>
            <sz val="10"/>
            <rFont val="Arial"/>
            <family val="2"/>
          </rPr>
          <t>Ô chỉ tiêu có định dạng ký tự</t>
        </r>
      </text>
    </comment>
    <comment ref="D29" authorId="0" shapeId="0" xr:uid="{00000000-0006-0000-0300-000053000000}">
      <text>
        <r>
          <rPr>
            <sz val="10"/>
            <rFont val="Arial"/>
            <family val="2"/>
          </rPr>
          <t>Ô chỉ tiêu có định dạng số. Đơn vị tính x 1 (hoặc %)</t>
        </r>
      </text>
    </comment>
    <comment ref="E29" authorId="0" shapeId="0" xr:uid="{00000000-0006-0000-0300-000054000000}">
      <text>
        <r>
          <rPr>
            <sz val="10"/>
            <rFont val="Arial"/>
            <family val="2"/>
          </rPr>
          <t>Ô chỉ tiêu có định dạng số. Đơn vị tính x 1 (hoặc %)</t>
        </r>
      </text>
    </comment>
    <comment ref="C30" authorId="0" shapeId="0" xr:uid="{00000000-0006-0000-0300-000055000000}">
      <text>
        <r>
          <rPr>
            <sz val="10"/>
            <rFont val="Arial"/>
            <family val="2"/>
          </rPr>
          <t>Ô chỉ tiêu có định dạng ký tự</t>
        </r>
      </text>
    </comment>
    <comment ref="D30" authorId="0" shapeId="0" xr:uid="{00000000-0006-0000-0300-000056000000}">
      <text>
        <r>
          <rPr>
            <sz val="10"/>
            <rFont val="Arial"/>
            <family val="2"/>
          </rPr>
          <t>Ô chỉ tiêu có định dạng số. Đơn vị tính x 1 (hoặc %)</t>
        </r>
      </text>
    </comment>
    <comment ref="E30" authorId="0" shapeId="0" xr:uid="{00000000-0006-0000-0300-000057000000}">
      <text>
        <r>
          <rPr>
            <sz val="10"/>
            <rFont val="Arial"/>
            <family val="2"/>
          </rPr>
          <t>Ô chỉ tiêu có định dạng số. Đơn vị tính x 1 (hoặc %)</t>
        </r>
      </text>
    </comment>
    <comment ref="C31" authorId="0" shapeId="0" xr:uid="{00000000-0006-0000-0300-000058000000}">
      <text>
        <r>
          <rPr>
            <sz val="10"/>
            <rFont val="Arial"/>
            <family val="2"/>
          </rPr>
          <t>Ô chỉ tiêu có định dạng ký tự</t>
        </r>
      </text>
    </comment>
    <comment ref="D31" authorId="0" shapeId="0" xr:uid="{00000000-0006-0000-0300-000059000000}">
      <text>
        <r>
          <rPr>
            <sz val="10"/>
            <rFont val="Arial"/>
            <family val="2"/>
          </rPr>
          <t>Ô chỉ tiêu có định dạng số. Đơn vị tính x 1 (hoặc %)</t>
        </r>
      </text>
    </comment>
    <comment ref="E31" authorId="0" shapeId="0" xr:uid="{00000000-0006-0000-0300-00005A000000}">
      <text>
        <r>
          <rPr>
            <sz val="10"/>
            <rFont val="Arial"/>
            <family val="2"/>
          </rPr>
          <t>Ô chỉ tiêu có định dạng số. Đơn vị tính x 1 (hoặc %)</t>
        </r>
      </text>
    </comment>
    <comment ref="C32" authorId="0" shapeId="0" xr:uid="{00000000-0006-0000-0300-00005B000000}">
      <text>
        <r>
          <rPr>
            <sz val="10"/>
            <rFont val="Arial"/>
            <family val="2"/>
          </rPr>
          <t>Ô chỉ tiêu có định dạng ký tự</t>
        </r>
      </text>
    </comment>
    <comment ref="D32" authorId="0" shapeId="0" xr:uid="{00000000-0006-0000-0300-00005C000000}">
      <text>
        <r>
          <rPr>
            <sz val="10"/>
            <rFont val="Arial"/>
            <family val="2"/>
          </rPr>
          <t>Ô chỉ tiêu có định dạng số. Đơn vị tính x 1 (hoặc %)</t>
        </r>
      </text>
    </comment>
    <comment ref="E32" authorId="0" shapeId="0" xr:uid="{00000000-0006-0000-0300-00005D000000}">
      <text>
        <r>
          <rPr>
            <sz val="10"/>
            <rFont val="Arial"/>
            <family val="2"/>
          </rPr>
          <t>Ô chỉ tiêu có định dạng số. Đơn vị tính x 1 (hoặc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3" authorId="0" shapeId="0" xr:uid="{00000000-0006-0000-0500-000001000000}">
      <text>
        <r>
          <rPr>
            <sz val="10"/>
            <rFont val="Arial"/>
            <family val="2"/>
          </rPr>
          <t>Ô chỉ tiêu có định dạng số. Đơn vị tính x 1 (hoặc %)</t>
        </r>
      </text>
    </comment>
    <comment ref="E3" authorId="0" shapeId="0" xr:uid="{00000000-0006-0000-0500-000002000000}">
      <text>
        <r>
          <rPr>
            <sz val="10"/>
            <rFont val="Arial"/>
            <family val="2"/>
          </rPr>
          <t>Ô chỉ tiêu có định dạng số. Đơn vị tính x 1 (hoặc %)</t>
        </r>
      </text>
    </comment>
    <comment ref="F3" authorId="0" shapeId="0" xr:uid="{00000000-0006-0000-0500-000003000000}">
      <text>
        <r>
          <rPr>
            <sz val="10"/>
            <rFont val="Arial"/>
            <family val="2"/>
          </rPr>
          <t>Ô chỉ tiêu có định dạng số. Đơn vị tính x 1 (hoặc %)</t>
        </r>
      </text>
    </comment>
    <comment ref="G3" authorId="0" shapeId="0" xr:uid="{00000000-0006-0000-0500-000004000000}">
      <text>
        <r>
          <rPr>
            <sz val="10"/>
            <rFont val="Arial"/>
            <family val="2"/>
          </rPr>
          <t>Ô chỉ tiêu có định dạng số. Đơn vị tính x 1 (hoặc %)</t>
        </r>
      </text>
    </comment>
    <comment ref="A21" authorId="0" shapeId="0" xr:uid="{00000000-0006-0000-0500-000005000000}">
      <text>
        <r>
          <rPr>
            <sz val="10"/>
            <rFont val="Arial"/>
            <family val="2"/>
          </rPr>
          <t>Ô chỉ tiêu có định dạng số. Đơn vị tính x 1 (hoặc %)
Dữ liệu động đầu vào hợp lệ khi chỉ được thêm dòng trên ô này.</t>
        </r>
      </text>
    </comment>
    <comment ref="B21" authorId="0" shapeId="0" xr:uid="{00000000-0006-0000-0500-000006000000}">
      <text>
        <r>
          <rPr>
            <sz val="10"/>
            <rFont val="Arial"/>
            <family val="2"/>
          </rPr>
          <t>Ô chỉ tiêu có định dạng ký tự
Dữ liệu động đầu vào hợp lệ khi chỉ được thêm dòng trên ô này.</t>
        </r>
      </text>
    </comment>
    <comment ref="C21" authorId="0" shapeId="0" xr:uid="{00000000-0006-0000-0500-000007000000}">
      <text>
        <r>
          <rPr>
            <sz val="10"/>
            <rFont val="Arial"/>
            <family val="2"/>
          </rPr>
          <t>Ô chỉ tiêu có định dạng số. Đơn vị tính x 1 (hoặc %)
Dữ liệu động đầu vào hợp lệ khi chỉ được thêm dòng trên ô này.</t>
        </r>
      </text>
    </comment>
    <comment ref="D21" authorId="0" shapeId="0" xr:uid="{00000000-0006-0000-0500-000008000000}">
      <text>
        <r>
          <rPr>
            <sz val="10"/>
            <rFont val="Arial"/>
            <family val="2"/>
          </rPr>
          <t>Ô chỉ tiêu có định dạng số. Đơn vị tính x 1 (hoặc %)
Dữ liệu động đầu vào hợp lệ khi chỉ được thêm dòng trên ô này.</t>
        </r>
      </text>
    </comment>
    <comment ref="E21" authorId="0" shapeId="0" xr:uid="{00000000-0006-0000-0500-000009000000}">
      <text>
        <r>
          <rPr>
            <sz val="10"/>
            <rFont val="Arial"/>
            <family val="2"/>
          </rPr>
          <t>Ô chỉ tiêu có định dạng số. Đơn vị tính x 1 (hoặc %)
Dữ liệu động đầu vào hợp lệ khi chỉ được thêm dòng trên ô này.</t>
        </r>
      </text>
    </comment>
    <comment ref="F21" authorId="0" shapeId="0" xr:uid="{00000000-0006-0000-0500-00000A000000}">
      <text>
        <r>
          <rPr>
            <sz val="10"/>
            <rFont val="Arial"/>
            <family val="2"/>
          </rPr>
          <t>Ô chỉ tiêu có định dạng số. Đơn vị tính x 1 (hoặc %)
Dữ liệu động đầu vào hợp lệ khi chỉ được thêm dòng trên ô này.</t>
        </r>
      </text>
    </comment>
    <comment ref="G21" authorId="0" shapeId="0" xr:uid="{00000000-0006-0000-0500-00000B000000}">
      <text>
        <r>
          <rPr>
            <sz val="10"/>
            <rFont val="Arial"/>
            <family val="2"/>
          </rPr>
          <t>Ô chỉ tiêu có định dạng số. Đơn vị tính x 1 (hoặc %)
Dữ liệu động đầu vào hợp lệ khi chỉ được thêm dòng trên ô này.</t>
        </r>
      </text>
    </comment>
    <comment ref="D22" authorId="0" shapeId="0" xr:uid="{00000000-0006-0000-0500-00000C000000}">
      <text>
        <r>
          <rPr>
            <sz val="10"/>
            <rFont val="Arial"/>
            <family val="2"/>
          </rPr>
          <t>Ô chỉ tiêu có định dạng số. Đơn vị tính x 1 (hoặc %)</t>
        </r>
      </text>
    </comment>
    <comment ref="E22" authorId="0" shapeId="0" xr:uid="{00000000-0006-0000-0500-00000D000000}">
      <text>
        <r>
          <rPr>
            <sz val="10"/>
            <rFont val="Arial"/>
            <family val="2"/>
          </rPr>
          <t>Ô chỉ tiêu có định dạng số. Đơn vị tính x 1 (hoặc %)</t>
        </r>
      </text>
    </comment>
    <comment ref="F22" authorId="0" shapeId="0" xr:uid="{00000000-0006-0000-0500-00000E000000}">
      <text>
        <r>
          <rPr>
            <sz val="10"/>
            <rFont val="Arial"/>
            <family val="2"/>
          </rPr>
          <t>Ô chỉ tiêu có định dạng số. Đơn vị tính x 1 (hoặc %)</t>
        </r>
      </text>
    </comment>
    <comment ref="G22" authorId="0" shapeId="0" xr:uid="{00000000-0006-0000-0500-00000F000000}">
      <text>
        <r>
          <rPr>
            <sz val="10"/>
            <rFont val="Arial"/>
            <family val="2"/>
          </rPr>
          <t>Ô chỉ tiêu có định dạng số. Đơn vị tính x 1 (hoặc %)</t>
        </r>
      </text>
    </comment>
    <comment ref="A24" authorId="0" shapeId="0" xr:uid="{00000000-0006-0000-0500-000010000000}">
      <text>
        <r>
          <rPr>
            <sz val="10"/>
            <rFont val="Arial"/>
            <family val="2"/>
          </rPr>
          <t>Ô chỉ tiêu có định dạng số. Đơn vị tính x 1 (hoặc %)
Dữ liệu động đầu vào hợp lệ khi chỉ được thêm dòng trên ô này.</t>
        </r>
      </text>
    </comment>
    <comment ref="B24" authorId="0" shapeId="0" xr:uid="{00000000-0006-0000-0500-000011000000}">
      <text>
        <r>
          <rPr>
            <sz val="10"/>
            <rFont val="Arial"/>
            <family val="2"/>
          </rPr>
          <t>Ô chỉ tiêu có định dạng ký tự
Dữ liệu động đầu vào hợp lệ khi chỉ được thêm dòng trên ô này.</t>
        </r>
      </text>
    </comment>
    <comment ref="C24" authorId="0" shapeId="0" xr:uid="{00000000-0006-0000-0500-000012000000}">
      <text>
        <r>
          <rPr>
            <sz val="10"/>
            <rFont val="Arial"/>
            <family val="2"/>
          </rPr>
          <t>Ô chỉ tiêu có định dạng số. Đơn vị tính x 1 (hoặc %)
Dữ liệu động đầu vào hợp lệ khi chỉ được thêm dòng trên ô này.</t>
        </r>
      </text>
    </comment>
    <comment ref="D24" authorId="0" shapeId="0" xr:uid="{00000000-0006-0000-0500-000013000000}">
      <text>
        <r>
          <rPr>
            <sz val="10"/>
            <rFont val="Arial"/>
            <family val="2"/>
          </rPr>
          <t>Ô chỉ tiêu có định dạng số. Đơn vị tính x 1 (hoặc %)
Dữ liệu động đầu vào hợp lệ khi chỉ được thêm dòng trên ô này.</t>
        </r>
      </text>
    </comment>
    <comment ref="E24" authorId="0" shapeId="0" xr:uid="{00000000-0006-0000-0500-000014000000}">
      <text>
        <r>
          <rPr>
            <sz val="10"/>
            <rFont val="Arial"/>
            <family val="2"/>
          </rPr>
          <t>Ô chỉ tiêu có định dạng số. Đơn vị tính x 1 (hoặc %)
Dữ liệu động đầu vào hợp lệ khi chỉ được thêm dòng trên ô này.</t>
        </r>
      </text>
    </comment>
    <comment ref="F24" authorId="0" shapeId="0" xr:uid="{00000000-0006-0000-0500-000015000000}">
      <text>
        <r>
          <rPr>
            <sz val="10"/>
            <rFont val="Arial"/>
            <family val="2"/>
          </rPr>
          <t>Ô chỉ tiêu có định dạng số. Đơn vị tính x 1 (hoặc %)
Dữ liệu động đầu vào hợp lệ khi chỉ được thêm dòng trên ô này.</t>
        </r>
      </text>
    </comment>
    <comment ref="G24" authorId="0" shapeId="0" xr:uid="{00000000-0006-0000-0500-000016000000}">
      <text>
        <r>
          <rPr>
            <sz val="10"/>
            <rFont val="Arial"/>
            <family val="2"/>
          </rPr>
          <t>Ô chỉ tiêu có định dạng số. Đơn vị tính x 1 (hoặc %)
Dữ liệu động đầu vào hợp lệ khi chỉ được thêm dòng trên ô này.</t>
        </r>
      </text>
    </comment>
    <comment ref="D25" authorId="0" shapeId="0" xr:uid="{00000000-0006-0000-0500-000017000000}">
      <text>
        <r>
          <rPr>
            <sz val="10"/>
            <rFont val="Arial"/>
            <family val="2"/>
          </rPr>
          <t>Ô chỉ tiêu có định dạng số. Đơn vị tính x 1 (hoặc %)</t>
        </r>
      </text>
    </comment>
    <comment ref="E25" authorId="0" shapeId="0" xr:uid="{00000000-0006-0000-0500-000018000000}">
      <text>
        <r>
          <rPr>
            <sz val="10"/>
            <rFont val="Arial"/>
            <family val="2"/>
          </rPr>
          <t>Ô chỉ tiêu có định dạng số. Đơn vị tính x 1 (hoặc %)</t>
        </r>
      </text>
    </comment>
    <comment ref="F25" authorId="0" shapeId="0" xr:uid="{00000000-0006-0000-0500-000019000000}">
      <text>
        <r>
          <rPr>
            <sz val="10"/>
            <rFont val="Arial"/>
            <family val="2"/>
          </rPr>
          <t>Ô chỉ tiêu có định dạng số. Đơn vị tính x 1 (hoặc %)</t>
        </r>
      </text>
    </comment>
    <comment ref="G25" authorId="0" shapeId="0" xr:uid="{00000000-0006-0000-0500-00001A000000}">
      <text>
        <r>
          <rPr>
            <sz val="10"/>
            <rFont val="Arial"/>
            <family val="2"/>
          </rPr>
          <t>Ô chỉ tiêu có định dạng số. Đơn vị tính x 1 (hoặc %)</t>
        </r>
      </text>
    </comment>
    <comment ref="D26" authorId="0" shapeId="0" xr:uid="{00000000-0006-0000-0500-00001B000000}">
      <text>
        <r>
          <rPr>
            <sz val="10"/>
            <rFont val="Arial"/>
            <family val="2"/>
          </rPr>
          <t>Ô chỉ tiêu có định dạng số. Đơn vị tính x 1 (hoặc %)</t>
        </r>
      </text>
    </comment>
    <comment ref="E26" authorId="0" shapeId="0" xr:uid="{00000000-0006-0000-0500-00001C000000}">
      <text>
        <r>
          <rPr>
            <sz val="10"/>
            <rFont val="Arial"/>
            <family val="2"/>
          </rPr>
          <t>Ô chỉ tiêu có định dạng số. Đơn vị tính x 1 (hoặc %)</t>
        </r>
      </text>
    </comment>
    <comment ref="F26" authorId="0" shapeId="0" xr:uid="{00000000-0006-0000-0500-00001D000000}">
      <text>
        <r>
          <rPr>
            <sz val="10"/>
            <rFont val="Arial"/>
            <family val="2"/>
          </rPr>
          <t>Ô chỉ tiêu có định dạng số. Đơn vị tính x 1 (hoặc %)</t>
        </r>
      </text>
    </comment>
    <comment ref="G26" authorId="0" shapeId="0" xr:uid="{00000000-0006-0000-0500-00001E000000}">
      <text>
        <r>
          <rPr>
            <sz val="10"/>
            <rFont val="Arial"/>
            <family val="2"/>
          </rPr>
          <t>Ô chỉ tiêu có định dạng số. Đơn vị tính x 1 (hoặc %)</t>
        </r>
      </text>
    </comment>
    <comment ref="A28" authorId="0" shapeId="0" xr:uid="{00000000-0006-0000-0500-00001F000000}">
      <text>
        <r>
          <rPr>
            <sz val="10"/>
            <rFont val="Arial"/>
            <family val="2"/>
          </rPr>
          <t>Ô chỉ tiêu có định dạng số. Đơn vị tính x 1 (hoặc %)
Dữ liệu động đầu vào hợp lệ khi chỉ được thêm dòng trên ô này.</t>
        </r>
      </text>
    </comment>
    <comment ref="B28" authorId="0" shapeId="0" xr:uid="{00000000-0006-0000-0500-000020000000}">
      <text>
        <r>
          <rPr>
            <sz val="10"/>
            <rFont val="Arial"/>
            <family val="2"/>
          </rPr>
          <t>Ô chỉ tiêu có định dạng ký tự
Dữ liệu động đầu vào hợp lệ khi chỉ được thêm dòng trên ô này.</t>
        </r>
      </text>
    </comment>
    <comment ref="C28" authorId="0" shapeId="0" xr:uid="{00000000-0006-0000-0500-000021000000}">
      <text>
        <r>
          <rPr>
            <sz val="10"/>
            <rFont val="Arial"/>
            <family val="2"/>
          </rPr>
          <t>Ô chỉ tiêu có định dạng số. Đơn vị tính x 1 (hoặc %)
Dữ liệu động đầu vào hợp lệ khi chỉ được thêm dòng trên ô này.</t>
        </r>
      </text>
    </comment>
    <comment ref="D28" authorId="0" shapeId="0" xr:uid="{00000000-0006-0000-0500-000022000000}">
      <text>
        <r>
          <rPr>
            <sz val="10"/>
            <rFont val="Arial"/>
            <family val="2"/>
          </rPr>
          <t>Ô chỉ tiêu có định dạng số. Đơn vị tính x 1 (hoặc %)
Dữ liệu động đầu vào hợp lệ khi chỉ được thêm dòng trên ô này.</t>
        </r>
      </text>
    </comment>
    <comment ref="E28" authorId="0" shapeId="0" xr:uid="{00000000-0006-0000-0500-000023000000}">
      <text>
        <r>
          <rPr>
            <sz val="10"/>
            <rFont val="Arial"/>
            <family val="2"/>
          </rPr>
          <t>Ô chỉ tiêu có định dạng số. Đơn vị tính x 1 (hoặc %)
Dữ liệu động đầu vào hợp lệ khi chỉ được thêm dòng trên ô này.</t>
        </r>
      </text>
    </comment>
    <comment ref="F28" authorId="0" shapeId="0" xr:uid="{00000000-0006-0000-0500-000024000000}">
      <text>
        <r>
          <rPr>
            <sz val="10"/>
            <rFont val="Arial"/>
            <family val="2"/>
          </rPr>
          <t>Ô chỉ tiêu có định dạng số. Đơn vị tính x 1 (hoặc %)
Dữ liệu động đầu vào hợp lệ khi chỉ được thêm dòng trên ô này.</t>
        </r>
      </text>
    </comment>
    <comment ref="G28" authorId="0" shapeId="0" xr:uid="{00000000-0006-0000-0500-000025000000}">
      <text>
        <r>
          <rPr>
            <sz val="10"/>
            <rFont val="Arial"/>
            <family val="2"/>
          </rPr>
          <t>Ô chỉ tiêu có định dạng số. Đơn vị tính x 1 (hoặc %)
Dữ liệu động đầu vào hợp lệ khi chỉ được thêm dòng trên ô này.</t>
        </r>
      </text>
    </comment>
    <comment ref="D29" authorId="0" shapeId="0" xr:uid="{00000000-0006-0000-0500-000026000000}">
      <text>
        <r>
          <rPr>
            <sz val="10"/>
            <rFont val="Arial"/>
            <family val="2"/>
          </rPr>
          <t>Ô chỉ tiêu có định dạng số. Đơn vị tính x 1 (hoặc %)</t>
        </r>
      </text>
    </comment>
    <comment ref="E29" authorId="0" shapeId="0" xr:uid="{00000000-0006-0000-0500-000027000000}">
      <text>
        <r>
          <rPr>
            <sz val="10"/>
            <rFont val="Arial"/>
            <family val="2"/>
          </rPr>
          <t>Ô chỉ tiêu có định dạng số. Đơn vị tính x 1 (hoặc %)</t>
        </r>
      </text>
    </comment>
    <comment ref="F29" authorId="0" shapeId="0" xr:uid="{00000000-0006-0000-0500-000028000000}">
      <text>
        <r>
          <rPr>
            <sz val="10"/>
            <rFont val="Arial"/>
            <family val="2"/>
          </rPr>
          <t>Ô chỉ tiêu có định dạng số. Đơn vị tính x 1 (hoặc %)</t>
        </r>
      </text>
    </comment>
    <comment ref="G29" authorId="0" shapeId="0" xr:uid="{00000000-0006-0000-0500-000029000000}">
      <text>
        <r>
          <rPr>
            <sz val="10"/>
            <rFont val="Arial"/>
            <family val="2"/>
          </rPr>
          <t>Ô chỉ tiêu có định dạng số. Đơn vị tính x 1 (hoặc %)</t>
        </r>
      </text>
    </comment>
    <comment ref="A33" authorId="0" shapeId="0" xr:uid="{00000000-0006-0000-0500-00002A000000}">
      <text>
        <r>
          <rPr>
            <sz val="10"/>
            <rFont val="Arial"/>
            <family val="2"/>
          </rPr>
          <t>Ô chỉ tiêu có định dạng số. Đơn vị tính x 1 (hoặc %)
Dữ liệu động đầu vào hợp lệ khi chỉ được thêm dòng trên ô này.</t>
        </r>
      </text>
    </comment>
    <comment ref="B33" authorId="0" shapeId="0" xr:uid="{00000000-0006-0000-0500-00002B000000}">
      <text>
        <r>
          <rPr>
            <sz val="10"/>
            <rFont val="Arial"/>
            <family val="2"/>
          </rPr>
          <t>Ô chỉ tiêu có định dạng ký tự
Dữ liệu động đầu vào hợp lệ khi chỉ được thêm dòng trên ô này.</t>
        </r>
      </text>
    </comment>
    <comment ref="C33" authorId="0" shapeId="0" xr:uid="{00000000-0006-0000-0500-00002C000000}">
      <text>
        <r>
          <rPr>
            <sz val="10"/>
            <rFont val="Arial"/>
            <family val="2"/>
          </rPr>
          <t>Ô chỉ tiêu có định dạng số. Đơn vị tính x 1 (hoặc %)
Dữ liệu động đầu vào hợp lệ khi chỉ được thêm dòng trên ô này.</t>
        </r>
      </text>
    </comment>
    <comment ref="D33" authorId="0" shapeId="0" xr:uid="{00000000-0006-0000-0500-00002D000000}">
      <text>
        <r>
          <rPr>
            <sz val="10"/>
            <rFont val="Arial"/>
            <family val="2"/>
          </rPr>
          <t>Ô chỉ tiêu có định dạng số. Đơn vị tính x 1 (hoặc %)
Dữ liệu động đầu vào hợp lệ khi chỉ được thêm dòng trên ô này.</t>
        </r>
      </text>
    </comment>
    <comment ref="E33" authorId="0" shapeId="0" xr:uid="{00000000-0006-0000-0500-00002E000000}">
      <text>
        <r>
          <rPr>
            <sz val="10"/>
            <rFont val="Arial"/>
            <family val="2"/>
          </rPr>
          <t>Ô chỉ tiêu có định dạng số. Đơn vị tính x 1 (hoặc %)
Dữ liệu động đầu vào hợp lệ khi chỉ được thêm dòng trên ô này.</t>
        </r>
      </text>
    </comment>
    <comment ref="F33" authorId="0" shapeId="0" xr:uid="{00000000-0006-0000-0500-00002F000000}">
      <text>
        <r>
          <rPr>
            <sz val="10"/>
            <rFont val="Arial"/>
            <family val="2"/>
          </rPr>
          <t>Ô chỉ tiêu có định dạng số. Đơn vị tính x 1 (hoặc %)
Dữ liệu động đầu vào hợp lệ khi chỉ được thêm dòng trên ô này.</t>
        </r>
      </text>
    </comment>
    <comment ref="G33" authorId="0" shapeId="0" xr:uid="{00000000-0006-0000-0500-000030000000}">
      <text>
        <r>
          <rPr>
            <sz val="10"/>
            <rFont val="Arial"/>
            <family val="2"/>
          </rPr>
          <t>Ô chỉ tiêu có định dạng số. Đơn vị tính x 1 (hoặc %)
Dữ liệu động đầu vào hợp lệ khi chỉ được thêm dòng trên ô này.</t>
        </r>
      </text>
    </comment>
    <comment ref="D34" authorId="0" shapeId="0" xr:uid="{00000000-0006-0000-0500-000031000000}">
      <text>
        <r>
          <rPr>
            <sz val="10"/>
            <rFont val="Arial"/>
            <family val="2"/>
          </rPr>
          <t>Ô chỉ tiêu có định dạng số. Đơn vị tính x 1 (hoặc %)</t>
        </r>
      </text>
    </comment>
    <comment ref="E34" authorId="0" shapeId="0" xr:uid="{00000000-0006-0000-0500-000032000000}">
      <text>
        <r>
          <rPr>
            <sz val="10"/>
            <rFont val="Arial"/>
            <family val="2"/>
          </rPr>
          <t>Ô chỉ tiêu có định dạng số. Đơn vị tính x 1 (hoặc %)</t>
        </r>
      </text>
    </comment>
    <comment ref="F34" authorId="0" shapeId="0" xr:uid="{00000000-0006-0000-0500-000033000000}">
      <text>
        <r>
          <rPr>
            <sz val="10"/>
            <rFont val="Arial"/>
            <family val="2"/>
          </rPr>
          <t>Ô chỉ tiêu có định dạng số. Đơn vị tính x 1 (hoặc %)</t>
        </r>
      </text>
    </comment>
    <comment ref="G34" authorId="0" shapeId="0" xr:uid="{00000000-0006-0000-0500-000034000000}">
      <text>
        <r>
          <rPr>
            <sz val="10"/>
            <rFont val="Arial"/>
            <family val="2"/>
          </rPr>
          <t>Ô chỉ tiêu có định dạng số. Đơn vị tính x 1 (hoặc %)</t>
        </r>
      </text>
    </comment>
    <comment ref="D35" authorId="0" shapeId="0" xr:uid="{00000000-0006-0000-0500-000035000000}">
      <text>
        <r>
          <rPr>
            <sz val="10"/>
            <rFont val="Arial"/>
            <family val="2"/>
          </rPr>
          <t>Ô chỉ tiêu có định dạng số. Đơn vị tính x 1 (hoặc %)</t>
        </r>
      </text>
    </comment>
    <comment ref="E35" authorId="0" shapeId="0" xr:uid="{00000000-0006-0000-0500-000036000000}">
      <text>
        <r>
          <rPr>
            <sz val="10"/>
            <rFont val="Arial"/>
            <family val="2"/>
          </rPr>
          <t>Ô chỉ tiêu có định dạng số. Đơn vị tính x 1 (hoặc %)</t>
        </r>
      </text>
    </comment>
    <comment ref="F35" authorId="0" shapeId="0" xr:uid="{00000000-0006-0000-0500-000037000000}">
      <text>
        <r>
          <rPr>
            <sz val="10"/>
            <rFont val="Arial"/>
            <family val="2"/>
          </rPr>
          <t>Ô chỉ tiêu có định dạng số. Đơn vị tính x 1 (hoặc %)</t>
        </r>
      </text>
    </comment>
    <comment ref="G35" authorId="0" shapeId="0" xr:uid="{00000000-0006-0000-0500-000038000000}">
      <text>
        <r>
          <rPr>
            <sz val="10"/>
            <rFont val="Arial"/>
            <family val="2"/>
          </rPr>
          <t>Ô chỉ tiêu có định dạng số. Đơn vị tính x 1 (hoặc %)</t>
        </r>
      </text>
    </comment>
    <comment ref="A44" authorId="0" shapeId="0" xr:uid="{00000000-0006-0000-0500-000039000000}">
      <text>
        <r>
          <rPr>
            <sz val="10"/>
            <rFont val="Arial"/>
            <family val="2"/>
          </rPr>
          <t>Ô chỉ tiêu có định dạng số. Đơn vị tính x 1 (hoặc %)
Dữ liệu động đầu vào hợp lệ khi chỉ được thêm dòng trên ô này.</t>
        </r>
      </text>
    </comment>
    <comment ref="B44" authorId="0" shapeId="0" xr:uid="{00000000-0006-0000-0500-00003A000000}">
      <text>
        <r>
          <rPr>
            <sz val="10"/>
            <rFont val="Arial"/>
            <family val="2"/>
          </rPr>
          <t>Ô chỉ tiêu có định dạng ký tự
Dữ liệu động đầu vào hợp lệ khi chỉ được thêm dòng trên ô này.</t>
        </r>
      </text>
    </comment>
    <comment ref="C44" authorId="0" shapeId="0" xr:uid="{00000000-0006-0000-0500-00003B000000}">
      <text>
        <r>
          <rPr>
            <sz val="10"/>
            <rFont val="Arial"/>
            <family val="2"/>
          </rPr>
          <t>Ô chỉ tiêu có định dạng số. Đơn vị tính x 1 (hoặc %)
Dữ liệu động đầu vào hợp lệ khi chỉ được thêm dòng trên ô này.</t>
        </r>
      </text>
    </comment>
    <comment ref="D44" authorId="0" shapeId="0" xr:uid="{00000000-0006-0000-0500-00003C000000}">
      <text>
        <r>
          <rPr>
            <sz val="10"/>
            <rFont val="Arial"/>
            <family val="2"/>
          </rPr>
          <t>Ô chỉ tiêu có định dạng số. Đơn vị tính x 1 (hoặc %)
Dữ liệu động đầu vào hợp lệ khi chỉ được thêm dòng trên ô này.</t>
        </r>
      </text>
    </comment>
    <comment ref="E44" authorId="0" shapeId="0" xr:uid="{00000000-0006-0000-0500-00003D000000}">
      <text>
        <r>
          <rPr>
            <sz val="10"/>
            <rFont val="Arial"/>
            <family val="2"/>
          </rPr>
          <t>Ô chỉ tiêu có định dạng số. Đơn vị tính x 1 (hoặc %)
Dữ liệu động đầu vào hợp lệ khi chỉ được thêm dòng trên ô này.</t>
        </r>
      </text>
    </comment>
    <comment ref="F44" authorId="0" shapeId="0" xr:uid="{00000000-0006-0000-0500-00003E000000}">
      <text>
        <r>
          <rPr>
            <sz val="10"/>
            <rFont val="Arial"/>
            <family val="2"/>
          </rPr>
          <t>Ô chỉ tiêu có định dạng số. Đơn vị tính x 1 (hoặc %)
Dữ liệu động đầu vào hợp lệ khi chỉ được thêm dòng trên ô này.</t>
        </r>
      </text>
    </comment>
    <comment ref="G44" authorId="0" shapeId="0" xr:uid="{00000000-0006-0000-0500-00003F000000}">
      <text>
        <r>
          <rPr>
            <sz val="10"/>
            <rFont val="Arial"/>
            <family val="2"/>
          </rPr>
          <t>Ô chỉ tiêu có định dạng số. Đơn vị tính x 1 (hoặc %)
Dữ liệu động đầu vào hợp lệ khi chỉ được thêm dòng trên ô này.</t>
        </r>
      </text>
    </comment>
    <comment ref="D45" authorId="0" shapeId="0" xr:uid="{00000000-0006-0000-0500-000040000000}">
      <text>
        <r>
          <rPr>
            <sz val="10"/>
            <rFont val="Arial"/>
            <family val="2"/>
          </rPr>
          <t>Ô chỉ tiêu có định dạng số. Đơn vị tính x 1 (hoặc %)</t>
        </r>
      </text>
    </comment>
    <comment ref="E45" authorId="0" shapeId="0" xr:uid="{00000000-0006-0000-0500-000041000000}">
      <text>
        <r>
          <rPr>
            <sz val="10"/>
            <rFont val="Arial"/>
            <family val="2"/>
          </rPr>
          <t>Ô chỉ tiêu có định dạng số. Đơn vị tính x 1 (hoặc %)</t>
        </r>
      </text>
    </comment>
    <comment ref="F45" authorId="0" shapeId="0" xr:uid="{00000000-0006-0000-0500-000042000000}">
      <text>
        <r>
          <rPr>
            <sz val="10"/>
            <rFont val="Arial"/>
            <family val="2"/>
          </rPr>
          <t>Ô chỉ tiêu có định dạng số. Đơn vị tính x 1 (hoặc %)</t>
        </r>
      </text>
    </comment>
    <comment ref="G45" authorId="0" shapeId="0" xr:uid="{00000000-0006-0000-0500-000043000000}">
      <text>
        <r>
          <rPr>
            <sz val="10"/>
            <rFont val="Arial"/>
            <family val="2"/>
          </rPr>
          <t>Ô chỉ tiêu có định dạng số. Đơn vị tính x 1 (hoặc %)</t>
        </r>
      </text>
    </comment>
    <comment ref="D46" authorId="0" shapeId="0" xr:uid="{00000000-0006-0000-0500-000044000000}">
      <text>
        <r>
          <rPr>
            <sz val="10"/>
            <rFont val="Arial"/>
            <family val="2"/>
          </rPr>
          <t>Ô chỉ tiêu có định dạng số. Đơn vị tính x 1 (hoặc %)</t>
        </r>
      </text>
    </comment>
    <comment ref="E46" authorId="0" shapeId="0" xr:uid="{00000000-0006-0000-0500-000045000000}">
      <text>
        <r>
          <rPr>
            <sz val="10"/>
            <rFont val="Arial"/>
            <family val="2"/>
          </rPr>
          <t>Ô chỉ tiêu có định dạng số. Đơn vị tính x 1 (hoặc %)</t>
        </r>
      </text>
    </comment>
    <comment ref="F46" authorId="0" shapeId="0" xr:uid="{00000000-0006-0000-0500-000046000000}">
      <text>
        <r>
          <rPr>
            <sz val="10"/>
            <rFont val="Arial"/>
            <family val="2"/>
          </rPr>
          <t>Ô chỉ tiêu có định dạng số. Đơn vị tính x 1 (hoặc %)</t>
        </r>
      </text>
    </comment>
    <comment ref="G46" authorId="0" shapeId="0" xr:uid="{00000000-0006-0000-0500-000047000000}">
      <text>
        <r>
          <rPr>
            <sz val="10"/>
            <rFont val="Arial"/>
            <family val="2"/>
          </rPr>
          <t>Ô chỉ tiêu có định dạng số. Đơn vị tính x 1 (hoặc %)</t>
        </r>
      </text>
    </comment>
    <comment ref="A51" authorId="0" shapeId="0" xr:uid="{00000000-0006-0000-0500-000048000000}">
      <text>
        <r>
          <rPr>
            <sz val="10"/>
            <rFont val="Arial"/>
            <family val="2"/>
          </rPr>
          <t>Ô chỉ tiêu có định dạng ký tự
Dữ liệu động đầu vào hợp lệ khi chỉ được thêm dòng trên ô này.</t>
        </r>
      </text>
    </comment>
    <comment ref="B51" authorId="0" shapeId="0" xr:uid="{00000000-0006-0000-0500-000049000000}">
      <text>
        <r>
          <rPr>
            <sz val="10"/>
            <rFont val="Arial"/>
            <family val="2"/>
          </rPr>
          <t>Ô chỉ tiêu có định dạng ký tự
Dữ liệu động đầu vào hợp lệ khi chỉ được thêm dòng trên ô này.</t>
        </r>
      </text>
    </comment>
    <comment ref="C51" authorId="0" shapeId="0" xr:uid="{00000000-0006-0000-0500-00004A000000}">
      <text>
        <r>
          <rPr>
            <sz val="10"/>
            <rFont val="Arial"/>
            <family val="2"/>
          </rPr>
          <t>Ô chỉ tiêu có định dạng ký tự
Dữ liệu động đầu vào hợp lệ khi chỉ được thêm dòng trên ô này.</t>
        </r>
      </text>
    </comment>
    <comment ref="D51" authorId="0" shapeId="0" xr:uid="{00000000-0006-0000-0500-00004B000000}">
      <text>
        <r>
          <rPr>
            <sz val="10"/>
            <rFont val="Arial"/>
            <family val="2"/>
          </rPr>
          <t>Ô chỉ tiêu có định dạng số. Đơn vị tính x 1 (hoặc %)
Dữ liệu động đầu vào hợp lệ khi chỉ được thêm dòng trên ô này.</t>
        </r>
      </text>
    </comment>
    <comment ref="E51" authorId="0" shapeId="0" xr:uid="{00000000-0006-0000-0500-00004C000000}">
      <text>
        <r>
          <rPr>
            <sz val="10"/>
            <rFont val="Arial"/>
            <family val="2"/>
          </rPr>
          <t>Ô chỉ tiêu có định dạng số. Đơn vị tính x 1 (hoặc %)
Dữ liệu động đầu vào hợp lệ khi chỉ được thêm dòng trên ô này.</t>
        </r>
      </text>
    </comment>
    <comment ref="F51" authorId="0" shapeId="0" xr:uid="{00000000-0006-0000-0500-00004D000000}">
      <text>
        <r>
          <rPr>
            <sz val="10"/>
            <rFont val="Arial"/>
            <family val="2"/>
          </rPr>
          <t>Ô chỉ tiêu có định dạng số. Đơn vị tính x 1 (hoặc %)
Dữ liệu động đầu vào hợp lệ khi chỉ được thêm dòng trên ô này.</t>
        </r>
      </text>
    </comment>
    <comment ref="G51" authorId="0" shapeId="0" xr:uid="{00000000-0006-0000-0500-00004E000000}">
      <text>
        <r>
          <rPr>
            <sz val="10"/>
            <rFont val="Arial"/>
            <family val="2"/>
          </rPr>
          <t>Ô chỉ tiêu có định dạng số. Đơn vị tính x 1 (hoặc %)
Dữ liệu động đầu vào hợp lệ khi chỉ được thêm dòng trên ô này.</t>
        </r>
      </text>
    </comment>
    <comment ref="A53" authorId="0" shapeId="0" xr:uid="{00000000-0006-0000-0500-00004F000000}">
      <text>
        <r>
          <rPr>
            <sz val="10"/>
            <rFont val="Arial"/>
            <family val="2"/>
          </rPr>
          <t>Ô chỉ tiêu có định dạng ký tự
Dữ liệu động đầu vào hợp lệ khi chỉ được thêm dòng trên ô này.</t>
        </r>
      </text>
    </comment>
    <comment ref="B53" authorId="0" shapeId="0" xr:uid="{00000000-0006-0000-0500-000050000000}">
      <text>
        <r>
          <rPr>
            <sz val="10"/>
            <rFont val="Arial"/>
            <family val="2"/>
          </rPr>
          <t>Ô chỉ tiêu có định dạng ký tự
Dữ liệu động đầu vào hợp lệ khi chỉ được thêm dòng trên ô này.</t>
        </r>
      </text>
    </comment>
    <comment ref="C53" authorId="0" shapeId="0" xr:uid="{00000000-0006-0000-0500-000051000000}">
      <text>
        <r>
          <rPr>
            <sz val="10"/>
            <rFont val="Arial"/>
            <family val="2"/>
          </rPr>
          <t>Ô chỉ tiêu có định dạng ký tự
Dữ liệu động đầu vào hợp lệ khi chỉ được thêm dòng trên ô này.</t>
        </r>
      </text>
    </comment>
    <comment ref="D53" authorId="0" shapeId="0" xr:uid="{00000000-0006-0000-0500-000052000000}">
      <text>
        <r>
          <rPr>
            <sz val="10"/>
            <rFont val="Arial"/>
            <family val="2"/>
          </rPr>
          <t>Ô chỉ tiêu có định dạng số. Đơn vị tính x 1 (hoặc %)
Dữ liệu động đầu vào hợp lệ khi chỉ được thêm dòng trên ô này.</t>
        </r>
      </text>
    </comment>
    <comment ref="E53" authorId="0" shapeId="0" xr:uid="{00000000-0006-0000-0500-000053000000}">
      <text>
        <r>
          <rPr>
            <sz val="10"/>
            <rFont val="Arial"/>
            <family val="2"/>
          </rPr>
          <t>Ô chỉ tiêu có định dạng số. Đơn vị tính x 1 (hoặc %)
Dữ liệu động đầu vào hợp lệ khi chỉ được thêm dòng trên ô này.</t>
        </r>
      </text>
    </comment>
    <comment ref="F53" authorId="0" shapeId="0" xr:uid="{00000000-0006-0000-0500-000054000000}">
      <text>
        <r>
          <rPr>
            <sz val="10"/>
            <rFont val="Arial"/>
            <family val="2"/>
          </rPr>
          <t>Ô chỉ tiêu có định dạng số. Đơn vị tính x 1 (hoặc %)
Dữ liệu động đầu vào hợp lệ khi chỉ được thêm dòng trên ô này.</t>
        </r>
      </text>
    </comment>
    <comment ref="G53" authorId="0" shapeId="0" xr:uid="{00000000-0006-0000-0500-000055000000}">
      <text>
        <r>
          <rPr>
            <sz val="10"/>
            <rFont val="Arial"/>
            <family val="2"/>
          </rPr>
          <t>Ô chỉ tiêu có định dạng số. Đơn vị tính x 1 (hoặc %)
Dữ liệu động đầu vào hợp lệ khi chỉ được thêm dòng trên ô này.</t>
        </r>
      </text>
    </comment>
    <comment ref="A55" authorId="0" shapeId="0" xr:uid="{00000000-0006-0000-0500-000056000000}">
      <text>
        <r>
          <rPr>
            <sz val="10"/>
            <rFont val="Arial"/>
            <family val="2"/>
          </rPr>
          <t>Ô chỉ tiêu có định dạng ký tự
Dữ liệu động đầu vào hợp lệ khi chỉ được thêm dòng trên ô này.</t>
        </r>
      </text>
    </comment>
    <comment ref="B55" authorId="0" shapeId="0" xr:uid="{00000000-0006-0000-0500-000057000000}">
      <text>
        <r>
          <rPr>
            <sz val="10"/>
            <rFont val="Arial"/>
            <family val="2"/>
          </rPr>
          <t>Ô chỉ tiêu có định dạng ký tự
Dữ liệu động đầu vào hợp lệ khi chỉ được thêm dòng trên ô này.</t>
        </r>
      </text>
    </comment>
    <comment ref="C55" authorId="0" shapeId="0" xr:uid="{00000000-0006-0000-0500-000058000000}">
      <text>
        <r>
          <rPr>
            <sz val="10"/>
            <rFont val="Arial"/>
            <family val="2"/>
          </rPr>
          <t>Ô chỉ tiêu có định dạng ký tự
Dữ liệu động đầu vào hợp lệ khi chỉ được thêm dòng trên ô này.</t>
        </r>
      </text>
    </comment>
    <comment ref="D55" authorId="0" shapeId="0" xr:uid="{00000000-0006-0000-0500-000059000000}">
      <text>
        <r>
          <rPr>
            <sz val="10"/>
            <rFont val="Arial"/>
            <family val="2"/>
          </rPr>
          <t>Ô chỉ tiêu có định dạng số. Đơn vị tính x 1 (hoặc %)
Dữ liệu động đầu vào hợp lệ khi chỉ được thêm dòng trên ô này.</t>
        </r>
      </text>
    </comment>
    <comment ref="E55" authorId="0" shapeId="0" xr:uid="{00000000-0006-0000-0500-00005A000000}">
      <text>
        <r>
          <rPr>
            <sz val="10"/>
            <rFont val="Arial"/>
            <family val="2"/>
          </rPr>
          <t>Ô chỉ tiêu có định dạng số. Đơn vị tính x 1 (hoặc %)
Dữ liệu động đầu vào hợp lệ khi chỉ được thêm dòng trên ô này.</t>
        </r>
      </text>
    </comment>
    <comment ref="F55" authorId="0" shapeId="0" xr:uid="{00000000-0006-0000-0500-00005B000000}">
      <text>
        <r>
          <rPr>
            <sz val="10"/>
            <rFont val="Arial"/>
            <family val="2"/>
          </rPr>
          <t>Ô chỉ tiêu có định dạng số. Đơn vị tính x 1 (hoặc %)
Dữ liệu động đầu vào hợp lệ khi chỉ được thêm dòng trên ô này.</t>
        </r>
      </text>
    </comment>
    <comment ref="G55" authorId="0" shapeId="0" xr:uid="{00000000-0006-0000-0500-00005C000000}">
      <text>
        <r>
          <rPr>
            <sz val="10"/>
            <rFont val="Arial"/>
            <family val="2"/>
          </rPr>
          <t>Ô chỉ tiêu có định dạng số. Đơn vị tính x 1 (hoặc %)
Dữ liệu động đầu vào hợp lệ khi chỉ được thêm dòng trên ô này.</t>
        </r>
      </text>
    </comment>
    <comment ref="D56" authorId="0" shapeId="0" xr:uid="{00000000-0006-0000-0500-00005D000000}">
      <text>
        <r>
          <rPr>
            <sz val="10"/>
            <rFont val="Arial"/>
            <family val="2"/>
          </rPr>
          <t>Ô chỉ tiêu có định dạng số. Đơn vị tính x 1 (hoặc %)</t>
        </r>
      </text>
    </comment>
    <comment ref="E56" authorId="0" shapeId="0" xr:uid="{00000000-0006-0000-0500-00005E000000}">
      <text>
        <r>
          <rPr>
            <sz val="10"/>
            <rFont val="Arial"/>
            <family val="2"/>
          </rPr>
          <t>Ô chỉ tiêu có định dạng số. Đơn vị tính x 1 (hoặc %)</t>
        </r>
      </text>
    </comment>
    <comment ref="F56" authorId="0" shapeId="0" xr:uid="{00000000-0006-0000-0500-00005F000000}">
      <text>
        <r>
          <rPr>
            <sz val="10"/>
            <rFont val="Arial"/>
            <family val="2"/>
          </rPr>
          <t>Ô chỉ tiêu có định dạng số. Đơn vị tính x 1 (hoặc %)</t>
        </r>
      </text>
    </comment>
    <comment ref="G56" authorId="0" shapeId="0" xr:uid="{00000000-0006-0000-0500-00006000000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<sst xmlns="http://schemas.openxmlformats.org/spreadsheetml/2006/main" count="974" uniqueCount="600">
  <si>
    <t xml:space="preserve"> </t>
  </si>
  <si>
    <t>BÁO CÁO TÀI CHÍNH QUỸ MỞ</t>
  </si>
  <si>
    <t xml:space="preserve">Năm: </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</si>
  <si>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</si>
  <si>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</si>
  <si>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</si>
  <si>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</si>
  <si>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</si>
  <si>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</si>
  <si>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</si>
  <si>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</si>
  <si>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</si>
  <si>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</si>
  <si>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</si>
  <si>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</si>
  <si>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</si>
  <si>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</si>
  <si>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</si>
  <si>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</si>
  <si>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</si>
  <si>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</si>
  <si>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</si>
  <si>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</si>
  <si>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</si>
  <si>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Công ty Quản lý quỹ</t>
  </si>
  <si>
    <t>Kế toán trưởng</t>
  </si>
  <si>
    <t>Tổng (Giám) đốc</t>
  </si>
  <si>
    <t>Người lập biểu</t>
  </si>
  <si>
    <t>(Ký, họ tên, đóng dấu)</t>
  </si>
  <si>
    <t>(Ký, họ tên)</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</si>
  <si>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</si>
  <si>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</si>
  <si>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</si>
  <si>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</si>
  <si>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</si>
  <si>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</si>
  <si>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</si>
  <si>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</si>
  <si>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</si>
  <si>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</si>
  <si>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</si>
  <si>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</si>
  <si>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</si>
  <si>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</si>
  <si>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</si>
  <si>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</si>
  <si>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</si>
  <si>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</si>
  <si>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</si>
  <si>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</si>
  <si>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</si>
  <si>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</si>
  <si>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</si>
  <si>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</si>
  <si>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</si>
  <si>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</si>
  <si>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</si>
  <si>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</si>
  <si>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</si>
  <si>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</si>
  <si>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</si>
  <si>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</si>
  <si>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</si>
  <si>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</si>
  <si>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</si>
  <si>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</si>
  <si>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</si>
  <si>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</si>
  <si>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</si>
  <si>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</si>
  <si>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</si>
  <si>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</si>
  <si>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</si>
  <si>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</si>
  <si>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</si>
  <si>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</si>
  <si>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</si>
  <si>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</si>
  <si>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</si>
  <si>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</si>
  <si>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</si>
  <si>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</si>
  <si>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</si>
  <si>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</si>
  <si>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</si>
  <si>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</si>
  <si>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</si>
  <si>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</si>
  <si>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</si>
  <si>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</si>
  <si>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</si>
  <si>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</si>
  <si>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</si>
  <si>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</si>
  <si>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</si>
  <si>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</si>
  <si>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</si>
  <si>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</si>
  <si>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</si>
  <si>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</si>
  <si>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</si>
  <si>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</si>
  <si>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</si>
  <si>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</si>
  <si>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</si>
  <si>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</si>
  <si>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</si>
  <si>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</si>
  <si>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</si>
  <si>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</si>
  <si>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</si>
  <si>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</si>
  <si>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</si>
  <si>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</si>
  <si>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</si>
  <si>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</si>
  <si>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</si>
  <si>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</si>
  <si>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</si>
  <si>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</si>
  <si>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</si>
  <si>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</si>
  <si>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</si>
  <si>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</si>
  <si>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</si>
  <si>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</si>
  <si>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</si>
  <si>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</si>
  <si>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</si>
  <si>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</si>
  <si>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</si>
  <si>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</si>
  <si>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</si>
  <si>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</si>
  <si>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</si>
  <si>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</si>
  <si>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</si>
  <si>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</si>
  <si>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</si>
  <si>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</si>
  <si>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</si>
  <si>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</si>
  <si>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</si>
  <si>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</si>
  <si>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</si>
  <si>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</si>
  <si>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</si>
  <si>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</si>
  <si>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</si>
  <si>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</si>
  <si>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</si>
  <si>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</si>
  <si>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</si>
  <si>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</si>
  <si>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</si>
  <si>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</si>
  <si>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</si>
  <si>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Mã chỉ tiêu</t>
  </si>
  <si>
    <t>A</t>
  </si>
  <si>
    <t>B</t>
  </si>
  <si>
    <t>4060</t>
  </si>
  <si>
    <t>4061</t>
  </si>
  <si>
    <t>II.1</t>
  </si>
  <si>
    <t>4062</t>
  </si>
  <si>
    <t>II.2</t>
  </si>
  <si>
    <t>4063</t>
  </si>
  <si>
    <t>III</t>
  </si>
  <si>
    <t>4064</t>
  </si>
  <si>
    <t>III.1</t>
  </si>
  <si>
    <t>4065</t>
  </si>
  <si>
    <t>III.2</t>
  </si>
  <si>
    <t>4066</t>
  </si>
  <si>
    <t>IV</t>
  </si>
  <si>
    <t>4067</t>
  </si>
  <si>
    <t>Loại</t>
  </si>
  <si>
    <t>Số Lượng</t>
  </si>
  <si>
    <t>Giá thị trường_x000D_
hoặc giá trị hợp lý tại ngày báo cáo</t>
  </si>
  <si>
    <t>Tổng giá trị (Đồng)</t>
  </si>
  <si>
    <t>Tỷ lệ % Tổng giá trị tài sản của Quỹ</t>
  </si>
  <si>
    <t>Cổ phiếu niêm yết</t>
  </si>
  <si>
    <t>4030</t>
  </si>
  <si>
    <t>...</t>
  </si>
  <si>
    <t>Tổng</t>
  </si>
  <si>
    <t>4031</t>
  </si>
  <si>
    <t>Cổ phiếu không niêm yết</t>
  </si>
  <si>
    <t>4032</t>
  </si>
  <si>
    <t>4033</t>
  </si>
  <si>
    <t>Tổng các loại cổ phiếu</t>
  </si>
  <si>
    <t>4034</t>
  </si>
  <si>
    <t>Trái phiếu</t>
  </si>
  <si>
    <t>4035</t>
  </si>
  <si>
    <t>4036</t>
  </si>
  <si>
    <t>Các loại chứng khoán khác</t>
  </si>
  <si>
    <t>4037</t>
  </si>
  <si>
    <t>4038</t>
  </si>
  <si>
    <t>Tổng các loại chứng khoán</t>
  </si>
  <si>
    <t>4039</t>
  </si>
  <si>
    <t>V</t>
  </si>
  <si>
    <t>Các tài sản khác</t>
  </si>
  <si>
    <t>4040</t>
  </si>
  <si>
    <t>4041</t>
  </si>
  <si>
    <t>Tiền</t>
  </si>
  <si>
    <t>4042</t>
  </si>
  <si>
    <t>Tiền gửi ngân hàng</t>
  </si>
  <si>
    <t>4043</t>
  </si>
  <si>
    <t>Chứng chỉ tiền gửi</t>
  </si>
  <si>
    <t>4044</t>
  </si>
  <si>
    <t>Công cụ chuyển nhượng</t>
  </si>
  <si>
    <t>4045</t>
  </si>
  <si>
    <t>4046</t>
  </si>
  <si>
    <t>VII</t>
  </si>
  <si>
    <t>Tổng giá trị danh mục</t>
  </si>
  <si>
    <t>4047</t>
  </si>
  <si>
    <t>16</t>
  </si>
  <si>
    <t>17</t>
  </si>
  <si>
    <t>18</t>
  </si>
  <si>
    <t>19</t>
  </si>
  <si>
    <t>33</t>
  </si>
  <si>
    <t>34</t>
  </si>
  <si>
    <t>35</t>
  </si>
  <si>
    <t>80</t>
  </si>
  <si>
    <t>Chỉ tiêu
Indicator</t>
  </si>
  <si>
    <t>Mã số
Code</t>
  </si>
  <si>
    <t>Thuyết minh
Note</t>
  </si>
  <si>
    <t>Năm 2021
Year 2021</t>
  </si>
  <si>
    <t>I. THU NHẬP, DOANH THU HOẠT ĐỘNG ĐẦU TƯ
Investment income</t>
  </si>
  <si>
    <t>1.1. Cổ tức được chia
Dividend income</t>
  </si>
  <si>
    <t>1.2.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</si>
  <si>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</si>
  <si>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</si>
  <si>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</si>
  <si>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</si>
  <si>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</si>
  <si>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</si>
  <si>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</si>
  <si>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</si>
  <si>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</si>
  <si>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</si>
  <si>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</si>
  <si>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</si>
  <si>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</si>
  <si>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</si>
  <si>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</si>
  <si>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</si>
  <si>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</si>
  <si>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</si>
  <si>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</si>
  <si>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</si>
  <si>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</si>
  <si>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</si>
  <si>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</si>
  <si>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</si>
  <si>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</si>
  <si>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</si>
  <si>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</si>
  <si>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</si>
  <si>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</si>
  <si>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</si>
  <si>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</si>
  <si>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Phí dịch vụ lưu ký cho chứng khoán cơ sở, phí quản lý vị thế và tài sản phái sinh trả cho VSD
Custodian service -  Depository fee, Position and Margin management fee paid to VSD</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</si>
  <si>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</si>
  <si>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</si>
  <si>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</si>
  <si>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</si>
  <si>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</si>
  <si>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3.6.1.Phí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</si>
  <si>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</si>
  <si>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</si>
  <si>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</si>
  <si>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</si>
  <si>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</si>
  <si>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</si>
  <si>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</si>
  <si>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</si>
  <si>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</si>
  <si>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</si>
  <si>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</si>
  <si>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</si>
  <si>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</si>
  <si>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Chi phí cung cấp báo giá chứng khoán 
Price feed fee</t>
  </si>
  <si>
    <t>20.10.04</t>
  </si>
  <si>
    <t>Chi phí dịch vụ tư vấn pháp lý
Legal consultancy expenses</t>
  </si>
  <si>
    <t>20.10.05</t>
  </si>
  <si>
    <t>Chi phí thiết lập Quỹ
Set up fee</t>
  </si>
  <si>
    <t>20.10.06</t>
  </si>
  <si>
    <t>Phí quản lý thường niên trả UBCKNN
Annual fee paid to SSC</t>
  </si>
  <si>
    <t>20.10.07</t>
  </si>
  <si>
    <t>Phí ngân hàng
Bank charges</t>
  </si>
  <si>
    <t>20.10.08</t>
  </si>
  <si>
    <t>Chi phí công bố thông tin của Quỹ
Expenses for information disclosure of the Fund</t>
  </si>
  <si>
    <t>20.10.09</t>
  </si>
  <si>
    <t>Phí thiết kế, in ấn, gửi thư…
Designing, printing, posting... expenses</t>
  </si>
  <si>
    <t>20.10.10</t>
  </si>
  <si>
    <t>Phí thực hiện quyền trả cho VSD
Fee paid to VSD for getting the list of investors</t>
  </si>
  <si>
    <t>20.10.11</t>
  </si>
  <si>
    <t>Phí đăng ký niêm yết bổ sung trả VSD
Additional registration fee paid to VSD</t>
  </si>
  <si>
    <t>20.10.12</t>
  </si>
  <si>
    <t>Phí niêm yết
Listing fee</t>
  </si>
  <si>
    <t>20.10.13</t>
  </si>
  <si>
    <t>Chi phí khác
Other expenses</t>
  </si>
  <si>
    <t>20.10.14</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</si>
  <si>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</si>
  <si>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</si>
  <si>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</si>
  <si>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</si>
  <si>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</si>
  <si>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</si>
  <si>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</si>
  <si>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</si>
  <si>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</si>
  <si>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Ngày 31 tháng 12 năm 2021
 As at 31 Dec 2021</t>
  </si>
  <si>
    <t>I. TÀI SẢN
ASSETS</t>
  </si>
  <si>
    <t>1.Tiền gửi ngân hàng và tương đương tiền
Cash at bank and cash equivalent</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</si>
  <si>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</si>
  <si>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</si>
  <si>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</si>
  <si>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</si>
  <si>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</si>
  <si>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</si>
  <si>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</si>
  <si>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</si>
  <si>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</si>
  <si>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 Tiền gửi có kỳ hạn dưới ba (03) tháng
Deposit with term less than three (03) months</t>
  </si>
  <si>
    <t>2. Các khoản đầu tư thuần
Net Investments</t>
  </si>
  <si>
    <t>2.1. Các khoản đầu tư
Investments</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</si>
  <si>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</si>
  <si>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</si>
  <si>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</si>
  <si>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</si>
  <si>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</si>
  <si>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</si>
  <si>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</si>
  <si>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</si>
  <si>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</si>
  <si>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</si>
  <si>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</si>
  <si>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</si>
  <si>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</si>
  <si>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</si>
  <si>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</si>
  <si>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</si>
  <si>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</si>
  <si>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</si>
  <si>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</si>
  <si>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</si>
  <si>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</si>
  <si>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</si>
  <si>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</si>
  <si>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</si>
  <si>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</si>
  <si>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</si>
  <si>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</si>
  <si>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</si>
  <si>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</si>
  <si>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</si>
  <si>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</si>
  <si>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</si>
  <si>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</si>
  <si>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</si>
  <si>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</si>
  <si>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</si>
  <si>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</si>
  <si>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</si>
  <si>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</si>
  <si>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</si>
  <si>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</si>
  <si>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</si>
  <si>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</si>
  <si>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</si>
  <si>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</si>
  <si>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</si>
  <si>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</si>
  <si>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</si>
  <si>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</si>
  <si>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</si>
  <si>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</si>
  <si>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</si>
  <si>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</si>
  <si>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</si>
  <si>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</si>
  <si>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</si>
  <si>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</si>
  <si>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</si>
  <si>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TỔNG TÀI SẢN
TOTAL ASSETS</t>
  </si>
  <si>
    <t>II. NỢ PHẢI TRẢ
TOTAL LIABILITIES</t>
  </si>
  <si>
    <t>1. Vay ngắn hạn 
Short-term loans</t>
  </si>
  <si>
    <t>Gốc hợp đồng repo
Repo contracts - Principal</t>
  </si>
  <si>
    <t>311.1</t>
  </si>
  <si>
    <t>Vay ngắn hạn
Short-term loans</t>
  </si>
  <si>
    <t>311.2</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</si>
  <si>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</si>
  <si>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</si>
  <si>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</si>
  <si>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</si>
  <si>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</si>
  <si>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</si>
  <si>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</si>
  <si>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5.Phải trả thu nhập cho Nhà đầu tư
Profit distribution payables</t>
  </si>
  <si>
    <t>6. Chi phí phải trả
Expense Accruals</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</si>
  <si>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</si>
  <si>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</si>
  <si>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</si>
  <si>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</si>
  <si>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</si>
  <si>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</si>
  <si>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</si>
  <si>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</si>
  <si>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</si>
  <si>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</si>
  <si>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</si>
  <si>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</si>
  <si>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</si>
  <si>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</si>
  <si>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</si>
  <si>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</si>
  <si>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</si>
  <si>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</si>
  <si>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</si>
  <si>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</si>
  <si>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</si>
  <si>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</si>
  <si>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</si>
  <si>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</si>
  <si>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9. Phải trả dịch vụ quản lý Quỹ mở
Fund management related service expense payable</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</si>
  <si>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</si>
  <si>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</si>
  <si>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</si>
  <si>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</si>
  <si>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</si>
  <si>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</si>
  <si>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</si>
  <si>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</si>
  <si>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</si>
  <si>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</si>
  <si>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</si>
  <si>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</si>
  <si>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</si>
  <si>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</si>
  <si>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</si>
  <si>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</si>
  <si>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</si>
  <si>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</si>
  <si>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</si>
  <si>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</si>
  <si>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</si>
  <si>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</si>
  <si>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</si>
  <si>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</si>
  <si>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</si>
  <si>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</si>
  <si>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</si>
  <si>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</si>
  <si>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</si>
  <si>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</si>
  <si>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</si>
  <si>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</si>
  <si>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</si>
  <si>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</si>
  <si>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</si>
  <si>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</si>
  <si>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</si>
  <si>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</si>
  <si>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</si>
  <si>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</si>
  <si>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</si>
  <si>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</si>
  <si>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</si>
  <si>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</si>
  <si>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</si>
  <si>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</si>
  <si>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</si>
  <si>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</si>
  <si>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</si>
  <si>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</si>
  <si>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</si>
  <si>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</si>
  <si>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</si>
  <si>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</si>
  <si>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</si>
  <si>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</si>
  <si>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</si>
  <si>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 xml:space="preserve">V. Giá trị tài sản ròng trên một đơn vị quỹ cuối kỳ
NAV per unit at the end of period </t>
  </si>
  <si>
    <t>4067.1</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</si>
  <si>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</si>
  <si>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</si>
  <si>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</si>
  <si>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</si>
  <si>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</si>
  <si>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</si>
  <si>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</si>
  <si>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</si>
  <si>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</si>
  <si>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</si>
  <si>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</si>
  <si>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</si>
  <si>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</si>
  <si>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</si>
  <si>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</si>
  <si>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</si>
  <si>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</si>
  <si>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</si>
  <si>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</si>
  <si>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</si>
  <si>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</si>
  <si>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</si>
  <si>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</si>
  <si>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</si>
  <si>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</si>
  <si>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</si>
  <si>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</si>
  <si>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</si>
  <si>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</si>
  <si>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</si>
  <si>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</si>
  <si>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</si>
  <si>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Tiền gửi không kỳ hạn
Demand deposit</t>
  </si>
  <si>
    <t>52.1</t>
  </si>
  <si>
    <t>Tiền gửi có kỳ hạn dưới ba (03) tháng
Deposits with term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</si>
  <si>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</si>
  <si>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</si>
  <si>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</si>
  <si>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</si>
  <si>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</si>
  <si>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</si>
  <si>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57.1</t>
  </si>
  <si>
    <t>57.2</t>
  </si>
  <si>
    <t>57.3</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</si>
  <si>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</si>
  <si>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</si>
  <si>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</si>
  <si>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</si>
  <si>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1.1</t>
  </si>
  <si>
    <t>1.2</t>
  </si>
  <si>
    <t>1.3</t>
  </si>
  <si>
    <t>4037.1</t>
  </si>
  <si>
    <t>Chi tiết loại hợp đồng phái sinh(*)
Index future contracts</t>
  </si>
  <si>
    <t>4037.2</t>
  </si>
  <si>
    <t>Cổ tức được nhận
Dividend receivables</t>
  </si>
  <si>
    <t>4040.1</t>
  </si>
  <si>
    <t>Lãi trái phiếu được nhận
Coupon receivables</t>
  </si>
  <si>
    <t>4040.2</t>
  </si>
  <si>
    <t>Lãi tiền gửi và chứng chỉ tiền gửi được nhận
Interest receivables from bank deposits and certificates of deposit</t>
  </si>
  <si>
    <t>4040.3</t>
  </si>
  <si>
    <t>Tiền bán chứng khoán chờ thu
Outstanding Settlement of sales transactions</t>
  </si>
  <si>
    <t>4040.4</t>
  </si>
  <si>
    <t>4040.5</t>
  </si>
  <si>
    <t>6</t>
  </si>
  <si>
    <t>Phải thu khác
Other receivables</t>
  </si>
  <si>
    <t>4040.6</t>
  </si>
  <si>
    <t>7</t>
  </si>
  <si>
    <t>Tài sản khác
Other assets</t>
  </si>
  <si>
    <t>4040.7</t>
  </si>
  <si>
    <t>Tiền gửi ngân hàng
Cash at Bank</t>
  </si>
  <si>
    <t>4043.1</t>
  </si>
  <si>
    <t>Các khoản tương đương tiền
Cash Equivalents</t>
  </si>
  <si>
    <t>4043.2</t>
  </si>
  <si>
    <t>Tiền gửi có kỳ hạn trên 3 tháng
Deposits with term over three (03) months</t>
  </si>
  <si>
    <t>4043.3</t>
  </si>
  <si>
    <t>Công ty Quản lý quỹ: Công ty Cổ phần Quản lý Quỹ Kỹ Thương</t>
  </si>
  <si>
    <t>Quỹ: Quỹ Đầu tư Cổ phiếu Techcom (TCEF)</t>
  </si>
  <si>
    <t>Phan Thị Thu Hằng</t>
  </si>
  <si>
    <t>Phí Tuấn Thành</t>
  </si>
  <si>
    <t>ACB</t>
  </si>
  <si>
    <t>CTG</t>
  </si>
  <si>
    <t>FPT</t>
  </si>
  <si>
    <t>GAS</t>
  </si>
  <si>
    <t>GVR</t>
  </si>
  <si>
    <t>MBB</t>
  </si>
  <si>
    <t>MSN</t>
  </si>
  <si>
    <t>MWG</t>
  </si>
  <si>
    <t>POW</t>
  </si>
  <si>
    <t>STB</t>
  </si>
  <si>
    <t>TPB</t>
  </si>
  <si>
    <t>VCB</t>
  </si>
  <si>
    <t>VHM</t>
  </si>
  <si>
    <t>VIC</t>
  </si>
  <si>
    <t>VPB</t>
  </si>
  <si>
    <t>4030.1</t>
  </si>
  <si>
    <t>4030.2</t>
  </si>
  <si>
    <t>4030.3</t>
  </si>
  <si>
    <t>4030.4</t>
  </si>
  <si>
    <t>4030.5</t>
  </si>
  <si>
    <t>4030.6</t>
  </si>
  <si>
    <t>4030.7</t>
  </si>
  <si>
    <t>4030.8</t>
  </si>
  <si>
    <t>4030.9</t>
  </si>
  <si>
    <t>4030.10</t>
  </si>
  <si>
    <t>4030.11</t>
  </si>
  <si>
    <t>4030.12</t>
  </si>
  <si>
    <t>4030.13</t>
  </si>
  <si>
    <t>4030.14</t>
  </si>
  <si>
    <t>4030.15</t>
  </si>
  <si>
    <t>4030.16</t>
  </si>
  <si>
    <t>Lê Hà Nhật Thu</t>
  </si>
  <si>
    <t>Năm 2022
Year 2022</t>
  </si>
  <si>
    <t>Ngày 31 tháng 12 năm 2022
 As at 31 Dec 2022</t>
  </si>
  <si>
    <t>VIB</t>
  </si>
  <si>
    <t>8</t>
  </si>
  <si>
    <t>9</t>
  </si>
  <si>
    <t>......., ngày 15 tháng 03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</si>
</sst>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_-* #,##0.00\ _₫_-;\-* #,##0.00\ _₫_-;_-* &quot;-&quot;??\ _₫_-;_-@_-"/>
  </numFmts>
  <fonts count="23" x14ac:knownFonts="1">
    <font>
      <sz val="10"/>
      <name val="Arial"/>
    </font>
    <font>
      <sz val="12"/>
      <name val="Times New Roman"/>
      <family val="1"/>
    </font>
    <font>
      <b/>
      <sz val="13"/>
      <name val="Times New Roman"/>
      <family val="1"/>
    </font>
    <font>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1"/>
      <color theme="1"/>
      <name val="Calibri"/>
      <family val="2"/>
      <scheme val="minor"/>
    </font>
    <font>
      <b/>
      <sz val="10"/>
      <color theme="1"/>
      <name val="Tahoma"/>
      <family val="2"/>
    </font>
    <font>
      <sz val="10"/>
      <name val="Arial"/>
      <family val="2"/>
    </font>
    <font>
      <b/>
      <sz val="10"/>
      <name val="Tahoma"/>
      <family val="2"/>
    </font>
    <font>
      <sz val="10"/>
      <name val="Tahoma"/>
      <family val="2"/>
    </font>
    <font>
      <sz val="10"/>
      <color theme="1"/>
      <name val="Tahoma"/>
      <family val="2"/>
    </font>
    <font>
      <i/>
      <sz val="10"/>
      <color theme="1"/>
      <name val="Tahoma"/>
      <family val="2"/>
    </font>
    <font>
      <i/>
      <sz val="10"/>
      <name val="Tahoma"/>
      <family val="2"/>
    </font>
    <font>
      <sz val="10"/>
      <color indexed="63"/>
      <name val="Tahoma"/>
      <family val="2"/>
    </font>
    <font>
      <sz val="8"/>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13" fillId="0" borderId="0"/>
    <xf numFmtId="0" fontId="15" fillId="0" borderId="0"/>
    <xf numFmtId="0" fontId="15" fillId="0" borderId="0"/>
    <xf numFmtId="43" fontId="13" fillId="0" borderId="0" applyFont="0" applyFill="0" applyBorder="0" applyAlignment="0" applyProtection="0"/>
    <xf numFmtId="43" fontId="15" fillId="0" borderId="0" applyFont="0" applyFill="0" applyBorder="0" applyAlignment="0" applyProtection="0"/>
  </cellStyleXfs>
  <cellXfs count="78">
    <xf numFmtId="0" fontId="0" fillId="0" borderId="0" xfId="0"/>
    <xf numFmtId="0" fontId="1" fillId="0" borderId="0" xfId="0" applyFont="1" applyAlignment="1">
      <alignment horizontal="left"/>
    </xf>
    <xf numFmtId="0" fontId="2" fillId="0" borderId="0" xfId="0" applyFont="1" applyAlignment="1">
      <alignment horizontal="center" vertical="justify"/>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vertical="justify"/>
    </xf>
    <xf numFmtId="0" fontId="6" fillId="0" borderId="1" xfId="0" applyFont="1" applyBorder="1" applyAlignment="1">
      <alignment horizontal="left"/>
    </xf>
    <xf numFmtId="0" fontId="7" fillId="0" borderId="0" xfId="0" applyFont="1" applyAlignment="1">
      <alignment horizontal="left"/>
    </xf>
    <xf numFmtId="0" fontId="8" fillId="0" borderId="0" xfId="0" applyFont="1" applyAlignment="1">
      <alignment horizontal="center" vertical="justify"/>
    </xf>
    <xf numFmtId="0" fontId="9" fillId="0" borderId="0" xfId="0" applyFont="1" applyAlignment="1">
      <alignment horizontal="center" vertical="justify"/>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1" fillId="0" borderId="0" xfId="0" applyFont="1" applyAlignment="1">
      <alignment horizontal="left"/>
    </xf>
    <xf numFmtId="0" fontId="1" fillId="0" borderId="0" xfId="0" applyFont="1" applyAlignment="1">
      <alignment horizontal="center" vertical="justify"/>
    </xf>
    <xf numFmtId="0" fontId="16" fillId="4" borderId="4" xfId="2" applyFont="1" applyFill="1" applyBorder="1" applyAlignment="1">
      <alignment horizontal="left" vertical="center" wrapText="1"/>
    </xf>
    <xf numFmtId="49" fontId="14" fillId="4" borderId="4" xfId="1" applyNumberFormat="1" applyFont="1" applyFill="1" applyBorder="1" applyAlignment="1">
      <alignment horizontal="center" vertical="center" wrapText="1"/>
    </xf>
    <xf numFmtId="0" fontId="14" fillId="4" borderId="4" xfId="1" applyFont="1" applyFill="1" applyBorder="1" applyAlignment="1">
      <alignment vertical="center" wrapText="1"/>
    </xf>
    <xf numFmtId="164" fontId="16" fillId="0" borderId="5" xfId="0" applyNumberFormat="1" applyFont="1" applyBorder="1" applyAlignment="1" applyProtection="1">
      <alignment horizontal="right" vertical="center" wrapText="1"/>
      <protection locked="0"/>
    </xf>
    <xf numFmtId="0" fontId="17" fillId="4" borderId="4" xfId="2" applyFont="1" applyFill="1" applyBorder="1" applyAlignment="1">
      <alignment horizontal="left" vertical="center" wrapText="1"/>
    </xf>
    <xf numFmtId="49" fontId="18" fillId="4" borderId="4" xfId="1" applyNumberFormat="1" applyFont="1" applyFill="1" applyBorder="1" applyAlignment="1">
      <alignment horizontal="center" vertical="center" wrapText="1"/>
    </xf>
    <xf numFmtId="0" fontId="18" fillId="4" borderId="4" xfId="1" applyFont="1" applyFill="1" applyBorder="1" applyAlignment="1">
      <alignment vertical="center" wrapText="1"/>
    </xf>
    <xf numFmtId="41" fontId="18" fillId="4" borderId="4" xfId="1" applyNumberFormat="1" applyFont="1" applyFill="1" applyBorder="1" applyAlignment="1">
      <alignment horizontal="right" vertical="center" wrapText="1"/>
    </xf>
    <xf numFmtId="0" fontId="17" fillId="4" borderId="4" xfId="3" applyFont="1" applyFill="1" applyBorder="1" applyAlignment="1">
      <alignment vertical="center" wrapText="1"/>
    </xf>
    <xf numFmtId="41" fontId="14" fillId="4" borderId="4" xfId="1" applyNumberFormat="1" applyFont="1" applyFill="1" applyBorder="1" applyAlignment="1">
      <alignment horizontal="right" vertical="center" wrapText="1"/>
    </xf>
    <xf numFmtId="0" fontId="19" fillId="4" borderId="4" xfId="1" applyFont="1" applyFill="1" applyBorder="1" applyAlignment="1">
      <alignment vertical="center" wrapText="1"/>
    </xf>
    <xf numFmtId="49" fontId="19" fillId="4" borderId="4" xfId="1" applyNumberFormat="1" applyFont="1" applyFill="1" applyBorder="1" applyAlignment="1">
      <alignment horizontal="center" vertical="center" wrapText="1"/>
    </xf>
    <xf numFmtId="0" fontId="20" fillId="4" borderId="4" xfId="2" applyFont="1" applyFill="1" applyBorder="1" applyAlignment="1">
      <alignment horizontal="left" vertical="center" wrapText="1"/>
    </xf>
    <xf numFmtId="0" fontId="20" fillId="4" borderId="4" xfId="3" applyFont="1" applyFill="1" applyBorder="1" applyAlignment="1">
      <alignment vertical="center" wrapText="1"/>
    </xf>
    <xf numFmtId="0" fontId="14" fillId="3" borderId="4" xfId="1" applyFont="1" applyFill="1" applyBorder="1" applyAlignment="1">
      <alignment horizontal="center" vertical="center" wrapText="1"/>
    </xf>
    <xf numFmtId="0" fontId="16" fillId="3" borderId="4" xfId="3" applyFont="1" applyFill="1" applyBorder="1" applyAlignment="1">
      <alignment horizontal="left" vertical="center" wrapText="1"/>
    </xf>
    <xf numFmtId="0" fontId="16" fillId="3" borderId="4" xfId="3" applyFont="1" applyFill="1" applyBorder="1" applyAlignment="1">
      <alignment horizontal="center" vertical="center" wrapText="1"/>
    </xf>
    <xf numFmtId="164" fontId="16" fillId="3" borderId="4" xfId="4" applyNumberFormat="1" applyFont="1" applyFill="1" applyBorder="1" applyAlignment="1" applyProtection="1">
      <alignment horizontal="right" vertical="center" wrapText="1"/>
      <protection locked="0"/>
    </xf>
    <xf numFmtId="4" fontId="17" fillId="4" borderId="5" xfId="1" applyNumberFormat="1" applyFont="1" applyFill="1" applyBorder="1" applyAlignment="1" applyProtection="1">
      <alignment horizontal="left" vertical="center" wrapText="1"/>
      <protection locked="0"/>
    </xf>
    <xf numFmtId="49" fontId="17" fillId="4" borderId="5" xfId="1" applyNumberFormat="1" applyFont="1" applyFill="1" applyBorder="1" applyAlignment="1" applyProtection="1">
      <alignment horizontal="center" vertical="center" wrapText="1"/>
      <protection locked="0"/>
    </xf>
    <xf numFmtId="4" fontId="17" fillId="4" borderId="5" xfId="1" applyNumberFormat="1" applyFont="1" applyFill="1" applyBorder="1" applyAlignment="1" applyProtection="1">
      <alignment horizontal="center" vertical="center" wrapText="1"/>
      <protection locked="0"/>
    </xf>
    <xf numFmtId="164" fontId="17" fillId="0" borderId="5" xfId="1" applyNumberFormat="1" applyFont="1" applyBorder="1" applyAlignment="1" applyProtection="1">
      <alignment horizontal="right" vertical="center" wrapText="1"/>
      <protection locked="0"/>
    </xf>
    <xf numFmtId="4" fontId="20" fillId="4" borderId="5" xfId="1" applyNumberFormat="1" applyFont="1" applyFill="1" applyBorder="1" applyAlignment="1" applyProtection="1">
      <alignment horizontal="left" vertical="center" wrapText="1"/>
      <protection locked="0"/>
    </xf>
    <xf numFmtId="49" fontId="20" fillId="4" borderId="5" xfId="1" applyNumberFormat="1" applyFont="1" applyFill="1" applyBorder="1" applyAlignment="1" applyProtection="1">
      <alignment horizontal="center" vertical="center" wrapText="1"/>
      <protection locked="0"/>
    </xf>
    <xf numFmtId="165" fontId="16" fillId="3" borderId="4" xfId="4" applyNumberFormat="1" applyFont="1" applyFill="1" applyBorder="1" applyAlignment="1" applyProtection="1">
      <alignment horizontal="right" vertical="center" wrapText="1"/>
      <protection locked="0"/>
    </xf>
    <xf numFmtId="0" fontId="17" fillId="4" borderId="5" xfId="1" applyFont="1" applyFill="1" applyBorder="1" applyAlignment="1" applyProtection="1">
      <alignment horizontal="left" vertical="center" wrapText="1"/>
      <protection locked="0"/>
    </xf>
    <xf numFmtId="0" fontId="17" fillId="4" borderId="5" xfId="1" applyFont="1" applyFill="1" applyBorder="1" applyAlignment="1" applyProtection="1">
      <alignment horizontal="center" vertical="center" wrapText="1"/>
      <protection locked="0"/>
    </xf>
    <xf numFmtId="165" fontId="17" fillId="4" borderId="5" xfId="1" applyNumberFormat="1" applyFont="1" applyFill="1" applyBorder="1" applyAlignment="1" applyProtection="1">
      <alignment horizontal="right" vertical="center" wrapText="1"/>
      <protection locked="0"/>
    </xf>
    <xf numFmtId="0" fontId="18" fillId="4" borderId="0" xfId="1" applyFont="1" applyFill="1" applyAlignment="1">
      <alignment vertical="center"/>
    </xf>
    <xf numFmtId="0" fontId="14" fillId="4" borderId="4" xfId="1" applyFont="1" applyFill="1" applyBorder="1" applyAlignment="1">
      <alignment horizontal="center" vertical="center"/>
    </xf>
    <xf numFmtId="0" fontId="16" fillId="4" borderId="4" xfId="1" applyFont="1" applyFill="1" applyBorder="1" applyAlignment="1">
      <alignment horizontal="left" vertical="center" wrapText="1"/>
    </xf>
    <xf numFmtId="49" fontId="16" fillId="4" borderId="4" xfId="1" applyNumberFormat="1" applyFont="1" applyFill="1" applyBorder="1" applyAlignment="1">
      <alignment horizontal="center" vertical="center"/>
    </xf>
    <xf numFmtId="0" fontId="18" fillId="4" borderId="4" xfId="1" applyFont="1" applyFill="1" applyBorder="1" applyAlignment="1">
      <alignment horizontal="center" vertical="center"/>
    </xf>
    <xf numFmtId="0" fontId="17" fillId="4" borderId="4" xfId="1" applyFont="1" applyFill="1" applyBorder="1" applyAlignment="1">
      <alignment horizontal="left" vertical="center" wrapText="1"/>
    </xf>
    <xf numFmtId="49" fontId="17" fillId="4" borderId="4" xfId="1" applyNumberFormat="1" applyFont="1" applyFill="1" applyBorder="1" applyAlignment="1">
      <alignment horizontal="center" vertical="center"/>
    </xf>
    <xf numFmtId="41" fontId="21" fillId="4" borderId="4" xfId="5" applyNumberFormat="1" applyFont="1" applyFill="1" applyBorder="1" applyAlignment="1" applyProtection="1">
      <alignment horizontal="right" vertical="center" wrapText="1"/>
      <protection locked="0"/>
    </xf>
    <xf numFmtId="49" fontId="14" fillId="4" borderId="4" xfId="1" applyNumberFormat="1" applyFont="1" applyFill="1" applyBorder="1" applyAlignment="1">
      <alignment horizontal="center" vertical="center"/>
    </xf>
    <xf numFmtId="0" fontId="14" fillId="4" borderId="4" xfId="1" applyFont="1" applyFill="1" applyBorder="1" applyAlignment="1">
      <alignment vertical="center"/>
    </xf>
    <xf numFmtId="49" fontId="18" fillId="4" borderId="4" xfId="1" applyNumberFormat="1" applyFont="1" applyFill="1" applyBorder="1" applyAlignment="1">
      <alignment horizontal="center" vertical="center"/>
    </xf>
    <xf numFmtId="0" fontId="18" fillId="4" borderId="4" xfId="1" applyFont="1" applyFill="1" applyBorder="1" applyAlignment="1">
      <alignment vertical="center"/>
    </xf>
    <xf numFmtId="0" fontId="18" fillId="4" borderId="4" xfId="1" applyFont="1" applyFill="1" applyBorder="1" applyAlignment="1">
      <alignment horizontal="left" vertical="center" wrapText="1"/>
    </xf>
    <xf numFmtId="0" fontId="18" fillId="4" borderId="4" xfId="1" quotePrefix="1" applyFont="1" applyFill="1" applyBorder="1" applyAlignment="1">
      <alignment vertical="center" wrapText="1"/>
    </xf>
    <xf numFmtId="49" fontId="19" fillId="4" borderId="4" xfId="1" applyNumberFormat="1" applyFont="1" applyFill="1" applyBorder="1" applyAlignment="1">
      <alignment horizontal="center" vertical="center"/>
    </xf>
    <xf numFmtId="0" fontId="20" fillId="4" borderId="4" xfId="1" applyFont="1" applyFill="1" applyBorder="1" applyAlignment="1">
      <alignment vertical="center" wrapText="1"/>
    </xf>
    <xf numFmtId="4" fontId="6" fillId="0" borderId="1" xfId="0" applyNumberFormat="1" applyFont="1" applyBorder="1" applyAlignment="1">
      <alignment horizontal="left"/>
    </xf>
    <xf numFmtId="164" fontId="6" fillId="0" borderId="1" xfId="0" applyNumberFormat="1" applyFont="1" applyBorder="1" applyAlignment="1">
      <alignment horizontal="left"/>
    </xf>
    <xf numFmtId="37" fontId="6" fillId="0" borderId="1" xfId="0" applyNumberFormat="1" applyFont="1" applyBorder="1" applyAlignment="1">
      <alignment horizontal="left"/>
    </xf>
    <xf numFmtId="164" fontId="6" fillId="0" borderId="1" xfId="0" applyNumberFormat="1" applyFont="1" applyBorder="1" applyAlignment="1">
      <alignment horizontal="right"/>
    </xf>
    <xf numFmtId="10" fontId="6" fillId="0" borderId="1" xfId="0" applyNumberFormat="1" applyFont="1" applyBorder="1" applyAlignment="1">
      <alignment horizontal="right"/>
    </xf>
    <xf numFmtId="4" fontId="6" fillId="0" borderId="1" xfId="0" applyNumberFormat="1" applyFont="1" applyBorder="1" applyAlignment="1">
      <alignment horizontal="left" wrapText="1"/>
    </xf>
    <xf numFmtId="166" fontId="14" fillId="4" borderId="4" xfId="1" applyNumberFormat="1" applyFont="1" applyFill="1" applyBorder="1" applyAlignment="1">
      <alignment horizontal="right" vertical="center" wrapText="1"/>
    </xf>
    <xf numFmtId="0" fontId="1" fillId="0" borderId="1" xfId="0" quotePrefix="1" applyFont="1" applyBorder="1" applyAlignment="1">
      <alignment horizontal="left"/>
    </xf>
    <xf numFmtId="164" fontId="6" fillId="0" borderId="1" xfId="0" applyNumberFormat="1" applyFont="1" applyBorder="1" applyAlignment="1"/>
    <xf numFmtId="37" fontId="6" fillId="0" borderId="1" xfId="0" applyNumberFormat="1" applyFont="1" applyBorder="1" applyAlignment="1"/>
    <xf numFmtId="10" fontId="6" fillId="0" borderId="1" xfId="0" applyNumberFormat="1" applyFont="1" applyBorder="1" applyAlignment="1"/>
    <xf numFmtId="0" fontId="4" fillId="2" borderId="1" xfId="0" applyFont="1" applyFill="1" applyBorder="1" applyAlignment="1">
      <alignment horizontal="center" vertical="justify" wrapText="1"/>
    </xf>
    <xf numFmtId="0" fontId="1" fillId="0" borderId="0" xfId="0" applyFont="1" applyAlignment="1">
      <alignment horizontal="left"/>
    </xf>
    <xf numFmtId="0" fontId="8" fillId="0" borderId="0" xfId="0" applyFont="1" applyAlignment="1">
      <alignment horizontal="center" vertical="justify"/>
    </xf>
    <xf numFmtId="0" fontId="14" fillId="3" borderId="2"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10" fillId="2" borderId="1" xfId="0" applyFont="1" applyFill="1" applyBorder="1" applyAlignment="1">
      <alignment horizontal="center" vertical="justify"/>
    </xf>
    <xf numFmtId="0" fontId="18" fillId="4" borderId="2" xfId="1" applyFont="1" applyFill="1" applyBorder="1" applyAlignment="1">
      <alignment horizontal="center" vertical="center"/>
    </xf>
    <xf numFmtId="0" fontId="18" fillId="4" borderId="3" xfId="1" applyFont="1" applyFill="1" applyBorder="1" applyAlignment="1">
      <alignment horizontal="center" vertical="center"/>
    </xf>
  </cellXfs>
  <cellStyles count="6">
    <cellStyle name="Comma 2 3" xfId="5" xr:uid="{962D8CA1-2D6B-4071-98B1-0F16060A5BB7}"/>
    <cellStyle name="Comma 2 4" xfId="4" xr:uid="{2FCF01D2-B6DD-4166-A682-9EFFBCC7EDE7}"/>
    <cellStyle name="Currency [0] 2" xfId="2" xr:uid="{EDAB3811-4519-40EE-B3A4-7830980AAEF3}"/>
    <cellStyle name="Normal" xfId="0" builtinId="0"/>
    <cellStyle name="Normal 2 2" xfId="3" xr:uid="{9DCE74DE-9FAC-4347-B73C-A655B5EFF551}"/>
    <cellStyle name="Normal 4 2" xfId="1" xr:uid="{997A6FD9-BDD5-4C6E-8C20-9BEE1FC0D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E28"/>
  <sheetViews>
    <sheetView tabSelected="1" topLeftCell="A4" zoomScale="85" zoomScaleNormal="85" workbookViewId="0">
      <selection activeCell="A19" sqref="A19:B20"/>
    </sheetView>
  </sheetViews>
  <sheetFormatPr defaultRowHeight="12.5" x14ac:dyDescent="0.25"/>
  <cols>
    <col min="1" max="1" width="65" customWidth="1"/>
    <col min="2" max="2" width="17.1796875" customWidth="1"/>
    <col min="3" max="3" width="48.54296875" customWidth="1"/>
    <col min="4" max="4" width="36" customWidth="1"/>
    <col min="5" max="5" width="25" customWidth="1"/>
  </cols>
  <sheetData>
    <row r="1" spans="1:5" ht="15" customHeight="1" x14ac:dyDescent="0.35">
      <c r="A1" s="13" t="s">
        <v>558</v>
      </c>
      <c r="B1" s="1"/>
      <c r="C1" s="1" t="s">
        <v>0</v>
      </c>
      <c r="D1" s="1" t="s">
        <v>0</v>
      </c>
      <c r="E1" s="1" t="s">
        <v>0</v>
      </c>
    </row>
    <row r="2" spans="1:5" ht="15" customHeight="1" x14ac:dyDescent="0.35">
      <c r="A2" s="13" t="s">
        <v>559</v>
      </c>
      <c r="B2" s="1"/>
      <c r="C2" s="1" t="s">
        <v>0</v>
      </c>
      <c r="D2" s="1" t="s">
        <v>0</v>
      </c>
      <c r="E2" s="1" t="s">
        <v>0</v>
      </c>
    </row>
    <row r="3" spans="1:5" ht="27" customHeight="1" x14ac:dyDescent="0.35">
      <c r="A3" s="1" t="s">
        <v>0</v>
      </c>
      <c r="B3" s="1" t="s">
        <v>0</v>
      </c>
      <c r="C3" s="2" t="s">
        <v>1</v>
      </c>
      <c r="D3" s="1"/>
      <c r="E3" s="1" t="s">
        <v>0</v>
      </c>
    </row>
    <row r="4" spans="1:5" ht="15" customHeight="1" x14ac:dyDescent="0.35">
      <c r="A4" s="1" t="s">
        <v>0</v>
      </c>
      <c r="B4" s="1" t="s">
        <v>0</v>
      </c>
      <c r="C4" s="1" t="s">
        <v>0</v>
      </c>
      <c r="D4" s="1" t="s">
        <v>0</v>
      </c>
      <c r="E4" s="1" t="s">
        <v>0</v>
      </c>
    </row>
    <row r="5" spans="1:5" ht="15" customHeight="1" x14ac:dyDescent="0.35">
      <c r="A5" s="1" t="s">
        <v>0</v>
      </c>
      <c r="B5" s="1" t="s">
        <v>0</v>
      </c>
      <c r="C5" s="3" t="s">
        <v>2</v>
      </c>
      <c r="D5" s="1">
        <v>2022</v>
      </c>
      <c r="E5" s="1" t="s">
        <v>0</v>
      </c>
    </row>
    <row r="6" spans="1:5" ht="15" customHeight="1" x14ac:dyDescent="0.35">
      <c r="A6" s="1" t="s">
        <v>0</v>
      </c>
      <c r="B6" s="1" t="s">
        <v>0</v>
      </c>
      <c r="C6" s="1" t="s">
        <v>0</v>
      </c>
      <c r="D6" s="1" t="s">
        <v>0</v>
      </c>
      <c r="E6" s="1" t="s">
        <v>0</v>
      </c>
    </row>
    <row r="7" spans="1:5" ht="15" customHeight="1" x14ac:dyDescent="0.35">
      <c r="A7" s="1" t="s">
        <v>0</v>
      </c>
      <c r="B7" s="1" t="s">
        <v>0</v>
      </c>
      <c r="C7" s="1" t="s">
        <v>0</v>
      </c>
      <c r="D7" s="1" t="s">
        <v>3</v>
      </c>
      <c r="E7" s="1" t="s">
        <v>0</v>
      </c>
    </row>
    <row r="8" spans="1:5" ht="15" customHeight="1" x14ac:dyDescent="0.35">
      <c r="A8" s="1" t="s">
        <v>0</v>
      </c>
      <c r="B8" s="4" t="s">
        <v>4</v>
      </c>
      <c r="C8" s="4" t="s">
        <v>5</v>
      </c>
      <c r="D8" s="4" t="s">
        <v>6</v>
      </c>
      <c r="E8" s="1" t="s">
        <v>0</v>
      </c>
    </row>
    <row r="9" spans="1:5" ht="15" customHeight="1" x14ac:dyDescent="0.35">
      <c r="A9" s="1" t="s">
        <v>0</v>
      </c>
      <c r="B9" s="5" t="s">
        <v>7</v>
      </c>
      <c r="C9" s="6" t="s">
        <v>8</v>
      </c>
      <c r="D9" s="6" t="s">
        <v>9</v>
      </c>
      <c r="E9" s="1" t="s">
        <v>0</v>
      </c>
    </row>
    <row r="10" spans="1:5" ht="15" customHeight="1" x14ac:dyDescent="0.35">
      <c r="A10" s="1" t="s">
        <v>0</v>
      </c>
      <c r="B10" s="5" t="s">
        <v>10</v>
      </c>
      <c r="C10" s="6" t="s">
        <v>11</v>
      </c>
      <c r="D10" s="6" t="s">
        <v>12</v>
      </c>
      <c r="E10" s="1" t="s">
        <v>0</v>
      </c>
    </row>
    <row r="11" spans="1:5" ht="15" customHeight="1" x14ac:dyDescent="0.35">
      <c r="A11" s="1" t="s">
        <v>0</v>
      </c>
      <c r="B11" s="5" t="s">
        <v>13</v>
      </c>
      <c r="C11" s="6" t="s">
        <v>14</v>
      </c>
      <c r="D11" s="6" t="s">
        <v>15</v>
      </c>
      <c r="E11" s="1" t="s">
        <v>0</v>
      </c>
    </row>
    <row r="12" spans="1:5" ht="15" customHeight="1" x14ac:dyDescent="0.35">
      <c r="A12" s="1" t="s">
        <v>0</v>
      </c>
      <c r="B12" s="5" t="s">
        <v>16</v>
      </c>
      <c r="C12" s="6" t="s">
        <v>17</v>
      </c>
      <c r="D12" s="6" t="s">
        <v>18</v>
      </c>
      <c r="E12" s="1" t="s">
        <v>0</v>
      </c>
    </row>
    <row r="13" spans="1:5" ht="15" customHeight="1" x14ac:dyDescent="0.35">
      <c r="A13" s="1" t="s">
        <v>0</v>
      </c>
      <c r="B13" s="5" t="s">
        <v>19</v>
      </c>
      <c r="C13" s="6" t="s">
        <v>20</v>
      </c>
      <c r="D13" s="6" t="s">
        <v>21</v>
      </c>
      <c r="E13" s="1" t="s">
        <v>0</v>
      </c>
    </row>
    <row r="14" spans="1:5" ht="15" customHeight="1" x14ac:dyDescent="0.35">
      <c r="A14" s="1" t="s">
        <v>0</v>
      </c>
      <c r="B14" s="1" t="s">
        <v>0</v>
      </c>
      <c r="C14" s="1" t="s">
        <v>0</v>
      </c>
      <c r="D14" s="1" t="s">
        <v>0</v>
      </c>
      <c r="E14" s="1" t="s">
        <v>0</v>
      </c>
    </row>
    <row r="15" spans="1:5" ht="15" customHeight="1" x14ac:dyDescent="0.35">
      <c r="A15" s="1" t="s">
        <v>0</v>
      </c>
      <c r="B15" s="1" t="s">
        <v>22</v>
      </c>
      <c r="C15" s="71" t="s">
        <v>23</v>
      </c>
      <c r="D15" s="71"/>
      <c r="E15" s="1" t="s">
        <v>0</v>
      </c>
    </row>
    <row r="16" spans="1:5" ht="15" customHeight="1" x14ac:dyDescent="0.35">
      <c r="A16" s="1" t="s">
        <v>0</v>
      </c>
      <c r="B16" s="7" t="s">
        <v>0</v>
      </c>
      <c r="C16" s="71"/>
      <c r="D16" s="71"/>
      <c r="E16" s="1"/>
    </row>
    <row r="17" spans="1:5" ht="15" customHeight="1" x14ac:dyDescent="0.35">
      <c r="A17" s="1" t="s">
        <v>0</v>
      </c>
      <c r="B17" s="1" t="s">
        <v>0</v>
      </c>
      <c r="C17" s="1" t="s">
        <v>0</v>
      </c>
      <c r="D17" s="13" t="s">
        <v>599</v>
      </c>
      <c r="E17" s="1" t="s">
        <v>0</v>
      </c>
    </row>
    <row r="18" spans="1:5" ht="15" customHeight="1" x14ac:dyDescent="0.35">
      <c r="A18" s="1" t="s">
        <v>0</v>
      </c>
      <c r="B18" s="1" t="s">
        <v>0</v>
      </c>
      <c r="C18" s="1" t="s">
        <v>0</v>
      </c>
      <c r="D18" s="1" t="s">
        <v>0</v>
      </c>
      <c r="E18" s="1" t="s">
        <v>0</v>
      </c>
    </row>
    <row r="19" spans="1:5" ht="15" customHeight="1" x14ac:dyDescent="0.25">
      <c r="A19" s="72"/>
      <c r="B19" s="72"/>
      <c r="C19" s="8" t="s">
        <v>24</v>
      </c>
      <c r="D19" s="72" t="s">
        <v>25</v>
      </c>
      <c r="E19" s="72" t="s">
        <v>26</v>
      </c>
    </row>
    <row r="20" spans="1:5" ht="15" customHeight="1" x14ac:dyDescent="0.25">
      <c r="A20" s="72"/>
      <c r="B20" s="72"/>
      <c r="C20" s="8" t="s">
        <v>27</v>
      </c>
      <c r="D20" s="72"/>
      <c r="E20" s="72"/>
    </row>
    <row r="21" spans="1:5" ht="15" customHeight="1" x14ac:dyDescent="0.25">
      <c r="A21" s="9"/>
      <c r="B21" s="9"/>
      <c r="C21" s="9" t="s">
        <v>29</v>
      </c>
      <c r="D21" s="9" t="s">
        <v>29</v>
      </c>
      <c r="E21" s="9" t="s">
        <v>28</v>
      </c>
    </row>
    <row r="22" spans="1:5" ht="15" customHeight="1" x14ac:dyDescent="0.25">
      <c r="A22" s="8" t="s">
        <v>0</v>
      </c>
      <c r="B22" s="8" t="s">
        <v>0</v>
      </c>
      <c r="C22" s="8" t="s">
        <v>0</v>
      </c>
      <c r="D22" s="8" t="s">
        <v>0</v>
      </c>
      <c r="E22" s="8" t="s">
        <v>0</v>
      </c>
    </row>
    <row r="28" spans="1:5" ht="15.5" x14ac:dyDescent="0.25">
      <c r="C28" s="14" t="s">
        <v>593</v>
      </c>
      <c r="D28" s="14" t="s">
        <v>560</v>
      </c>
      <c r="E28" s="14" t="s">
        <v>561</v>
      </c>
    </row>
  </sheetData>
  <mergeCells count="5">
    <mergeCell ref="C15:D15"/>
    <mergeCell ref="C16:D16"/>
    <mergeCell ref="A19:B20"/>
    <mergeCell ref="D19:D20"/>
    <mergeCell ref="E19:E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E62"/>
  <sheetViews>
    <sheetView topLeftCell="A55" workbookViewId="0">
      <selection activeCell="D3" sqref="D3:E62"/>
    </sheetView>
  </sheetViews>
  <sheetFormatPr defaultRowHeight="12.5" x14ac:dyDescent="0.25"/>
  <cols>
    <col min="1" max="1" width="68.453125" customWidth="1"/>
    <col min="2" max="2" width="10.54296875" customWidth="1"/>
    <col min="3" max="3" width="14.54296875" customWidth="1"/>
    <col min="4" max="5" width="24.54296875" customWidth="1"/>
    <col min="8" max="8" width="59.90625" customWidth="1"/>
  </cols>
  <sheetData>
    <row r="1" spans="1:5" x14ac:dyDescent="0.25">
      <c r="A1" s="73" t="s">
        <v>221</v>
      </c>
      <c r="B1" s="73" t="s">
        <v>222</v>
      </c>
      <c r="C1" s="73" t="s">
        <v>223</v>
      </c>
      <c r="D1" s="73" t="s">
        <v>594</v>
      </c>
      <c r="E1" s="73" t="s">
        <v>224</v>
      </c>
    </row>
    <row r="2" spans="1:5" x14ac:dyDescent="0.25">
      <c r="A2" s="74"/>
      <c r="B2" s="74"/>
      <c r="C2" s="74"/>
      <c r="D2" s="74"/>
      <c r="E2" s="74"/>
    </row>
    <row r="3" spans="1:5" ht="25" x14ac:dyDescent="0.25">
      <c r="A3" s="15" t="s">
        <v>225</v>
      </c>
      <c r="B3" s="16" t="s">
        <v>35</v>
      </c>
      <c r="C3" s="17"/>
      <c r="D3" s="18">
        <v>-134118598421</v>
      </c>
      <c r="E3" s="18">
        <v>64290671400</v>
      </c>
    </row>
    <row r="4" spans="1:5" ht="25" x14ac:dyDescent="0.25">
      <c r="A4" s="19" t="s">
        <v>226</v>
      </c>
      <c r="B4" s="20" t="s">
        <v>36</v>
      </c>
      <c r="C4" s="21"/>
      <c r="D4" s="22">
        <v>4238367150</v>
      </c>
      <c r="E4" s="22">
        <v>2944140300</v>
      </c>
    </row>
    <row r="5" spans="1:5" ht="25" x14ac:dyDescent="0.25">
      <c r="A5" s="19" t="s">
        <v>227</v>
      </c>
      <c r="B5" s="20" t="s">
        <v>37</v>
      </c>
      <c r="C5" s="21"/>
      <c r="D5" s="22">
        <v>3304273122</v>
      </c>
      <c r="E5" s="22">
        <v>0</v>
      </c>
    </row>
    <row r="6" spans="1:5" ht="25" x14ac:dyDescent="0.25">
      <c r="A6" s="19" t="s">
        <v>228</v>
      </c>
      <c r="B6" s="20" t="s">
        <v>229</v>
      </c>
      <c r="C6" s="21"/>
      <c r="D6" s="22">
        <v>1960684933</v>
      </c>
      <c r="E6" s="22">
        <v>0</v>
      </c>
    </row>
    <row r="7" spans="1:5" ht="25" x14ac:dyDescent="0.25">
      <c r="A7" s="19" t="s">
        <v>230</v>
      </c>
      <c r="B7" s="20" t="s">
        <v>231</v>
      </c>
      <c r="C7" s="21"/>
      <c r="D7" s="22">
        <v>0</v>
      </c>
      <c r="E7" s="22">
        <v>0</v>
      </c>
    </row>
    <row r="8" spans="1:5" ht="25" x14ac:dyDescent="0.25">
      <c r="A8" s="23" t="s">
        <v>232</v>
      </c>
      <c r="B8" s="20" t="s">
        <v>233</v>
      </c>
      <c r="C8" s="21"/>
      <c r="D8" s="22">
        <v>1343588189</v>
      </c>
      <c r="E8" s="22">
        <v>0</v>
      </c>
    </row>
    <row r="9" spans="1:5" ht="25" x14ac:dyDescent="0.25">
      <c r="A9" s="21" t="s">
        <v>234</v>
      </c>
      <c r="B9" s="20" t="s">
        <v>235</v>
      </c>
      <c r="C9" s="21"/>
      <c r="D9" s="22">
        <v>0</v>
      </c>
      <c r="E9" s="22">
        <v>0</v>
      </c>
    </row>
    <row r="10" spans="1:5" ht="25" x14ac:dyDescent="0.25">
      <c r="A10" s="21" t="s">
        <v>236</v>
      </c>
      <c r="B10" s="20" t="s">
        <v>38</v>
      </c>
      <c r="C10" s="21"/>
      <c r="D10" s="22">
        <v>-87316524142</v>
      </c>
      <c r="E10" s="22">
        <v>17653125580</v>
      </c>
    </row>
    <row r="11" spans="1:5" ht="25" x14ac:dyDescent="0.25">
      <c r="A11" s="21" t="s">
        <v>237</v>
      </c>
      <c r="B11" s="20" t="s">
        <v>39</v>
      </c>
      <c r="C11" s="21"/>
      <c r="D11" s="22">
        <v>-54344714551</v>
      </c>
      <c r="E11" s="22">
        <v>43693405520</v>
      </c>
    </row>
    <row r="12" spans="1:5" ht="25" x14ac:dyDescent="0.25">
      <c r="A12" s="19" t="s">
        <v>238</v>
      </c>
      <c r="B12" s="20" t="s">
        <v>40</v>
      </c>
      <c r="C12" s="21"/>
      <c r="D12" s="22">
        <v>0</v>
      </c>
      <c r="E12" s="22">
        <v>0</v>
      </c>
    </row>
    <row r="13" spans="1:5" ht="25" x14ac:dyDescent="0.25">
      <c r="A13" s="21" t="s">
        <v>239</v>
      </c>
      <c r="B13" s="20" t="s">
        <v>41</v>
      </c>
      <c r="C13" s="21"/>
      <c r="D13" s="22">
        <v>0</v>
      </c>
      <c r="E13" s="22">
        <v>0</v>
      </c>
    </row>
    <row r="14" spans="1:5" ht="25" x14ac:dyDescent="0.25">
      <c r="A14" s="19" t="s">
        <v>240</v>
      </c>
      <c r="B14" s="20" t="s">
        <v>42</v>
      </c>
      <c r="C14" s="21"/>
      <c r="D14" s="22">
        <v>0</v>
      </c>
      <c r="E14" s="22">
        <v>0</v>
      </c>
    </row>
    <row r="15" spans="1:5" ht="50" x14ac:dyDescent="0.25">
      <c r="A15" s="21" t="s">
        <v>241</v>
      </c>
      <c r="B15" s="20" t="s">
        <v>43</v>
      </c>
      <c r="C15" s="21"/>
      <c r="D15" s="22">
        <v>0</v>
      </c>
      <c r="E15" s="22">
        <v>0</v>
      </c>
    </row>
    <row r="16" spans="1:5" ht="25" x14ac:dyDescent="0.25">
      <c r="A16" s="15" t="s">
        <v>242</v>
      </c>
      <c r="B16" s="16" t="s">
        <v>44</v>
      </c>
      <c r="C16" s="17"/>
      <c r="D16" s="18">
        <v>2730956097</v>
      </c>
      <c r="E16" s="18">
        <v>1066795446</v>
      </c>
    </row>
    <row r="17" spans="1:5" ht="25" x14ac:dyDescent="0.25">
      <c r="A17" s="21" t="s">
        <v>243</v>
      </c>
      <c r="B17" s="20" t="s">
        <v>45</v>
      </c>
      <c r="C17" s="21"/>
      <c r="D17" s="22">
        <v>2730956097</v>
      </c>
      <c r="E17" s="22">
        <v>1066795446</v>
      </c>
    </row>
    <row r="18" spans="1:5" ht="25" x14ac:dyDescent="0.25">
      <c r="A18" s="21" t="s">
        <v>244</v>
      </c>
      <c r="B18" s="20" t="s">
        <v>245</v>
      </c>
      <c r="C18" s="21"/>
      <c r="D18" s="22">
        <v>2722504643</v>
      </c>
      <c r="E18" s="22">
        <v>1065939188</v>
      </c>
    </row>
    <row r="19" spans="1:5" ht="25" x14ac:dyDescent="0.25">
      <c r="A19" s="21" t="s">
        <v>246</v>
      </c>
      <c r="B19" s="20" t="s">
        <v>247</v>
      </c>
      <c r="C19" s="21"/>
      <c r="D19" s="22">
        <v>8451454</v>
      </c>
      <c r="E19" s="22">
        <v>856258</v>
      </c>
    </row>
    <row r="20" spans="1:5" ht="25" x14ac:dyDescent="0.25">
      <c r="A20" s="21" t="s">
        <v>248</v>
      </c>
      <c r="B20" s="20" t="s">
        <v>46</v>
      </c>
      <c r="C20" s="21"/>
      <c r="D20" s="22">
        <v>0</v>
      </c>
      <c r="E20" s="22">
        <v>0</v>
      </c>
    </row>
    <row r="21" spans="1:5" ht="25" x14ac:dyDescent="0.25">
      <c r="A21" s="21" t="s">
        <v>249</v>
      </c>
      <c r="B21" s="20" t="s">
        <v>47</v>
      </c>
      <c r="C21" s="21"/>
      <c r="D21" s="22">
        <v>0</v>
      </c>
      <c r="E21" s="22">
        <v>0</v>
      </c>
    </row>
    <row r="22" spans="1:5" ht="37.5" x14ac:dyDescent="0.25">
      <c r="A22" s="21" t="s">
        <v>250</v>
      </c>
      <c r="B22" s="20" t="s">
        <v>48</v>
      </c>
      <c r="C22" s="21"/>
      <c r="D22" s="22">
        <v>0</v>
      </c>
      <c r="E22" s="22">
        <v>0</v>
      </c>
    </row>
    <row r="23" spans="1:5" ht="25" x14ac:dyDescent="0.25">
      <c r="A23" s="19" t="s">
        <v>251</v>
      </c>
      <c r="B23" s="20" t="s">
        <v>49</v>
      </c>
      <c r="C23" s="21"/>
      <c r="D23" s="22">
        <v>0</v>
      </c>
      <c r="E23" s="22">
        <v>0</v>
      </c>
    </row>
    <row r="24" spans="1:5" ht="25" x14ac:dyDescent="0.25">
      <c r="A24" s="15" t="s">
        <v>252</v>
      </c>
      <c r="B24" s="16" t="s">
        <v>50</v>
      </c>
      <c r="C24" s="17"/>
      <c r="D24" s="24">
        <v>8170956796</v>
      </c>
      <c r="E24" s="24">
        <v>5956023989</v>
      </c>
    </row>
    <row r="25" spans="1:5" ht="25" x14ac:dyDescent="0.25">
      <c r="A25" s="21" t="s">
        <v>253</v>
      </c>
      <c r="B25" s="20" t="s">
        <v>51</v>
      </c>
      <c r="C25" s="21"/>
      <c r="D25" s="22">
        <v>6133375295</v>
      </c>
      <c r="E25" s="22">
        <v>4017059882</v>
      </c>
    </row>
    <row r="26" spans="1:5" ht="25" x14ac:dyDescent="0.25">
      <c r="A26" s="21" t="s">
        <v>254</v>
      </c>
      <c r="B26" s="20" t="s">
        <v>52</v>
      </c>
      <c r="C26" s="21"/>
      <c r="D26" s="22">
        <v>439435046</v>
      </c>
      <c r="E26" s="22">
        <v>363034490</v>
      </c>
    </row>
    <row r="27" spans="1:5" ht="25" x14ac:dyDescent="0.25">
      <c r="A27" s="25" t="s">
        <v>255</v>
      </c>
      <c r="B27" s="26" t="s">
        <v>256</v>
      </c>
      <c r="C27" s="21"/>
      <c r="D27" s="22">
        <v>255557308</v>
      </c>
      <c r="E27" s="22">
        <v>203351118</v>
      </c>
    </row>
    <row r="28" spans="1:5" ht="25" x14ac:dyDescent="0.25">
      <c r="A28" s="25" t="s">
        <v>257</v>
      </c>
      <c r="B28" s="26" t="s">
        <v>258</v>
      </c>
      <c r="C28" s="21"/>
      <c r="D28" s="22">
        <v>154770000</v>
      </c>
      <c r="E28" s="22">
        <v>146015000</v>
      </c>
    </row>
    <row r="29" spans="1:5" ht="50" x14ac:dyDescent="0.25">
      <c r="A29" s="25" t="s">
        <v>259</v>
      </c>
      <c r="B29" s="26" t="s">
        <v>260</v>
      </c>
      <c r="C29" s="21"/>
      <c r="D29" s="22">
        <v>29107738</v>
      </c>
      <c r="E29" s="22">
        <v>13668372</v>
      </c>
    </row>
    <row r="30" spans="1:5" ht="25" x14ac:dyDescent="0.25">
      <c r="A30" s="21" t="s">
        <v>261</v>
      </c>
      <c r="B30" s="20" t="s">
        <v>53</v>
      </c>
      <c r="C30" s="21"/>
      <c r="D30" s="22">
        <v>217800000</v>
      </c>
      <c r="E30" s="22">
        <v>217800000</v>
      </c>
    </row>
    <row r="31" spans="1:5" ht="25" x14ac:dyDescent="0.25">
      <c r="A31" s="21" t="s">
        <v>262</v>
      </c>
      <c r="B31" s="20" t="s">
        <v>54</v>
      </c>
      <c r="C31" s="21"/>
      <c r="D31" s="22">
        <v>790350000</v>
      </c>
      <c r="E31" s="22">
        <v>790350000</v>
      </c>
    </row>
    <row r="32" spans="1:5" ht="25" x14ac:dyDescent="0.25">
      <c r="A32" s="21" t="s">
        <v>263</v>
      </c>
      <c r="B32" s="20" t="s">
        <v>55</v>
      </c>
      <c r="C32" s="21"/>
      <c r="D32" s="22">
        <v>145200000</v>
      </c>
      <c r="E32" s="22">
        <v>132000000</v>
      </c>
    </row>
    <row r="33" spans="1:5" ht="25" x14ac:dyDescent="0.25">
      <c r="A33" s="21" t="s">
        <v>264</v>
      </c>
      <c r="B33" s="20" t="s">
        <v>56</v>
      </c>
      <c r="C33" s="21"/>
      <c r="D33" s="22">
        <v>0</v>
      </c>
      <c r="E33" s="22">
        <v>0</v>
      </c>
    </row>
    <row r="34" spans="1:5" ht="37.5" x14ac:dyDescent="0.25">
      <c r="A34" s="25" t="s">
        <v>265</v>
      </c>
      <c r="B34" s="26" t="s">
        <v>266</v>
      </c>
      <c r="C34" s="21"/>
      <c r="D34" s="22">
        <v>0</v>
      </c>
      <c r="E34" s="22">
        <v>0</v>
      </c>
    </row>
    <row r="35" spans="1:5" ht="25" x14ac:dyDescent="0.25">
      <c r="A35" s="25" t="s">
        <v>267</v>
      </c>
      <c r="B35" s="26" t="s">
        <v>268</v>
      </c>
      <c r="C35" s="21"/>
      <c r="D35" s="22">
        <v>0</v>
      </c>
      <c r="E35" s="22">
        <v>0</v>
      </c>
    </row>
    <row r="36" spans="1:5" ht="25" x14ac:dyDescent="0.25">
      <c r="A36" s="21" t="s">
        <v>269</v>
      </c>
      <c r="B36" s="20" t="s">
        <v>57</v>
      </c>
      <c r="C36" s="21"/>
      <c r="D36" s="22">
        <v>0</v>
      </c>
      <c r="E36" s="22">
        <v>0</v>
      </c>
    </row>
    <row r="37" spans="1:5" ht="25" x14ac:dyDescent="0.25">
      <c r="A37" s="19" t="s">
        <v>270</v>
      </c>
      <c r="B37" s="20" t="s">
        <v>58</v>
      </c>
      <c r="C37" s="21"/>
      <c r="D37" s="22">
        <v>70020000</v>
      </c>
      <c r="E37" s="22">
        <v>66000000</v>
      </c>
    </row>
    <row r="38" spans="1:5" ht="25" x14ac:dyDescent="0.25">
      <c r="A38" s="21" t="s">
        <v>271</v>
      </c>
      <c r="B38" s="20" t="s">
        <v>59</v>
      </c>
      <c r="C38" s="21"/>
      <c r="D38" s="22">
        <v>0</v>
      </c>
      <c r="E38" s="22">
        <v>0</v>
      </c>
    </row>
    <row r="39" spans="1:5" ht="25" x14ac:dyDescent="0.25">
      <c r="A39" s="19" t="s">
        <v>272</v>
      </c>
      <c r="B39" s="20" t="s">
        <v>60</v>
      </c>
      <c r="C39" s="21"/>
      <c r="D39" s="22">
        <v>374776455</v>
      </c>
      <c r="E39" s="22">
        <v>369779617</v>
      </c>
    </row>
    <row r="40" spans="1:5" ht="25" x14ac:dyDescent="0.25">
      <c r="A40" s="25" t="s">
        <v>273</v>
      </c>
      <c r="B40" s="26" t="s">
        <v>274</v>
      </c>
      <c r="C40" s="21"/>
      <c r="D40" s="22">
        <v>360000000</v>
      </c>
      <c r="E40" s="22">
        <v>360000000</v>
      </c>
    </row>
    <row r="41" spans="1:5" ht="25" x14ac:dyDescent="0.25">
      <c r="A41" s="25" t="s">
        <v>275</v>
      </c>
      <c r="B41" s="26" t="s">
        <v>276</v>
      </c>
      <c r="C41" s="21"/>
      <c r="D41" s="22">
        <v>0</v>
      </c>
      <c r="E41" s="22">
        <v>0</v>
      </c>
    </row>
    <row r="42" spans="1:5" ht="25" x14ac:dyDescent="0.25">
      <c r="A42" s="25" t="s">
        <v>277</v>
      </c>
      <c r="B42" s="26" t="s">
        <v>278</v>
      </c>
      <c r="C42" s="21"/>
      <c r="D42" s="22">
        <v>0</v>
      </c>
      <c r="E42" s="22">
        <v>0</v>
      </c>
    </row>
    <row r="43" spans="1:5" ht="25" x14ac:dyDescent="0.25">
      <c r="A43" s="27" t="s">
        <v>279</v>
      </c>
      <c r="B43" s="26" t="s">
        <v>280</v>
      </c>
      <c r="C43" s="21"/>
      <c r="D43" s="22">
        <v>0</v>
      </c>
      <c r="E43" s="22">
        <v>0</v>
      </c>
    </row>
    <row r="44" spans="1:5" ht="25" x14ac:dyDescent="0.25">
      <c r="A44" s="25" t="s">
        <v>281</v>
      </c>
      <c r="B44" s="26" t="s">
        <v>282</v>
      </c>
      <c r="C44" s="21"/>
      <c r="D44" s="22">
        <v>0</v>
      </c>
      <c r="E44" s="22">
        <v>0</v>
      </c>
    </row>
    <row r="45" spans="1:5" ht="25" x14ac:dyDescent="0.25">
      <c r="A45" s="27" t="s">
        <v>283</v>
      </c>
      <c r="B45" s="26" t="s">
        <v>284</v>
      </c>
      <c r="C45" s="21"/>
      <c r="D45" s="22">
        <v>0</v>
      </c>
      <c r="E45" s="22">
        <v>0</v>
      </c>
    </row>
    <row r="46" spans="1:5" ht="25" x14ac:dyDescent="0.25">
      <c r="A46" s="27" t="s">
        <v>285</v>
      </c>
      <c r="B46" s="26" t="s">
        <v>286</v>
      </c>
      <c r="C46" s="21"/>
      <c r="D46" s="22">
        <v>0</v>
      </c>
      <c r="E46" s="22">
        <v>5000000</v>
      </c>
    </row>
    <row r="47" spans="1:5" ht="25" x14ac:dyDescent="0.25">
      <c r="A47" s="25" t="s">
        <v>287</v>
      </c>
      <c r="B47" s="26" t="s">
        <v>288</v>
      </c>
      <c r="C47" s="21"/>
      <c r="D47" s="22">
        <v>14776455</v>
      </c>
      <c r="E47" s="22">
        <v>4779617</v>
      </c>
    </row>
    <row r="48" spans="1:5" ht="25" x14ac:dyDescent="0.25">
      <c r="A48" s="25" t="s">
        <v>289</v>
      </c>
      <c r="B48" s="26" t="s">
        <v>290</v>
      </c>
      <c r="C48" s="21"/>
      <c r="D48" s="22">
        <v>0</v>
      </c>
      <c r="E48" s="22">
        <v>0</v>
      </c>
    </row>
    <row r="49" spans="1:5" ht="25" x14ac:dyDescent="0.25">
      <c r="A49" s="25" t="s">
        <v>291</v>
      </c>
      <c r="B49" s="26" t="s">
        <v>292</v>
      </c>
      <c r="C49" s="21"/>
      <c r="D49" s="22">
        <v>0</v>
      </c>
      <c r="E49" s="22">
        <v>0</v>
      </c>
    </row>
    <row r="50" spans="1:5" ht="25" x14ac:dyDescent="0.25">
      <c r="A50" s="28" t="s">
        <v>293</v>
      </c>
      <c r="B50" s="26" t="s">
        <v>294</v>
      </c>
      <c r="C50" s="21"/>
      <c r="D50" s="22">
        <v>0</v>
      </c>
      <c r="E50" s="22">
        <v>0</v>
      </c>
    </row>
    <row r="51" spans="1:5" ht="25" x14ac:dyDescent="0.25">
      <c r="A51" s="28" t="s">
        <v>295</v>
      </c>
      <c r="B51" s="26" t="s">
        <v>296</v>
      </c>
      <c r="C51" s="21"/>
      <c r="D51" s="22">
        <v>0</v>
      </c>
      <c r="E51" s="22">
        <v>0</v>
      </c>
    </row>
    <row r="52" spans="1:5" ht="25" x14ac:dyDescent="0.25">
      <c r="A52" s="27" t="s">
        <v>297</v>
      </c>
      <c r="B52" s="26" t="s">
        <v>298</v>
      </c>
      <c r="C52" s="21"/>
      <c r="D52" s="22">
        <v>0</v>
      </c>
      <c r="E52" s="22">
        <v>0</v>
      </c>
    </row>
    <row r="53" spans="1:5" ht="25" x14ac:dyDescent="0.25">
      <c r="A53" s="25" t="s">
        <v>299</v>
      </c>
      <c r="B53" s="26" t="s">
        <v>300</v>
      </c>
      <c r="C53" s="21"/>
      <c r="D53" s="22">
        <v>0</v>
      </c>
      <c r="E53" s="22">
        <v>0</v>
      </c>
    </row>
    <row r="54" spans="1:5" ht="37.5" x14ac:dyDescent="0.25">
      <c r="A54" s="17" t="s">
        <v>301</v>
      </c>
      <c r="B54" s="16" t="s">
        <v>61</v>
      </c>
      <c r="C54" s="17"/>
      <c r="D54" s="18">
        <v>-145020511314</v>
      </c>
      <c r="E54" s="18">
        <v>57267851965</v>
      </c>
    </row>
    <row r="55" spans="1:5" ht="25" x14ac:dyDescent="0.25">
      <c r="A55" s="17" t="s">
        <v>302</v>
      </c>
      <c r="B55" s="16" t="s">
        <v>62</v>
      </c>
      <c r="C55" s="17"/>
      <c r="D55" s="18">
        <v>0</v>
      </c>
      <c r="E55" s="18">
        <v>0</v>
      </c>
    </row>
    <row r="56" spans="1:5" ht="25" x14ac:dyDescent="0.25">
      <c r="A56" s="19" t="s">
        <v>303</v>
      </c>
      <c r="B56" s="20" t="s">
        <v>63</v>
      </c>
      <c r="C56" s="21"/>
      <c r="D56" s="22">
        <v>0</v>
      </c>
      <c r="E56" s="22">
        <v>0</v>
      </c>
    </row>
    <row r="57" spans="1:5" ht="25" x14ac:dyDescent="0.25">
      <c r="A57" s="19" t="s">
        <v>304</v>
      </c>
      <c r="B57" s="20" t="s">
        <v>64</v>
      </c>
      <c r="C57" s="21"/>
      <c r="D57" s="22">
        <v>0</v>
      </c>
      <c r="E57" s="22">
        <v>0</v>
      </c>
    </row>
    <row r="58" spans="1:5" ht="37.5" x14ac:dyDescent="0.25">
      <c r="A58" s="17" t="s">
        <v>305</v>
      </c>
      <c r="B58" s="16" t="s">
        <v>65</v>
      </c>
      <c r="C58" s="17"/>
      <c r="D58" s="18">
        <v>-145020511314</v>
      </c>
      <c r="E58" s="18">
        <v>57267851965</v>
      </c>
    </row>
    <row r="59" spans="1:5" ht="25" x14ac:dyDescent="0.25">
      <c r="A59" s="21" t="s">
        <v>306</v>
      </c>
      <c r="B59" s="20" t="s">
        <v>66</v>
      </c>
      <c r="C59" s="21"/>
      <c r="D59" s="22">
        <v>-90675796763</v>
      </c>
      <c r="E59" s="22">
        <v>13574446445</v>
      </c>
    </row>
    <row r="60" spans="1:5" ht="25" x14ac:dyDescent="0.25">
      <c r="A60" s="21" t="s">
        <v>307</v>
      </c>
      <c r="B60" s="20" t="s">
        <v>67</v>
      </c>
      <c r="C60" s="21"/>
      <c r="D60" s="22">
        <v>-54344714551</v>
      </c>
      <c r="E60" s="22">
        <v>43693405520</v>
      </c>
    </row>
    <row r="61" spans="1:5" ht="25" x14ac:dyDescent="0.25">
      <c r="A61" s="17" t="s">
        <v>308</v>
      </c>
      <c r="B61" s="16" t="s">
        <v>68</v>
      </c>
      <c r="C61" s="17"/>
      <c r="D61" s="18">
        <v>0</v>
      </c>
      <c r="E61" s="18">
        <v>0</v>
      </c>
    </row>
    <row r="62" spans="1:5" ht="37.5" x14ac:dyDescent="0.25">
      <c r="A62" s="17" t="s">
        <v>309</v>
      </c>
      <c r="B62" s="16" t="s">
        <v>69</v>
      </c>
      <c r="C62" s="17"/>
      <c r="D62" s="18">
        <v>-145020511314</v>
      </c>
      <c r="E62" s="18">
        <v>57267851965</v>
      </c>
    </row>
  </sheetData>
  <mergeCells count="5">
    <mergeCell ref="A1:A2"/>
    <mergeCell ref="B1:B2"/>
    <mergeCell ref="C1:C2"/>
    <mergeCell ref="D1:D2"/>
    <mergeCell ref="E1:E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E105"/>
  <sheetViews>
    <sheetView topLeftCell="A100" workbookViewId="0">
      <selection activeCell="G106" sqref="G106"/>
    </sheetView>
  </sheetViews>
  <sheetFormatPr defaultRowHeight="12.5" x14ac:dyDescent="0.25"/>
  <cols>
    <col min="1" max="1" width="45.453125" style="43" customWidth="1"/>
    <col min="2" max="2" width="10.54296875" style="43" customWidth="1"/>
    <col min="3" max="3" width="8.54296875" style="43"/>
    <col min="4" max="5" width="22.453125" style="43" customWidth="1"/>
    <col min="8" max="8" width="9.36328125" customWidth="1"/>
  </cols>
  <sheetData>
    <row r="1" spans="1:5" ht="42" customHeight="1" x14ac:dyDescent="0.25">
      <c r="A1" s="29" t="s">
        <v>221</v>
      </c>
      <c r="B1" s="29" t="s">
        <v>222</v>
      </c>
      <c r="C1" s="29" t="s">
        <v>223</v>
      </c>
      <c r="D1" s="29" t="s">
        <v>595</v>
      </c>
      <c r="E1" s="29" t="s">
        <v>310</v>
      </c>
    </row>
    <row r="2" spans="1:5" ht="25" x14ac:dyDescent="0.25">
      <c r="A2" s="30" t="s">
        <v>311</v>
      </c>
      <c r="B2" s="31" t="s">
        <v>70</v>
      </c>
      <c r="C2" s="32"/>
      <c r="D2" s="32"/>
      <c r="E2" s="32"/>
    </row>
    <row r="3" spans="1:5" ht="25" x14ac:dyDescent="0.25">
      <c r="A3" s="33" t="s">
        <v>312</v>
      </c>
      <c r="B3" s="34" t="s">
        <v>71</v>
      </c>
      <c r="C3" s="35"/>
      <c r="D3" s="36">
        <v>190663914611</v>
      </c>
      <c r="E3" s="36">
        <v>31546587691</v>
      </c>
    </row>
    <row r="4" spans="1:5" ht="25" x14ac:dyDescent="0.25">
      <c r="A4" s="33" t="s">
        <v>313</v>
      </c>
      <c r="B4" s="34" t="s">
        <v>72</v>
      </c>
      <c r="C4" s="35"/>
      <c r="D4" s="36">
        <v>190663914611</v>
      </c>
      <c r="E4" s="36">
        <v>31546587691</v>
      </c>
    </row>
    <row r="5" spans="1:5" ht="37.5" x14ac:dyDescent="0.25">
      <c r="A5" s="37" t="s">
        <v>314</v>
      </c>
      <c r="B5" s="38" t="s">
        <v>315</v>
      </c>
      <c r="C5" s="35"/>
      <c r="D5" s="36">
        <v>0</v>
      </c>
      <c r="E5" s="36">
        <v>0</v>
      </c>
    </row>
    <row r="6" spans="1:5" ht="37.5" x14ac:dyDescent="0.25">
      <c r="A6" s="37" t="s">
        <v>316</v>
      </c>
      <c r="B6" s="38" t="s">
        <v>317</v>
      </c>
      <c r="C6" s="35"/>
      <c r="D6" s="36">
        <v>2563335</v>
      </c>
      <c r="E6" s="36">
        <v>4996320246</v>
      </c>
    </row>
    <row r="7" spans="1:5" ht="25" x14ac:dyDescent="0.25">
      <c r="A7" s="37" t="s">
        <v>318</v>
      </c>
      <c r="B7" s="38" t="s">
        <v>319</v>
      </c>
      <c r="C7" s="35"/>
      <c r="D7" s="36">
        <v>190661351276</v>
      </c>
      <c r="E7" s="36">
        <v>26550267445</v>
      </c>
    </row>
    <row r="8" spans="1:5" ht="37.5" x14ac:dyDescent="0.25">
      <c r="A8" s="37" t="s">
        <v>320</v>
      </c>
      <c r="B8" s="38" t="s">
        <v>321</v>
      </c>
      <c r="C8" s="35"/>
      <c r="D8" s="36">
        <v>0</v>
      </c>
      <c r="E8" s="36">
        <v>0</v>
      </c>
    </row>
    <row r="9" spans="1:5" ht="25" x14ac:dyDescent="0.25">
      <c r="A9" s="33" t="s">
        <v>322</v>
      </c>
      <c r="B9" s="34" t="s">
        <v>73</v>
      </c>
      <c r="C9" s="35"/>
      <c r="D9" s="36">
        <v>0</v>
      </c>
      <c r="E9" s="36">
        <v>0</v>
      </c>
    </row>
    <row r="10" spans="1:5" ht="25" x14ac:dyDescent="0.25">
      <c r="A10" s="33" t="s">
        <v>323</v>
      </c>
      <c r="B10" s="34" t="s">
        <v>74</v>
      </c>
      <c r="C10" s="35"/>
      <c r="D10" s="36">
        <v>186923635000</v>
      </c>
      <c r="E10" s="36">
        <v>521624167750</v>
      </c>
    </row>
    <row r="11" spans="1:5" ht="25" x14ac:dyDescent="0.25">
      <c r="A11" s="33" t="s">
        <v>324</v>
      </c>
      <c r="B11" s="34" t="s">
        <v>75</v>
      </c>
      <c r="C11" s="35"/>
      <c r="D11" s="36">
        <v>186923635000</v>
      </c>
      <c r="E11" s="36">
        <v>521624167750</v>
      </c>
    </row>
    <row r="12" spans="1:5" ht="25" x14ac:dyDescent="0.25">
      <c r="A12" s="37" t="s">
        <v>325</v>
      </c>
      <c r="B12" s="38" t="s">
        <v>326</v>
      </c>
      <c r="C12" s="35"/>
      <c r="D12" s="36">
        <v>186923635000</v>
      </c>
      <c r="E12" s="36">
        <v>521624167750</v>
      </c>
    </row>
    <row r="13" spans="1:5" ht="25" x14ac:dyDescent="0.25">
      <c r="A13" s="37" t="s">
        <v>327</v>
      </c>
      <c r="B13" s="38" t="s">
        <v>328</v>
      </c>
      <c r="C13" s="35"/>
      <c r="D13" s="36">
        <v>0</v>
      </c>
      <c r="E13" s="36">
        <v>0</v>
      </c>
    </row>
    <row r="14" spans="1:5" ht="25" x14ac:dyDescent="0.25">
      <c r="A14" s="37" t="s">
        <v>329</v>
      </c>
      <c r="B14" s="38" t="s">
        <v>330</v>
      </c>
      <c r="C14" s="35"/>
      <c r="D14" s="36">
        <v>0</v>
      </c>
      <c r="E14" s="36">
        <v>0</v>
      </c>
    </row>
    <row r="15" spans="1:5" ht="25" x14ac:dyDescent="0.25">
      <c r="A15" s="37" t="s">
        <v>331</v>
      </c>
      <c r="B15" s="38" t="s">
        <v>332</v>
      </c>
      <c r="C15" s="35"/>
      <c r="D15" s="36">
        <v>0</v>
      </c>
      <c r="E15" s="36">
        <v>0</v>
      </c>
    </row>
    <row r="16" spans="1:5" ht="25" x14ac:dyDescent="0.25">
      <c r="A16" s="37" t="s">
        <v>333</v>
      </c>
      <c r="B16" s="38" t="s">
        <v>334</v>
      </c>
      <c r="C16" s="35"/>
      <c r="D16" s="36">
        <v>0</v>
      </c>
      <c r="E16" s="36">
        <v>0</v>
      </c>
    </row>
    <row r="17" spans="1:5" ht="25" x14ac:dyDescent="0.25">
      <c r="A17" s="37" t="s">
        <v>335</v>
      </c>
      <c r="B17" s="38" t="s">
        <v>336</v>
      </c>
      <c r="C17" s="35"/>
      <c r="D17" s="36">
        <v>0</v>
      </c>
      <c r="E17" s="36">
        <v>0</v>
      </c>
    </row>
    <row r="18" spans="1:5" ht="25" x14ac:dyDescent="0.25">
      <c r="A18" s="37" t="s">
        <v>337</v>
      </c>
      <c r="B18" s="38" t="s">
        <v>338</v>
      </c>
      <c r="C18" s="35"/>
      <c r="D18" s="36">
        <v>0</v>
      </c>
      <c r="E18" s="36">
        <v>0</v>
      </c>
    </row>
    <row r="19" spans="1:5" ht="25" x14ac:dyDescent="0.25">
      <c r="A19" s="37" t="s">
        <v>339</v>
      </c>
      <c r="B19" s="38" t="s">
        <v>340</v>
      </c>
      <c r="C19" s="35"/>
      <c r="D19" s="36">
        <v>0</v>
      </c>
      <c r="E19" s="36">
        <v>0</v>
      </c>
    </row>
    <row r="20" spans="1:5" ht="25" x14ac:dyDescent="0.25">
      <c r="A20" s="37" t="s">
        <v>341</v>
      </c>
      <c r="B20" s="38" t="s">
        <v>342</v>
      </c>
      <c r="C20" s="35"/>
      <c r="D20" s="36">
        <v>0</v>
      </c>
      <c r="E20" s="36">
        <v>0</v>
      </c>
    </row>
    <row r="21" spans="1:5" ht="25" x14ac:dyDescent="0.25">
      <c r="A21" s="37" t="s">
        <v>343</v>
      </c>
      <c r="B21" s="38" t="s">
        <v>344</v>
      </c>
      <c r="C21" s="35"/>
      <c r="D21" s="36">
        <v>0</v>
      </c>
      <c r="E21" s="36">
        <v>0</v>
      </c>
    </row>
    <row r="22" spans="1:5" ht="25" x14ac:dyDescent="0.25">
      <c r="A22" s="33" t="s">
        <v>345</v>
      </c>
      <c r="B22" s="34" t="s">
        <v>76</v>
      </c>
      <c r="C22" s="35"/>
      <c r="D22" s="36">
        <v>0</v>
      </c>
      <c r="E22" s="36">
        <v>0</v>
      </c>
    </row>
    <row r="23" spans="1:5" ht="25" x14ac:dyDescent="0.25">
      <c r="A23" s="33" t="s">
        <v>346</v>
      </c>
      <c r="B23" s="34" t="s">
        <v>77</v>
      </c>
      <c r="C23" s="35"/>
      <c r="D23" s="36">
        <v>0</v>
      </c>
      <c r="E23" s="36">
        <v>5570797875</v>
      </c>
    </row>
    <row r="24" spans="1:5" ht="25" x14ac:dyDescent="0.25">
      <c r="A24" s="33" t="s">
        <v>347</v>
      </c>
      <c r="B24" s="34" t="s">
        <v>78</v>
      </c>
      <c r="C24" s="35"/>
      <c r="D24" s="36">
        <v>0</v>
      </c>
      <c r="E24" s="36">
        <v>5095495275</v>
      </c>
    </row>
    <row r="25" spans="1:5" ht="37.5" x14ac:dyDescent="0.25">
      <c r="A25" s="37" t="s">
        <v>348</v>
      </c>
      <c r="B25" s="38" t="s">
        <v>79</v>
      </c>
      <c r="C25" s="35"/>
      <c r="D25" s="36">
        <v>0</v>
      </c>
      <c r="E25" s="36">
        <v>0</v>
      </c>
    </row>
    <row r="26" spans="1:5" ht="37.5" x14ac:dyDescent="0.25">
      <c r="A26" s="33" t="s">
        <v>349</v>
      </c>
      <c r="B26" s="34" t="s">
        <v>80</v>
      </c>
      <c r="C26" s="35"/>
      <c r="D26" s="36">
        <v>0</v>
      </c>
      <c r="E26" s="36">
        <v>475302600</v>
      </c>
    </row>
    <row r="27" spans="1:5" ht="37.5" x14ac:dyDescent="0.25">
      <c r="A27" s="33" t="s">
        <v>350</v>
      </c>
      <c r="B27" s="34" t="s">
        <v>81</v>
      </c>
      <c r="C27" s="35"/>
      <c r="D27" s="36">
        <v>0</v>
      </c>
      <c r="E27" s="36">
        <v>0</v>
      </c>
    </row>
    <row r="28" spans="1:5" ht="25" x14ac:dyDescent="0.25">
      <c r="A28" s="37" t="s">
        <v>351</v>
      </c>
      <c r="B28" s="38" t="s">
        <v>352</v>
      </c>
      <c r="C28" s="35"/>
      <c r="D28" s="36">
        <v>0</v>
      </c>
      <c r="E28" s="36">
        <v>0</v>
      </c>
    </row>
    <row r="29" spans="1:5" ht="25" x14ac:dyDescent="0.25">
      <c r="A29" s="37" t="s">
        <v>353</v>
      </c>
      <c r="B29" s="38" t="s">
        <v>354</v>
      </c>
      <c r="C29" s="35"/>
      <c r="D29" s="36">
        <v>0</v>
      </c>
      <c r="E29" s="36">
        <v>0</v>
      </c>
    </row>
    <row r="30" spans="1:5" ht="37.5" x14ac:dyDescent="0.25">
      <c r="A30" s="37" t="s">
        <v>355</v>
      </c>
      <c r="B30" s="38" t="s">
        <v>356</v>
      </c>
      <c r="C30" s="35"/>
      <c r="D30" s="36">
        <v>0</v>
      </c>
      <c r="E30" s="36">
        <v>0</v>
      </c>
    </row>
    <row r="31" spans="1:5" ht="37.5" x14ac:dyDescent="0.25">
      <c r="A31" s="37" t="s">
        <v>357</v>
      </c>
      <c r="B31" s="38" t="s">
        <v>358</v>
      </c>
      <c r="C31" s="35"/>
      <c r="D31" s="36">
        <v>0</v>
      </c>
      <c r="E31" s="36">
        <v>0</v>
      </c>
    </row>
    <row r="32" spans="1:5" ht="25" x14ac:dyDescent="0.25">
      <c r="A32" s="37" t="s">
        <v>359</v>
      </c>
      <c r="B32" s="38" t="s">
        <v>360</v>
      </c>
      <c r="C32" s="35"/>
      <c r="D32" s="36">
        <v>0</v>
      </c>
      <c r="E32" s="36">
        <v>0</v>
      </c>
    </row>
    <row r="33" spans="1:5" ht="50" x14ac:dyDescent="0.25">
      <c r="A33" s="33" t="s">
        <v>361</v>
      </c>
      <c r="B33" s="34" t="s">
        <v>82</v>
      </c>
      <c r="C33" s="35"/>
      <c r="D33" s="36">
        <v>0</v>
      </c>
      <c r="E33" s="36">
        <v>0</v>
      </c>
    </row>
    <row r="34" spans="1:5" ht="37.5" x14ac:dyDescent="0.25">
      <c r="A34" s="33" t="s">
        <v>362</v>
      </c>
      <c r="B34" s="34" t="s">
        <v>83</v>
      </c>
      <c r="C34" s="35"/>
      <c r="D34" s="36">
        <v>0</v>
      </c>
      <c r="E34" s="36">
        <v>475302600</v>
      </c>
    </row>
    <row r="35" spans="1:5" ht="25" x14ac:dyDescent="0.25">
      <c r="A35" s="37" t="s">
        <v>363</v>
      </c>
      <c r="B35" s="38" t="s">
        <v>364</v>
      </c>
      <c r="C35" s="35"/>
      <c r="D35" s="36">
        <v>0</v>
      </c>
      <c r="E35" s="36">
        <v>475302600</v>
      </c>
    </row>
    <row r="36" spans="1:5" ht="25" x14ac:dyDescent="0.25">
      <c r="A36" s="37" t="s">
        <v>365</v>
      </c>
      <c r="B36" s="38" t="s">
        <v>366</v>
      </c>
      <c r="C36" s="35"/>
      <c r="D36" s="36">
        <v>0</v>
      </c>
      <c r="E36" s="36">
        <v>0</v>
      </c>
    </row>
    <row r="37" spans="1:5" ht="37.5" x14ac:dyDescent="0.25">
      <c r="A37" s="37" t="s">
        <v>367</v>
      </c>
      <c r="B37" s="38" t="s">
        <v>368</v>
      </c>
      <c r="C37" s="35"/>
      <c r="D37" s="36">
        <v>0</v>
      </c>
      <c r="E37" s="36">
        <v>0</v>
      </c>
    </row>
    <row r="38" spans="1:5" ht="37.5" x14ac:dyDescent="0.25">
      <c r="A38" s="37" t="s">
        <v>369</v>
      </c>
      <c r="B38" s="38" t="s">
        <v>370</v>
      </c>
      <c r="C38" s="35"/>
      <c r="D38" s="36">
        <v>0</v>
      </c>
      <c r="E38" s="36">
        <v>0</v>
      </c>
    </row>
    <row r="39" spans="1:5" ht="25" x14ac:dyDescent="0.25">
      <c r="A39" s="37" t="s">
        <v>371</v>
      </c>
      <c r="B39" s="38" t="s">
        <v>372</v>
      </c>
      <c r="C39" s="35"/>
      <c r="D39" s="36">
        <v>0</v>
      </c>
      <c r="E39" s="36">
        <v>0</v>
      </c>
    </row>
    <row r="40" spans="1:5" ht="25" x14ac:dyDescent="0.25">
      <c r="A40" s="37" t="s">
        <v>373</v>
      </c>
      <c r="B40" s="38" t="s">
        <v>374</v>
      </c>
      <c r="C40" s="35"/>
      <c r="D40" s="36">
        <v>0</v>
      </c>
      <c r="E40" s="36">
        <v>0</v>
      </c>
    </row>
    <row r="41" spans="1:5" ht="25" x14ac:dyDescent="0.25">
      <c r="A41" s="33" t="s">
        <v>375</v>
      </c>
      <c r="B41" s="34" t="s">
        <v>84</v>
      </c>
      <c r="C41" s="35"/>
      <c r="D41" s="36">
        <v>0</v>
      </c>
      <c r="E41" s="36">
        <v>0</v>
      </c>
    </row>
    <row r="42" spans="1:5" ht="37.5" x14ac:dyDescent="0.25">
      <c r="A42" s="37" t="s">
        <v>376</v>
      </c>
      <c r="B42" s="38" t="s">
        <v>377</v>
      </c>
      <c r="C42" s="35"/>
      <c r="D42" s="36">
        <v>0</v>
      </c>
      <c r="E42" s="36">
        <v>0</v>
      </c>
    </row>
    <row r="43" spans="1:5" ht="25" x14ac:dyDescent="0.25">
      <c r="A43" s="37" t="s">
        <v>378</v>
      </c>
      <c r="B43" s="38" t="s">
        <v>379</v>
      </c>
      <c r="C43" s="35"/>
      <c r="D43" s="36">
        <v>0</v>
      </c>
      <c r="E43" s="36">
        <v>0</v>
      </c>
    </row>
    <row r="44" spans="1:5" ht="25" x14ac:dyDescent="0.25">
      <c r="A44" s="37" t="s">
        <v>380</v>
      </c>
      <c r="B44" s="38" t="s">
        <v>381</v>
      </c>
      <c r="C44" s="35"/>
      <c r="D44" s="36">
        <v>0</v>
      </c>
      <c r="E44" s="36">
        <v>0</v>
      </c>
    </row>
    <row r="45" spans="1:5" ht="25" x14ac:dyDescent="0.25">
      <c r="A45" s="33" t="s">
        <v>382</v>
      </c>
      <c r="B45" s="34" t="s">
        <v>85</v>
      </c>
      <c r="C45" s="35"/>
      <c r="D45" s="36">
        <v>0</v>
      </c>
      <c r="E45" s="36">
        <v>0</v>
      </c>
    </row>
    <row r="46" spans="1:5" ht="25" x14ac:dyDescent="0.25">
      <c r="A46" s="30" t="s">
        <v>383</v>
      </c>
      <c r="B46" s="31" t="s">
        <v>86</v>
      </c>
      <c r="C46" s="32"/>
      <c r="D46" s="32">
        <v>377587549611</v>
      </c>
      <c r="E46" s="32">
        <v>558741553316</v>
      </c>
    </row>
    <row r="47" spans="1:5" ht="25" x14ac:dyDescent="0.25">
      <c r="A47" s="30" t="s">
        <v>384</v>
      </c>
      <c r="B47" s="31" t="s">
        <v>87</v>
      </c>
      <c r="C47" s="32"/>
      <c r="D47" s="32"/>
      <c r="E47" s="32"/>
    </row>
    <row r="48" spans="1:5" ht="25" x14ac:dyDescent="0.25">
      <c r="A48" s="33" t="s">
        <v>385</v>
      </c>
      <c r="B48" s="34" t="s">
        <v>88</v>
      </c>
      <c r="C48" s="35"/>
      <c r="D48" s="36">
        <v>0</v>
      </c>
      <c r="E48" s="36">
        <v>0</v>
      </c>
    </row>
    <row r="49" spans="1:5" ht="25" x14ac:dyDescent="0.25">
      <c r="A49" s="37" t="s">
        <v>386</v>
      </c>
      <c r="B49" s="38" t="s">
        <v>387</v>
      </c>
      <c r="C49" s="35"/>
      <c r="D49" s="36">
        <v>0</v>
      </c>
      <c r="E49" s="36">
        <v>0</v>
      </c>
    </row>
    <row r="50" spans="1:5" ht="25" x14ac:dyDescent="0.25">
      <c r="A50" s="37" t="s">
        <v>388</v>
      </c>
      <c r="B50" s="38" t="s">
        <v>389</v>
      </c>
      <c r="C50" s="35"/>
      <c r="D50" s="36">
        <v>0</v>
      </c>
      <c r="E50" s="36">
        <v>0</v>
      </c>
    </row>
    <row r="51" spans="1:5" ht="25" x14ac:dyDescent="0.25">
      <c r="A51" s="33" t="s">
        <v>390</v>
      </c>
      <c r="B51" s="34" t="s">
        <v>89</v>
      </c>
      <c r="C51" s="35"/>
      <c r="D51" s="36">
        <v>0</v>
      </c>
      <c r="E51" s="36">
        <v>0</v>
      </c>
    </row>
    <row r="52" spans="1:5" ht="50" x14ac:dyDescent="0.25">
      <c r="A52" s="33" t="s">
        <v>391</v>
      </c>
      <c r="B52" s="34" t="s">
        <v>90</v>
      </c>
      <c r="C52" s="35"/>
      <c r="D52" s="36">
        <v>122310248</v>
      </c>
      <c r="E52" s="36">
        <v>556296437</v>
      </c>
    </row>
    <row r="53" spans="1:5" ht="50" x14ac:dyDescent="0.25">
      <c r="A53" s="37" t="s">
        <v>392</v>
      </c>
      <c r="B53" s="38" t="s">
        <v>393</v>
      </c>
      <c r="C53" s="35"/>
      <c r="D53" s="36">
        <v>0</v>
      </c>
      <c r="E53" s="36">
        <v>0</v>
      </c>
    </row>
    <row r="54" spans="1:5" ht="50" x14ac:dyDescent="0.25">
      <c r="A54" s="37" t="s">
        <v>394</v>
      </c>
      <c r="B54" s="38" t="s">
        <v>395</v>
      </c>
      <c r="C54" s="35"/>
      <c r="D54" s="36">
        <v>122310248</v>
      </c>
      <c r="E54" s="36">
        <v>556296437</v>
      </c>
    </row>
    <row r="55" spans="1:5" ht="25" x14ac:dyDescent="0.25">
      <c r="A55" s="33" t="s">
        <v>396</v>
      </c>
      <c r="B55" s="34" t="s">
        <v>91</v>
      </c>
      <c r="C55" s="35"/>
      <c r="D55" s="36">
        <v>17650687</v>
      </c>
      <c r="E55" s="36">
        <v>62338257</v>
      </c>
    </row>
    <row r="56" spans="1:5" ht="25" x14ac:dyDescent="0.25">
      <c r="A56" s="33" t="s">
        <v>397</v>
      </c>
      <c r="B56" s="34" t="s">
        <v>92</v>
      </c>
      <c r="C56" s="35"/>
      <c r="D56" s="36">
        <v>0</v>
      </c>
      <c r="E56" s="36">
        <v>0</v>
      </c>
    </row>
    <row r="57" spans="1:5" ht="25" x14ac:dyDescent="0.25">
      <c r="A57" s="33" t="s">
        <v>398</v>
      </c>
      <c r="B57" s="34" t="s">
        <v>93</v>
      </c>
      <c r="C57" s="35"/>
      <c r="D57" s="36">
        <v>125952000</v>
      </c>
      <c r="E57" s="36">
        <v>123000000</v>
      </c>
    </row>
    <row r="58" spans="1:5" ht="25" x14ac:dyDescent="0.25">
      <c r="A58" s="37" t="s">
        <v>399</v>
      </c>
      <c r="B58" s="38" t="s">
        <v>400</v>
      </c>
      <c r="C58" s="35"/>
      <c r="D58" s="36">
        <v>0</v>
      </c>
      <c r="E58" s="36">
        <v>0</v>
      </c>
    </row>
    <row r="59" spans="1:5" ht="25" x14ac:dyDescent="0.25">
      <c r="A59" s="37" t="s">
        <v>401</v>
      </c>
      <c r="B59" s="38" t="s">
        <v>402</v>
      </c>
      <c r="C59" s="35"/>
      <c r="D59" s="36">
        <v>0</v>
      </c>
      <c r="E59" s="36">
        <v>0</v>
      </c>
    </row>
    <row r="60" spans="1:5" ht="25" x14ac:dyDescent="0.25">
      <c r="A60" s="37" t="s">
        <v>403</v>
      </c>
      <c r="B60" s="38" t="s">
        <v>404</v>
      </c>
      <c r="C60" s="35"/>
      <c r="D60" s="36">
        <v>0</v>
      </c>
      <c r="E60" s="36">
        <v>0</v>
      </c>
    </row>
    <row r="61" spans="1:5" ht="25" x14ac:dyDescent="0.25">
      <c r="A61" s="37" t="s">
        <v>405</v>
      </c>
      <c r="B61" s="38" t="s">
        <v>406</v>
      </c>
      <c r="C61" s="35"/>
      <c r="D61" s="36">
        <v>35952000</v>
      </c>
      <c r="E61" s="36">
        <v>33000000</v>
      </c>
    </row>
    <row r="62" spans="1:5" ht="25" x14ac:dyDescent="0.25">
      <c r="A62" s="37" t="s">
        <v>407</v>
      </c>
      <c r="B62" s="38" t="s">
        <v>408</v>
      </c>
      <c r="C62" s="35"/>
      <c r="D62" s="36">
        <v>0</v>
      </c>
      <c r="E62" s="36">
        <v>0</v>
      </c>
    </row>
    <row r="63" spans="1:5" ht="25" x14ac:dyDescent="0.25">
      <c r="A63" s="37" t="s">
        <v>409</v>
      </c>
      <c r="B63" s="38" t="s">
        <v>410</v>
      </c>
      <c r="C63" s="35"/>
      <c r="D63" s="36">
        <v>0</v>
      </c>
      <c r="E63" s="36">
        <v>0</v>
      </c>
    </row>
    <row r="64" spans="1:5" ht="37.5" x14ac:dyDescent="0.25">
      <c r="A64" s="37" t="s">
        <v>411</v>
      </c>
      <c r="B64" s="38" t="s">
        <v>412</v>
      </c>
      <c r="C64" s="35"/>
      <c r="D64" s="36">
        <v>90000000</v>
      </c>
      <c r="E64" s="36">
        <v>90000000</v>
      </c>
    </row>
    <row r="65" spans="1:5" ht="37.5" x14ac:dyDescent="0.25">
      <c r="A65" s="37" t="s">
        <v>413</v>
      </c>
      <c r="B65" s="38" t="s">
        <v>414</v>
      </c>
      <c r="C65" s="35"/>
      <c r="D65" s="36">
        <v>0</v>
      </c>
      <c r="E65" s="36">
        <v>0</v>
      </c>
    </row>
    <row r="66" spans="1:5" ht="50" x14ac:dyDescent="0.25">
      <c r="A66" s="37" t="s">
        <v>415</v>
      </c>
      <c r="B66" s="38" t="s">
        <v>416</v>
      </c>
      <c r="C66" s="35"/>
      <c r="D66" s="36">
        <v>0</v>
      </c>
      <c r="E66" s="36">
        <v>0</v>
      </c>
    </row>
    <row r="67" spans="1:5" ht="25" x14ac:dyDescent="0.25">
      <c r="A67" s="33" t="s">
        <v>417</v>
      </c>
      <c r="B67" s="34" t="s">
        <v>94</v>
      </c>
      <c r="C67" s="35"/>
      <c r="D67" s="36">
        <v>209170755</v>
      </c>
      <c r="E67" s="36">
        <v>1713137148</v>
      </c>
    </row>
    <row r="68" spans="1:5" ht="25" x14ac:dyDescent="0.25">
      <c r="A68" s="37" t="s">
        <v>418</v>
      </c>
      <c r="B68" s="38" t="s">
        <v>419</v>
      </c>
      <c r="C68" s="35"/>
      <c r="D68" s="36">
        <v>209170755</v>
      </c>
      <c r="E68" s="36">
        <v>1713137148</v>
      </c>
    </row>
    <row r="69" spans="1:5" ht="37.5" x14ac:dyDescent="0.25">
      <c r="A69" s="37" t="s">
        <v>420</v>
      </c>
      <c r="B69" s="38" t="s">
        <v>421</v>
      </c>
      <c r="C69" s="35"/>
      <c r="D69" s="36">
        <v>0</v>
      </c>
      <c r="E69" s="36">
        <v>0</v>
      </c>
    </row>
    <row r="70" spans="1:5" ht="25" x14ac:dyDescent="0.25">
      <c r="A70" s="33" t="s">
        <v>422</v>
      </c>
      <c r="B70" s="34" t="s">
        <v>95</v>
      </c>
      <c r="C70" s="35"/>
      <c r="D70" s="36">
        <v>686369838</v>
      </c>
      <c r="E70" s="36">
        <v>6028876850</v>
      </c>
    </row>
    <row r="71" spans="1:5" ht="25" x14ac:dyDescent="0.25">
      <c r="A71" s="33" t="s">
        <v>423</v>
      </c>
      <c r="B71" s="34" t="s">
        <v>96</v>
      </c>
      <c r="C71" s="35"/>
      <c r="D71" s="36">
        <v>520113670</v>
      </c>
      <c r="E71" s="36">
        <v>654878301</v>
      </c>
    </row>
    <row r="72" spans="1:5" ht="25" x14ac:dyDescent="0.25">
      <c r="A72" s="37" t="s">
        <v>424</v>
      </c>
      <c r="B72" s="38" t="s">
        <v>425</v>
      </c>
      <c r="C72" s="35"/>
      <c r="D72" s="36">
        <v>401389123</v>
      </c>
      <c r="E72" s="36">
        <v>528699167</v>
      </c>
    </row>
    <row r="73" spans="1:5" ht="25" x14ac:dyDescent="0.25">
      <c r="A73" s="37" t="s">
        <v>426</v>
      </c>
      <c r="B73" s="38" t="s">
        <v>427</v>
      </c>
      <c r="C73" s="35"/>
      <c r="D73" s="36">
        <v>27974547</v>
      </c>
      <c r="E73" s="36">
        <v>37629134</v>
      </c>
    </row>
    <row r="74" spans="1:5" ht="25" x14ac:dyDescent="0.25">
      <c r="A74" s="37" t="s">
        <v>255</v>
      </c>
      <c r="B74" s="38" t="s">
        <v>428</v>
      </c>
      <c r="C74" s="35"/>
      <c r="D74" s="36">
        <v>16724547</v>
      </c>
      <c r="E74" s="36">
        <v>22029134</v>
      </c>
    </row>
    <row r="75" spans="1:5" ht="25" x14ac:dyDescent="0.25">
      <c r="A75" s="37" t="s">
        <v>429</v>
      </c>
      <c r="B75" s="38" t="s">
        <v>430</v>
      </c>
      <c r="C75" s="35"/>
      <c r="D75" s="36">
        <v>11250000</v>
      </c>
      <c r="E75" s="36">
        <v>15600000</v>
      </c>
    </row>
    <row r="76" spans="1:5" ht="50" x14ac:dyDescent="0.25">
      <c r="A76" s="37" t="s">
        <v>259</v>
      </c>
      <c r="B76" s="38" t="s">
        <v>431</v>
      </c>
      <c r="C76" s="35"/>
      <c r="D76" s="36">
        <v>0</v>
      </c>
      <c r="E76" s="36">
        <v>0</v>
      </c>
    </row>
    <row r="77" spans="1:5" ht="25" x14ac:dyDescent="0.25">
      <c r="A77" s="37" t="s">
        <v>432</v>
      </c>
      <c r="B77" s="38" t="s">
        <v>433</v>
      </c>
      <c r="C77" s="35"/>
      <c r="D77" s="36">
        <v>59400000</v>
      </c>
      <c r="E77" s="36">
        <v>59400000</v>
      </c>
    </row>
    <row r="78" spans="1:5" ht="25" x14ac:dyDescent="0.25">
      <c r="A78" s="37" t="s">
        <v>434</v>
      </c>
      <c r="B78" s="38" t="s">
        <v>435</v>
      </c>
      <c r="C78" s="35"/>
      <c r="D78" s="36">
        <v>18150000</v>
      </c>
      <c r="E78" s="36">
        <v>18150000</v>
      </c>
    </row>
    <row r="79" spans="1:5" ht="25" x14ac:dyDescent="0.25">
      <c r="A79" s="37" t="s">
        <v>436</v>
      </c>
      <c r="B79" s="38" t="s">
        <v>437</v>
      </c>
      <c r="C79" s="35"/>
      <c r="D79" s="36">
        <v>13200000</v>
      </c>
      <c r="E79" s="36">
        <v>11000000</v>
      </c>
    </row>
    <row r="80" spans="1:5" ht="50" x14ac:dyDescent="0.25">
      <c r="A80" s="37" t="s">
        <v>438</v>
      </c>
      <c r="B80" s="38" t="s">
        <v>439</v>
      </c>
      <c r="C80" s="35"/>
      <c r="D80" s="36">
        <v>0</v>
      </c>
      <c r="E80" s="36">
        <v>0</v>
      </c>
    </row>
    <row r="81" spans="1:5" ht="37.5" x14ac:dyDescent="0.25">
      <c r="A81" s="37" t="s">
        <v>440</v>
      </c>
      <c r="B81" s="38" t="s">
        <v>441</v>
      </c>
      <c r="C81" s="35"/>
      <c r="D81" s="36">
        <v>0</v>
      </c>
      <c r="E81" s="36">
        <v>0</v>
      </c>
    </row>
    <row r="82" spans="1:5" ht="25" x14ac:dyDescent="0.25">
      <c r="A82" s="33" t="s">
        <v>442</v>
      </c>
      <c r="B82" s="34" t="s">
        <v>97</v>
      </c>
      <c r="C82" s="35"/>
      <c r="D82" s="36">
        <v>0</v>
      </c>
      <c r="E82" s="36">
        <v>0</v>
      </c>
    </row>
    <row r="83" spans="1:5" ht="25" x14ac:dyDescent="0.25">
      <c r="A83" s="37" t="s">
        <v>443</v>
      </c>
      <c r="B83" s="38" t="s">
        <v>444</v>
      </c>
      <c r="C83" s="35"/>
      <c r="D83" s="36">
        <v>0</v>
      </c>
      <c r="E83" s="36">
        <v>0</v>
      </c>
    </row>
    <row r="84" spans="1:5" ht="37.5" x14ac:dyDescent="0.25">
      <c r="A84" s="37" t="s">
        <v>445</v>
      </c>
      <c r="B84" s="38" t="s">
        <v>446</v>
      </c>
      <c r="C84" s="35"/>
      <c r="D84" s="36">
        <v>0</v>
      </c>
      <c r="E84" s="36">
        <v>0</v>
      </c>
    </row>
    <row r="85" spans="1:5" ht="25" x14ac:dyDescent="0.25">
      <c r="A85" s="37" t="s">
        <v>447</v>
      </c>
      <c r="B85" s="38" t="s">
        <v>448</v>
      </c>
      <c r="C85" s="35"/>
      <c r="D85" s="36">
        <v>0</v>
      </c>
      <c r="E85" s="36">
        <v>0</v>
      </c>
    </row>
    <row r="86" spans="1:5" ht="25" x14ac:dyDescent="0.25">
      <c r="A86" s="37" t="s">
        <v>449</v>
      </c>
      <c r="B86" s="38" t="s">
        <v>450</v>
      </c>
      <c r="C86" s="35"/>
      <c r="D86" s="36">
        <v>0</v>
      </c>
      <c r="E86" s="36">
        <v>0</v>
      </c>
    </row>
    <row r="87" spans="1:5" ht="25" x14ac:dyDescent="0.25">
      <c r="A87" s="37" t="s">
        <v>451</v>
      </c>
      <c r="B87" s="38" t="s">
        <v>452</v>
      </c>
      <c r="C87" s="35"/>
      <c r="D87" s="36">
        <v>0</v>
      </c>
      <c r="E87" s="36">
        <v>0</v>
      </c>
    </row>
    <row r="88" spans="1:5" ht="25" x14ac:dyDescent="0.25">
      <c r="A88" s="30" t="s">
        <v>453</v>
      </c>
      <c r="B88" s="31" t="s">
        <v>98</v>
      </c>
      <c r="C88" s="32"/>
      <c r="D88" s="32">
        <v>1681567198</v>
      </c>
      <c r="E88" s="32">
        <v>9138526993</v>
      </c>
    </row>
    <row r="89" spans="1:5" ht="50" x14ac:dyDescent="0.25">
      <c r="A89" s="30" t="s">
        <v>454</v>
      </c>
      <c r="B89" s="31" t="s">
        <v>99</v>
      </c>
      <c r="C89" s="32"/>
      <c r="D89" s="32">
        <v>375905982413</v>
      </c>
      <c r="E89" s="32">
        <v>549603026323</v>
      </c>
    </row>
    <row r="90" spans="1:5" ht="25" x14ac:dyDescent="0.25">
      <c r="A90" s="33" t="s">
        <v>455</v>
      </c>
      <c r="B90" s="34" t="s">
        <v>100</v>
      </c>
      <c r="C90" s="35"/>
      <c r="D90" s="36">
        <v>248581869700</v>
      </c>
      <c r="E90" s="36">
        <v>275266283200</v>
      </c>
    </row>
    <row r="91" spans="1:5" ht="25" x14ac:dyDescent="0.25">
      <c r="A91" s="33" t="s">
        <v>456</v>
      </c>
      <c r="B91" s="34" t="s">
        <v>101</v>
      </c>
      <c r="C91" s="35"/>
      <c r="D91" s="36">
        <v>1211062077100</v>
      </c>
      <c r="E91" s="36">
        <v>986784186100</v>
      </c>
    </row>
    <row r="92" spans="1:5" ht="25" x14ac:dyDescent="0.25">
      <c r="A92" s="33" t="s">
        <v>457</v>
      </c>
      <c r="B92" s="34" t="s">
        <v>102</v>
      </c>
      <c r="C92" s="35"/>
      <c r="D92" s="36">
        <v>-962480207400</v>
      </c>
      <c r="E92" s="36">
        <v>-711517902900</v>
      </c>
    </row>
    <row r="93" spans="1:5" ht="25" x14ac:dyDescent="0.25">
      <c r="A93" s="33" t="s">
        <v>458</v>
      </c>
      <c r="B93" s="34" t="s">
        <v>103</v>
      </c>
      <c r="C93" s="35"/>
      <c r="D93" s="36">
        <v>237498469884</v>
      </c>
      <c r="E93" s="36">
        <v>239490588980</v>
      </c>
    </row>
    <row r="94" spans="1:5" ht="25" x14ac:dyDescent="0.25">
      <c r="A94" s="33" t="s">
        <v>459</v>
      </c>
      <c r="B94" s="34" t="s">
        <v>104</v>
      </c>
      <c r="C94" s="35"/>
      <c r="D94" s="36">
        <v>-110174357171</v>
      </c>
      <c r="E94" s="36">
        <v>34846154143</v>
      </c>
    </row>
    <row r="95" spans="1:5" ht="25" x14ac:dyDescent="0.25">
      <c r="A95" s="33" t="s">
        <v>460</v>
      </c>
      <c r="B95" s="34" t="s">
        <v>461</v>
      </c>
      <c r="C95" s="35"/>
      <c r="D95" s="36">
        <v>34846154143</v>
      </c>
      <c r="E95" s="36">
        <v>-22421697822</v>
      </c>
    </row>
    <row r="96" spans="1:5" ht="25" x14ac:dyDescent="0.25">
      <c r="A96" s="33" t="s">
        <v>462</v>
      </c>
      <c r="B96" s="34" t="s">
        <v>463</v>
      </c>
      <c r="C96" s="35"/>
      <c r="D96" s="36">
        <v>-145020511314</v>
      </c>
      <c r="E96" s="36">
        <v>57267851965</v>
      </c>
    </row>
    <row r="97" spans="1:5" ht="37.5" x14ac:dyDescent="0.25">
      <c r="A97" s="30" t="s">
        <v>464</v>
      </c>
      <c r="B97" s="31" t="s">
        <v>105</v>
      </c>
      <c r="C97" s="32"/>
      <c r="D97" s="39">
        <v>15122.01</v>
      </c>
      <c r="E97" s="39">
        <v>19966.23</v>
      </c>
    </row>
    <row r="98" spans="1:5" ht="37.5" x14ac:dyDescent="0.25">
      <c r="A98" s="30" t="s">
        <v>465</v>
      </c>
      <c r="B98" s="31" t="s">
        <v>106</v>
      </c>
      <c r="C98" s="32"/>
      <c r="D98" s="32">
        <v>0</v>
      </c>
      <c r="E98" s="32">
        <v>0</v>
      </c>
    </row>
    <row r="99" spans="1:5" ht="37.5" x14ac:dyDescent="0.25">
      <c r="A99" s="33" t="s">
        <v>466</v>
      </c>
      <c r="B99" s="34" t="s">
        <v>107</v>
      </c>
      <c r="C99" s="35"/>
      <c r="D99" s="36">
        <v>0</v>
      </c>
      <c r="E99" s="36">
        <v>0</v>
      </c>
    </row>
    <row r="100" spans="1:5" ht="37.5" x14ac:dyDescent="0.25">
      <c r="A100" s="33" t="s">
        <v>467</v>
      </c>
      <c r="B100" s="34" t="s">
        <v>108</v>
      </c>
      <c r="C100" s="35"/>
      <c r="D100" s="36">
        <v>0</v>
      </c>
      <c r="E100" s="36">
        <v>0</v>
      </c>
    </row>
    <row r="101" spans="1:5" ht="37.5" x14ac:dyDescent="0.25">
      <c r="A101" s="30" t="s">
        <v>468</v>
      </c>
      <c r="B101" s="31" t="s">
        <v>109</v>
      </c>
      <c r="C101" s="32"/>
      <c r="D101" s="32"/>
      <c r="E101" s="32"/>
    </row>
    <row r="102" spans="1:5" ht="25" x14ac:dyDescent="0.25">
      <c r="A102" s="33" t="s">
        <v>469</v>
      </c>
      <c r="B102" s="34" t="s">
        <v>110</v>
      </c>
      <c r="C102" s="35"/>
      <c r="D102" s="36">
        <v>0</v>
      </c>
      <c r="E102" s="36">
        <v>0</v>
      </c>
    </row>
    <row r="103" spans="1:5" ht="25" x14ac:dyDescent="0.25">
      <c r="A103" s="33" t="s">
        <v>470</v>
      </c>
      <c r="B103" s="34" t="s">
        <v>111</v>
      </c>
      <c r="C103" s="35"/>
      <c r="D103" s="36">
        <v>0</v>
      </c>
      <c r="E103" s="36">
        <v>0</v>
      </c>
    </row>
    <row r="104" spans="1:5" ht="25" x14ac:dyDescent="0.25">
      <c r="A104" s="33" t="s">
        <v>471</v>
      </c>
      <c r="B104" s="34" t="s">
        <v>112</v>
      </c>
      <c r="C104" s="35"/>
      <c r="D104" s="36">
        <v>0</v>
      </c>
      <c r="E104" s="36">
        <v>0</v>
      </c>
    </row>
    <row r="105" spans="1:5" ht="25" x14ac:dyDescent="0.25">
      <c r="A105" s="40" t="s">
        <v>472</v>
      </c>
      <c r="B105" s="34" t="s">
        <v>113</v>
      </c>
      <c r="C105" s="41"/>
      <c r="D105" s="42">
        <v>24858186.969999999</v>
      </c>
      <c r="E105" s="42">
        <v>27526628.32</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E32"/>
  <sheetViews>
    <sheetView workbookViewId="0"/>
  </sheetViews>
  <sheetFormatPr defaultRowHeight="12.5" x14ac:dyDescent="0.25"/>
  <cols>
    <col min="1" max="1" width="84.54296875" customWidth="1"/>
    <col min="2" max="2" width="6.81640625" customWidth="1"/>
    <col min="3" max="3" width="20.81640625" customWidth="1"/>
    <col min="4" max="4" width="18.54296875" customWidth="1"/>
    <col min="5" max="5" width="18.81640625" customWidth="1"/>
  </cols>
  <sheetData>
    <row r="1" spans="1:5" ht="15" customHeight="1" x14ac:dyDescent="0.25">
      <c r="A1" s="10" t="s">
        <v>30</v>
      </c>
      <c r="B1" s="10" t="s">
        <v>31</v>
      </c>
      <c r="C1" s="10" t="s">
        <v>32</v>
      </c>
      <c r="D1" s="10" t="s">
        <v>33</v>
      </c>
      <c r="E1" s="10" t="s">
        <v>34</v>
      </c>
    </row>
    <row r="2" spans="1:5" ht="15" customHeight="1" x14ac:dyDescent="0.35">
      <c r="A2" s="11" t="s">
        <v>114</v>
      </c>
      <c r="B2" s="6" t="s">
        <v>70</v>
      </c>
      <c r="C2" s="6" t="s">
        <v>0</v>
      </c>
      <c r="D2" s="6" t="s">
        <v>0</v>
      </c>
      <c r="E2" s="6" t="s">
        <v>0</v>
      </c>
    </row>
    <row r="3" spans="1:5" ht="15" customHeight="1" x14ac:dyDescent="0.35">
      <c r="A3" s="6" t="s">
        <v>115</v>
      </c>
      <c r="B3" s="6" t="s">
        <v>35</v>
      </c>
      <c r="C3" s="6" t="s">
        <v>0</v>
      </c>
      <c r="D3" s="6" t="s">
        <v>0</v>
      </c>
      <c r="E3" s="6" t="s">
        <v>0</v>
      </c>
    </row>
    <row r="4" spans="1:5" ht="15" customHeight="1" x14ac:dyDescent="0.35">
      <c r="A4" s="6" t="s">
        <v>116</v>
      </c>
      <c r="B4" s="6" t="s">
        <v>36</v>
      </c>
      <c r="C4" s="6" t="s">
        <v>0</v>
      </c>
      <c r="D4" s="6" t="s">
        <v>0</v>
      </c>
      <c r="E4" s="6" t="s">
        <v>0</v>
      </c>
    </row>
    <row r="5" spans="1:5" ht="15" customHeight="1" x14ac:dyDescent="0.35">
      <c r="A5" s="6" t="s">
        <v>117</v>
      </c>
      <c r="B5" s="6" t="s">
        <v>37</v>
      </c>
      <c r="C5" s="6" t="s">
        <v>0</v>
      </c>
      <c r="D5" s="6" t="s">
        <v>0</v>
      </c>
      <c r="E5" s="6" t="s">
        <v>0</v>
      </c>
    </row>
    <row r="6" spans="1:5" ht="15" customHeight="1" x14ac:dyDescent="0.35">
      <c r="A6" s="6" t="s">
        <v>118</v>
      </c>
      <c r="B6" s="6" t="s">
        <v>38</v>
      </c>
      <c r="C6" s="6" t="s">
        <v>0</v>
      </c>
      <c r="D6" s="6" t="s">
        <v>0</v>
      </c>
      <c r="E6" s="6" t="s">
        <v>0</v>
      </c>
    </row>
    <row r="7" spans="1:5" ht="15" customHeight="1" x14ac:dyDescent="0.35">
      <c r="A7" s="6" t="s">
        <v>119</v>
      </c>
      <c r="B7" s="6" t="s">
        <v>39</v>
      </c>
      <c r="C7" s="6" t="s">
        <v>0</v>
      </c>
      <c r="D7" s="6" t="s">
        <v>0</v>
      </c>
      <c r="E7" s="6" t="s">
        <v>0</v>
      </c>
    </row>
    <row r="8" spans="1:5" ht="15" customHeight="1" x14ac:dyDescent="0.35">
      <c r="A8" s="6" t="s">
        <v>120</v>
      </c>
      <c r="B8" s="6" t="s">
        <v>40</v>
      </c>
      <c r="C8" s="6" t="s">
        <v>0</v>
      </c>
      <c r="D8" s="6" t="s">
        <v>0</v>
      </c>
      <c r="E8" s="6" t="s">
        <v>0</v>
      </c>
    </row>
    <row r="9" spans="1:5" ht="15" customHeight="1" x14ac:dyDescent="0.35">
      <c r="A9" s="6" t="s">
        <v>121</v>
      </c>
      <c r="B9" s="6" t="s">
        <v>41</v>
      </c>
      <c r="C9" s="6" t="s">
        <v>0</v>
      </c>
      <c r="D9" s="6" t="s">
        <v>0</v>
      </c>
      <c r="E9" s="6" t="s">
        <v>0</v>
      </c>
    </row>
    <row r="10" spans="1:5" ht="15" customHeight="1" x14ac:dyDescent="0.35">
      <c r="A10" s="6" t="s">
        <v>122</v>
      </c>
      <c r="B10" s="6" t="s">
        <v>42</v>
      </c>
      <c r="C10" s="6" t="s">
        <v>0</v>
      </c>
      <c r="D10" s="6" t="s">
        <v>0</v>
      </c>
      <c r="E10" s="6" t="s">
        <v>0</v>
      </c>
    </row>
    <row r="11" spans="1:5" ht="15" customHeight="1" x14ac:dyDescent="0.35">
      <c r="A11" s="6" t="s">
        <v>123</v>
      </c>
      <c r="B11" s="6" t="s">
        <v>43</v>
      </c>
      <c r="C11" s="6" t="s">
        <v>0</v>
      </c>
      <c r="D11" s="6" t="s">
        <v>0</v>
      </c>
      <c r="E11" s="6" t="s">
        <v>0</v>
      </c>
    </row>
    <row r="12" spans="1:5" ht="15" customHeight="1" x14ac:dyDescent="0.35">
      <c r="A12" s="6" t="s">
        <v>124</v>
      </c>
      <c r="B12" s="6" t="s">
        <v>44</v>
      </c>
      <c r="C12" s="6" t="s">
        <v>0</v>
      </c>
      <c r="D12" s="6" t="s">
        <v>0</v>
      </c>
      <c r="E12" s="6" t="s">
        <v>0</v>
      </c>
    </row>
    <row r="13" spans="1:5" ht="15" customHeight="1" x14ac:dyDescent="0.35">
      <c r="A13" s="6" t="s">
        <v>125</v>
      </c>
      <c r="B13" s="6" t="s">
        <v>50</v>
      </c>
      <c r="C13" s="6" t="s">
        <v>0</v>
      </c>
      <c r="D13" s="6" t="s">
        <v>0</v>
      </c>
      <c r="E13" s="6" t="s">
        <v>0</v>
      </c>
    </row>
    <row r="14" spans="1:5" ht="15" customHeight="1" x14ac:dyDescent="0.35">
      <c r="A14" s="11" t="s">
        <v>126</v>
      </c>
      <c r="B14" s="6" t="s">
        <v>87</v>
      </c>
      <c r="C14" s="6" t="s">
        <v>0</v>
      </c>
      <c r="D14" s="6" t="s">
        <v>0</v>
      </c>
      <c r="E14" s="6" t="s">
        <v>0</v>
      </c>
    </row>
    <row r="15" spans="1:5" ht="15" customHeight="1" x14ac:dyDescent="0.35">
      <c r="A15" s="6" t="s">
        <v>127</v>
      </c>
      <c r="B15" s="6" t="s">
        <v>128</v>
      </c>
      <c r="C15" s="6" t="s">
        <v>0</v>
      </c>
      <c r="D15" s="6" t="s">
        <v>0</v>
      </c>
      <c r="E15" s="6" t="s">
        <v>0</v>
      </c>
    </row>
    <row r="16" spans="1:5" ht="15" customHeight="1" x14ac:dyDescent="0.35">
      <c r="A16" s="6" t="s">
        <v>129</v>
      </c>
      <c r="B16" s="6" t="s">
        <v>130</v>
      </c>
      <c r="C16" s="6" t="s">
        <v>0</v>
      </c>
      <c r="D16" s="6" t="s">
        <v>0</v>
      </c>
      <c r="E16" s="6" t="s">
        <v>0</v>
      </c>
    </row>
    <row r="17" spans="1:5" ht="15" customHeight="1" x14ac:dyDescent="0.35">
      <c r="A17" s="6" t="s">
        <v>131</v>
      </c>
      <c r="B17" s="6" t="s">
        <v>61</v>
      </c>
      <c r="C17" s="6" t="s">
        <v>0</v>
      </c>
      <c r="D17" s="6" t="s">
        <v>0</v>
      </c>
      <c r="E17" s="6" t="s">
        <v>0</v>
      </c>
    </row>
    <row r="18" spans="1:5" ht="15" customHeight="1" x14ac:dyDescent="0.35">
      <c r="A18" s="6" t="s">
        <v>132</v>
      </c>
      <c r="B18" s="6" t="s">
        <v>62</v>
      </c>
      <c r="C18" s="6" t="s">
        <v>0</v>
      </c>
      <c r="D18" s="6" t="s">
        <v>0</v>
      </c>
      <c r="E18" s="6" t="s">
        <v>0</v>
      </c>
    </row>
    <row r="19" spans="1:5" ht="15" customHeight="1" x14ac:dyDescent="0.35">
      <c r="A19" s="6" t="s">
        <v>133</v>
      </c>
      <c r="B19" s="6" t="s">
        <v>134</v>
      </c>
      <c r="C19" s="6" t="s">
        <v>0</v>
      </c>
      <c r="D19" s="6" t="s">
        <v>0</v>
      </c>
      <c r="E19" s="6" t="s">
        <v>0</v>
      </c>
    </row>
    <row r="20" spans="1:5" ht="15" customHeight="1" x14ac:dyDescent="0.35">
      <c r="A20" s="6" t="s">
        <v>135</v>
      </c>
      <c r="B20" s="6" t="s">
        <v>65</v>
      </c>
      <c r="C20" s="6" t="s">
        <v>0</v>
      </c>
      <c r="D20" s="6" t="s">
        <v>0</v>
      </c>
      <c r="E20" s="6" t="s">
        <v>0</v>
      </c>
    </row>
    <row r="21" spans="1:5" ht="15" customHeight="1" x14ac:dyDescent="0.35">
      <c r="A21" s="11" t="s">
        <v>136</v>
      </c>
      <c r="B21" s="6" t="s">
        <v>68</v>
      </c>
      <c r="C21" s="6" t="s">
        <v>0</v>
      </c>
      <c r="D21" s="6" t="s">
        <v>0</v>
      </c>
      <c r="E21" s="6" t="s">
        <v>0</v>
      </c>
    </row>
    <row r="22" spans="1:5" ht="15" customHeight="1" x14ac:dyDescent="0.35">
      <c r="A22" s="11" t="s">
        <v>137</v>
      </c>
      <c r="B22" s="6" t="s">
        <v>138</v>
      </c>
      <c r="C22" s="6" t="s">
        <v>0</v>
      </c>
      <c r="D22" s="6" t="s">
        <v>0</v>
      </c>
      <c r="E22" s="6" t="s">
        <v>0</v>
      </c>
    </row>
    <row r="23" spans="1:5" ht="15" customHeight="1" x14ac:dyDescent="0.35">
      <c r="A23" s="6" t="s">
        <v>139</v>
      </c>
      <c r="B23" s="6" t="s">
        <v>140</v>
      </c>
      <c r="C23" s="6" t="s">
        <v>0</v>
      </c>
      <c r="D23" s="6" t="s">
        <v>0</v>
      </c>
      <c r="E23" s="6" t="s">
        <v>0</v>
      </c>
    </row>
    <row r="24" spans="1:5" ht="15" customHeight="1" x14ac:dyDescent="0.35">
      <c r="A24" s="6" t="s">
        <v>141</v>
      </c>
      <c r="B24" s="6" t="s">
        <v>142</v>
      </c>
      <c r="C24" s="6" t="s">
        <v>0</v>
      </c>
      <c r="D24" s="6" t="s">
        <v>0</v>
      </c>
      <c r="E24" s="6" t="s">
        <v>0</v>
      </c>
    </row>
    <row r="25" spans="1:5" ht="15" customHeight="1" x14ac:dyDescent="0.35">
      <c r="A25" s="6" t="s">
        <v>143</v>
      </c>
      <c r="B25" s="6" t="s">
        <v>144</v>
      </c>
      <c r="C25" s="6" t="s">
        <v>0</v>
      </c>
      <c r="D25" s="6" t="s">
        <v>0</v>
      </c>
      <c r="E25" s="6" t="s">
        <v>0</v>
      </c>
    </row>
    <row r="26" spans="1:5" ht="15" customHeight="1" x14ac:dyDescent="0.35">
      <c r="A26" s="6" t="s">
        <v>145</v>
      </c>
      <c r="B26" s="6" t="s">
        <v>146</v>
      </c>
      <c r="C26" s="6" t="s">
        <v>0</v>
      </c>
      <c r="D26" s="6" t="s">
        <v>0</v>
      </c>
      <c r="E26" s="6" t="s">
        <v>0</v>
      </c>
    </row>
    <row r="27" spans="1:5" ht="15" customHeight="1" x14ac:dyDescent="0.35">
      <c r="A27" s="11" t="s">
        <v>147</v>
      </c>
      <c r="B27" s="6" t="s">
        <v>148</v>
      </c>
      <c r="C27" s="6" t="s">
        <v>0</v>
      </c>
      <c r="D27" s="6" t="s">
        <v>0</v>
      </c>
      <c r="E27" s="6" t="s">
        <v>0</v>
      </c>
    </row>
    <row r="28" spans="1:5" ht="15" customHeight="1" x14ac:dyDescent="0.35">
      <c r="A28" s="6" t="s">
        <v>149</v>
      </c>
      <c r="B28" s="6" t="s">
        <v>150</v>
      </c>
      <c r="C28" s="6"/>
      <c r="D28" s="6"/>
      <c r="E28" s="6"/>
    </row>
    <row r="29" spans="1:5" ht="15" customHeight="1" x14ac:dyDescent="0.35">
      <c r="A29" s="6" t="s">
        <v>141</v>
      </c>
      <c r="B29" s="6" t="s">
        <v>151</v>
      </c>
      <c r="C29" s="6"/>
      <c r="D29" s="6"/>
      <c r="E29" s="6"/>
    </row>
    <row r="30" spans="1:5" ht="15" customHeight="1" x14ac:dyDescent="0.35">
      <c r="A30" s="6" t="s">
        <v>152</v>
      </c>
      <c r="B30" s="6" t="s">
        <v>153</v>
      </c>
      <c r="C30" s="6"/>
      <c r="D30" s="6"/>
      <c r="E30" s="6"/>
    </row>
    <row r="31" spans="1:5" ht="15" customHeight="1" x14ac:dyDescent="0.35">
      <c r="A31" s="6" t="s">
        <v>145</v>
      </c>
      <c r="B31" s="6" t="s">
        <v>154</v>
      </c>
      <c r="C31" s="6"/>
      <c r="D31" s="6"/>
      <c r="E31" s="6"/>
    </row>
    <row r="32" spans="1:5" ht="15" customHeight="1" x14ac:dyDescent="0.35">
      <c r="A32" s="11" t="s">
        <v>155</v>
      </c>
      <c r="B32" s="6" t="s">
        <v>156</v>
      </c>
      <c r="C32" s="6"/>
      <c r="D32" s="6"/>
      <c r="E32" s="6"/>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F11"/>
  <sheetViews>
    <sheetView workbookViewId="0">
      <selection activeCell="E3" sqref="E3:F11"/>
    </sheetView>
  </sheetViews>
  <sheetFormatPr defaultRowHeight="12.5" x14ac:dyDescent="0.25"/>
  <cols>
    <col min="1" max="2" width="6.81640625" customWidth="1"/>
    <col min="3" max="3" width="69.54296875" customWidth="1"/>
    <col min="4" max="4" width="10.453125" customWidth="1"/>
    <col min="5" max="5" width="19" customWidth="1"/>
    <col min="6" max="6" width="18.81640625" customWidth="1"/>
  </cols>
  <sheetData>
    <row r="1" spans="1:6" ht="30" customHeight="1" x14ac:dyDescent="0.25">
      <c r="A1" s="75" t="s">
        <v>4</v>
      </c>
      <c r="B1" s="75"/>
      <c r="C1" s="10" t="s">
        <v>5</v>
      </c>
      <c r="D1" s="10" t="s">
        <v>157</v>
      </c>
      <c r="E1" s="70" t="s">
        <v>594</v>
      </c>
      <c r="F1" s="70" t="s">
        <v>224</v>
      </c>
    </row>
    <row r="2" spans="1:6" ht="15" customHeight="1" x14ac:dyDescent="0.25">
      <c r="A2" s="75" t="s">
        <v>158</v>
      </c>
      <c r="B2" s="75"/>
      <c r="C2" s="10" t="s">
        <v>159</v>
      </c>
      <c r="D2" s="10" t="s">
        <v>0</v>
      </c>
      <c r="E2" s="10" t="s">
        <v>7</v>
      </c>
      <c r="F2" s="10" t="s">
        <v>10</v>
      </c>
    </row>
    <row r="3" spans="1:6" ht="25" x14ac:dyDescent="0.25">
      <c r="A3" s="44" t="s">
        <v>70</v>
      </c>
      <c r="B3" s="44"/>
      <c r="C3" s="45" t="s">
        <v>473</v>
      </c>
      <c r="D3" s="46" t="s">
        <v>160</v>
      </c>
      <c r="E3" s="18">
        <v>549603026323</v>
      </c>
      <c r="F3" s="18">
        <v>76016197324</v>
      </c>
    </row>
    <row r="4" spans="1:6" ht="50" x14ac:dyDescent="0.25">
      <c r="A4" s="44" t="s">
        <v>87</v>
      </c>
      <c r="B4" s="44"/>
      <c r="C4" s="45" t="s">
        <v>474</v>
      </c>
      <c r="D4" s="46" t="s">
        <v>161</v>
      </c>
      <c r="E4" s="18">
        <v>-145020511314</v>
      </c>
      <c r="F4" s="18">
        <v>57267851965</v>
      </c>
    </row>
    <row r="5" spans="1:6" ht="50" x14ac:dyDescent="0.25">
      <c r="A5" s="76"/>
      <c r="B5" s="47" t="s">
        <v>162</v>
      </c>
      <c r="C5" s="48" t="s">
        <v>475</v>
      </c>
      <c r="D5" s="49" t="s">
        <v>163</v>
      </c>
      <c r="E5" s="50">
        <v>-145020511314</v>
      </c>
      <c r="F5" s="50">
        <v>57267851965</v>
      </c>
    </row>
    <row r="6" spans="1:6" ht="37.5" x14ac:dyDescent="0.25">
      <c r="A6" s="77"/>
      <c r="B6" s="47" t="s">
        <v>164</v>
      </c>
      <c r="C6" s="48" t="s">
        <v>476</v>
      </c>
      <c r="D6" s="49" t="s">
        <v>165</v>
      </c>
      <c r="E6" s="50">
        <v>0</v>
      </c>
      <c r="F6" s="50">
        <v>0</v>
      </c>
    </row>
    <row r="7" spans="1:6" ht="50" x14ac:dyDescent="0.25">
      <c r="A7" s="44" t="s">
        <v>166</v>
      </c>
      <c r="B7" s="44"/>
      <c r="C7" s="45" t="s">
        <v>477</v>
      </c>
      <c r="D7" s="46" t="s">
        <v>167</v>
      </c>
      <c r="E7" s="18">
        <v>-28676532596</v>
      </c>
      <c r="F7" s="18">
        <v>416318977034</v>
      </c>
    </row>
    <row r="8" spans="1:6" ht="25" x14ac:dyDescent="0.25">
      <c r="A8" s="76"/>
      <c r="B8" s="47" t="s">
        <v>168</v>
      </c>
      <c r="C8" s="48" t="s">
        <v>478</v>
      </c>
      <c r="D8" s="49" t="s">
        <v>169</v>
      </c>
      <c r="E8" s="50">
        <v>411993022853</v>
      </c>
      <c r="F8" s="50">
        <v>979003710663</v>
      </c>
    </row>
    <row r="9" spans="1:6" ht="25" x14ac:dyDescent="0.25">
      <c r="A9" s="77"/>
      <c r="B9" s="47" t="s">
        <v>170</v>
      </c>
      <c r="C9" s="48" t="s">
        <v>479</v>
      </c>
      <c r="D9" s="49" t="s">
        <v>171</v>
      </c>
      <c r="E9" s="50">
        <v>-440669555449</v>
      </c>
      <c r="F9" s="50">
        <v>-562684733629</v>
      </c>
    </row>
    <row r="10" spans="1:6" ht="37.5" x14ac:dyDescent="0.25">
      <c r="A10" s="44" t="s">
        <v>172</v>
      </c>
      <c r="B10" s="44"/>
      <c r="C10" s="45" t="s">
        <v>480</v>
      </c>
      <c r="D10" s="46" t="s">
        <v>173</v>
      </c>
      <c r="E10" s="18">
        <v>375905982413</v>
      </c>
      <c r="F10" s="18">
        <v>549603026323</v>
      </c>
    </row>
    <row r="11" spans="1:6" ht="25" x14ac:dyDescent="0.25">
      <c r="A11" s="44" t="s">
        <v>197</v>
      </c>
      <c r="B11" s="44"/>
      <c r="C11" s="45" t="s">
        <v>481</v>
      </c>
      <c r="D11" s="46" t="s">
        <v>482</v>
      </c>
      <c r="E11" s="65">
        <v>15122.01</v>
      </c>
      <c r="F11" s="65">
        <v>19966.23</v>
      </c>
    </row>
  </sheetData>
  <mergeCells count="4">
    <mergeCell ref="A1:B1"/>
    <mergeCell ref="A2:B2"/>
    <mergeCell ref="A5:A6"/>
    <mergeCell ref="A8:A9"/>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G57"/>
  <sheetViews>
    <sheetView workbookViewId="0">
      <selection activeCell="H7" sqref="H7"/>
    </sheetView>
  </sheetViews>
  <sheetFormatPr defaultRowHeight="12.5" x14ac:dyDescent="0.25"/>
  <cols>
    <col min="1" max="1" width="6.81640625" customWidth="1"/>
    <col min="2" max="2" width="36.81640625" customWidth="1"/>
    <col min="3" max="3" width="15.54296875" customWidth="1"/>
    <col min="4" max="4" width="11.453125" bestFit="1" customWidth="1"/>
    <col min="5" max="5" width="29.453125" customWidth="1"/>
    <col min="6" max="6" width="23.81640625" customWidth="1"/>
    <col min="7" max="7" width="29.54296875" customWidth="1"/>
  </cols>
  <sheetData>
    <row r="1" spans="1:7" ht="15" customHeight="1" x14ac:dyDescent="0.25">
      <c r="A1" s="10" t="s">
        <v>4</v>
      </c>
      <c r="B1" s="10" t="s">
        <v>174</v>
      </c>
      <c r="C1" s="75" t="s">
        <v>157</v>
      </c>
      <c r="D1" s="10" t="s">
        <v>175</v>
      </c>
      <c r="E1" s="10" t="s">
        <v>176</v>
      </c>
      <c r="F1" s="10" t="s">
        <v>177</v>
      </c>
      <c r="G1" s="10" t="s">
        <v>178</v>
      </c>
    </row>
    <row r="2" spans="1:7" ht="15" customHeight="1" x14ac:dyDescent="0.25">
      <c r="A2" s="10"/>
      <c r="B2" s="10"/>
      <c r="C2" s="75"/>
      <c r="D2" s="10" t="s">
        <v>7</v>
      </c>
      <c r="E2" s="10" t="s">
        <v>10</v>
      </c>
      <c r="F2" s="10" t="s">
        <v>13</v>
      </c>
      <c r="G2" s="10" t="s">
        <v>16</v>
      </c>
    </row>
    <row r="3" spans="1:7" ht="15" customHeight="1" x14ac:dyDescent="0.35">
      <c r="A3" s="11" t="s">
        <v>70</v>
      </c>
      <c r="B3" s="11" t="s">
        <v>179</v>
      </c>
      <c r="C3" s="11" t="s">
        <v>180</v>
      </c>
      <c r="D3" s="6" t="s">
        <v>0</v>
      </c>
      <c r="E3" s="6" t="s">
        <v>0</v>
      </c>
      <c r="F3" s="6" t="s">
        <v>0</v>
      </c>
      <c r="G3" s="6" t="s">
        <v>0</v>
      </c>
    </row>
    <row r="4" spans="1:7" ht="15" customHeight="1" x14ac:dyDescent="0.35">
      <c r="A4" s="6" t="s">
        <v>181</v>
      </c>
      <c r="B4" s="6" t="s">
        <v>181</v>
      </c>
      <c r="C4" s="6" t="s">
        <v>181</v>
      </c>
      <c r="D4" s="6" t="s">
        <v>181</v>
      </c>
      <c r="E4" s="6" t="s">
        <v>181</v>
      </c>
      <c r="F4" s="6" t="s">
        <v>181</v>
      </c>
      <c r="G4" s="6" t="s">
        <v>181</v>
      </c>
    </row>
    <row r="5" spans="1:7" ht="15" customHeight="1" x14ac:dyDescent="0.35">
      <c r="A5" s="6" t="s">
        <v>7</v>
      </c>
      <c r="B5" s="59" t="s">
        <v>562</v>
      </c>
      <c r="C5" s="66" t="s">
        <v>577</v>
      </c>
      <c r="D5" s="67">
        <v>405900</v>
      </c>
      <c r="E5" s="68">
        <v>21900</v>
      </c>
      <c r="F5" s="67">
        <v>8889210000</v>
      </c>
      <c r="G5" s="69">
        <v>2.35421162831187E-2</v>
      </c>
    </row>
    <row r="6" spans="1:7" ht="15" customHeight="1" x14ac:dyDescent="0.35">
      <c r="A6" s="6" t="s">
        <v>10</v>
      </c>
      <c r="B6" s="59" t="s">
        <v>563</v>
      </c>
      <c r="C6" s="66" t="s">
        <v>578</v>
      </c>
      <c r="D6" s="67">
        <v>617000</v>
      </c>
      <c r="E6" s="68">
        <v>27250</v>
      </c>
      <c r="F6" s="67">
        <v>16813250000</v>
      </c>
      <c r="G6" s="69">
        <v>4.4528083665156398E-2</v>
      </c>
    </row>
    <row r="7" spans="1:7" ht="15" customHeight="1" x14ac:dyDescent="0.35">
      <c r="A7" s="6" t="s">
        <v>13</v>
      </c>
      <c r="B7" s="59" t="s">
        <v>564</v>
      </c>
      <c r="C7" s="66" t="s">
        <v>579</v>
      </c>
      <c r="D7" s="67">
        <v>225200</v>
      </c>
      <c r="E7" s="68">
        <v>76900</v>
      </c>
      <c r="F7" s="67">
        <v>17317880000</v>
      </c>
      <c r="G7" s="69">
        <v>4.5864541926346099E-2</v>
      </c>
    </row>
    <row r="8" spans="1:7" ht="15" customHeight="1" x14ac:dyDescent="0.35">
      <c r="A8" s="6" t="s">
        <v>16</v>
      </c>
      <c r="B8" s="59" t="s">
        <v>565</v>
      </c>
      <c r="C8" s="66" t="s">
        <v>580</v>
      </c>
      <c r="D8" s="67">
        <v>67600</v>
      </c>
      <c r="E8" s="68">
        <v>101500</v>
      </c>
      <c r="F8" s="67">
        <v>6861400000</v>
      </c>
      <c r="G8" s="69">
        <v>1.81716796728832E-2</v>
      </c>
    </row>
    <row r="9" spans="1:7" ht="15" customHeight="1" x14ac:dyDescent="0.35">
      <c r="A9" s="6" t="s">
        <v>19</v>
      </c>
      <c r="B9" s="59" t="s">
        <v>566</v>
      </c>
      <c r="C9" s="66" t="s">
        <v>581</v>
      </c>
      <c r="D9" s="67">
        <v>405000</v>
      </c>
      <c r="E9" s="68">
        <v>13800</v>
      </c>
      <c r="F9" s="67">
        <v>5589000000</v>
      </c>
      <c r="G9" s="69">
        <v>1.48018651720851E-2</v>
      </c>
    </row>
    <row r="10" spans="1:7" ht="15" customHeight="1" x14ac:dyDescent="0.35">
      <c r="A10" s="6" t="s">
        <v>546</v>
      </c>
      <c r="B10" s="59" t="s">
        <v>567</v>
      </c>
      <c r="C10" s="66" t="s">
        <v>582</v>
      </c>
      <c r="D10" s="67">
        <v>1436800</v>
      </c>
      <c r="E10" s="68">
        <v>17100</v>
      </c>
      <c r="F10" s="67">
        <v>24569280000</v>
      </c>
      <c r="G10" s="69">
        <v>6.5069094638612601E-2</v>
      </c>
    </row>
    <row r="11" spans="1:7" ht="15" customHeight="1" x14ac:dyDescent="0.35">
      <c r="A11" s="6" t="s">
        <v>549</v>
      </c>
      <c r="B11" s="59" t="s">
        <v>568</v>
      </c>
      <c r="C11" s="66" t="s">
        <v>583</v>
      </c>
      <c r="D11" s="67">
        <v>94900</v>
      </c>
      <c r="E11" s="68">
        <v>93000</v>
      </c>
      <c r="F11" s="67">
        <v>8825700000</v>
      </c>
      <c r="G11" s="69">
        <v>2.3373916881243701E-2</v>
      </c>
    </row>
    <row r="12" spans="1:7" ht="15" customHeight="1" x14ac:dyDescent="0.35">
      <c r="A12" s="6" t="s">
        <v>597</v>
      </c>
      <c r="B12" s="59" t="s">
        <v>569</v>
      </c>
      <c r="C12" s="66" t="s">
        <v>584</v>
      </c>
      <c r="D12" s="67">
        <v>231600</v>
      </c>
      <c r="E12" s="68">
        <v>42900</v>
      </c>
      <c r="F12" s="67">
        <v>9935640000</v>
      </c>
      <c r="G12" s="69">
        <v>2.6313473551328501E-2</v>
      </c>
    </row>
    <row r="13" spans="1:7" ht="15" customHeight="1" x14ac:dyDescent="0.35">
      <c r="A13" s="6" t="s">
        <v>598</v>
      </c>
      <c r="B13" s="59" t="s">
        <v>570</v>
      </c>
      <c r="C13" s="66" t="s">
        <v>585</v>
      </c>
      <c r="D13" s="67">
        <v>737500</v>
      </c>
      <c r="E13" s="68">
        <v>10650</v>
      </c>
      <c r="F13" s="67">
        <v>7854375000</v>
      </c>
      <c r="G13" s="69">
        <v>2.08014671248874E-2</v>
      </c>
    </row>
    <row r="14" spans="1:7" ht="15" customHeight="1" x14ac:dyDescent="0.35">
      <c r="A14" s="6" t="s">
        <v>44</v>
      </c>
      <c r="B14" s="59" t="s">
        <v>571</v>
      </c>
      <c r="C14" s="66" t="s">
        <v>586</v>
      </c>
      <c r="D14" s="67">
        <v>152000</v>
      </c>
      <c r="E14" s="68">
        <v>22500</v>
      </c>
      <c r="F14" s="67">
        <v>3420000000</v>
      </c>
      <c r="G14" s="69">
        <v>9.0575020376688006E-3</v>
      </c>
    </row>
    <row r="15" spans="1:7" ht="15" customHeight="1" x14ac:dyDescent="0.35">
      <c r="A15" s="6" t="s">
        <v>45</v>
      </c>
      <c r="B15" s="59" t="s">
        <v>572</v>
      </c>
      <c r="C15" s="66" t="s">
        <v>587</v>
      </c>
      <c r="D15" s="67">
        <v>790000</v>
      </c>
      <c r="E15" s="68">
        <v>21050</v>
      </c>
      <c r="F15" s="67">
        <v>16629500000</v>
      </c>
      <c r="G15" s="69">
        <v>4.40414415600624E-2</v>
      </c>
    </row>
    <row r="16" spans="1:7" ht="15" customHeight="1" x14ac:dyDescent="0.35">
      <c r="A16" s="6" t="s">
        <v>46</v>
      </c>
      <c r="B16" s="59" t="s">
        <v>573</v>
      </c>
      <c r="C16" s="66" t="s">
        <v>588</v>
      </c>
      <c r="D16" s="67">
        <v>125000</v>
      </c>
      <c r="E16" s="68">
        <v>80000</v>
      </c>
      <c r="F16" s="67">
        <v>10000000000</v>
      </c>
      <c r="G16" s="69">
        <v>2.6483924086750901E-2</v>
      </c>
    </row>
    <row r="17" spans="1:7" ht="15" customHeight="1" x14ac:dyDescent="0.35">
      <c r="A17" s="6" t="s">
        <v>47</v>
      </c>
      <c r="B17" s="59" t="s">
        <v>574</v>
      </c>
      <c r="C17" s="66" t="s">
        <v>589</v>
      </c>
      <c r="D17" s="67">
        <v>185000</v>
      </c>
      <c r="E17" s="68">
        <v>48000</v>
      </c>
      <c r="F17" s="67">
        <v>8880000000</v>
      </c>
      <c r="G17" s="69">
        <v>2.35177245890348E-2</v>
      </c>
    </row>
    <row r="18" spans="1:7" ht="15" customHeight="1" x14ac:dyDescent="0.35">
      <c r="A18" s="6" t="s">
        <v>48</v>
      </c>
      <c r="B18" s="59" t="s">
        <v>596</v>
      </c>
      <c r="C18" s="66" t="s">
        <v>590</v>
      </c>
      <c r="D18" s="67">
        <v>540600</v>
      </c>
      <c r="E18" s="68">
        <v>19000</v>
      </c>
      <c r="F18" s="67">
        <v>10271400000</v>
      </c>
      <c r="G18" s="69">
        <v>2.7202697786465301E-2</v>
      </c>
    </row>
    <row r="19" spans="1:7" ht="15" customHeight="1" x14ac:dyDescent="0.35">
      <c r="A19" s="6" t="s">
        <v>49</v>
      </c>
      <c r="B19" s="59" t="s">
        <v>575</v>
      </c>
      <c r="C19" s="66" t="s">
        <v>591</v>
      </c>
      <c r="D19" s="67">
        <v>105000</v>
      </c>
      <c r="E19" s="68">
        <v>53800</v>
      </c>
      <c r="F19" s="67">
        <v>5649000000</v>
      </c>
      <c r="G19" s="69">
        <v>1.4960768716605601E-2</v>
      </c>
    </row>
    <row r="20" spans="1:7" ht="15" customHeight="1" x14ac:dyDescent="0.35">
      <c r="A20" s="6" t="s">
        <v>213</v>
      </c>
      <c r="B20" s="59" t="s">
        <v>576</v>
      </c>
      <c r="C20" s="66" t="s">
        <v>592</v>
      </c>
      <c r="D20" s="67">
        <v>1420000</v>
      </c>
      <c r="E20" s="68">
        <v>17900</v>
      </c>
      <c r="F20" s="67">
        <v>25418000000</v>
      </c>
      <c r="G20" s="69">
        <v>6.7316838243703395E-2</v>
      </c>
    </row>
    <row r="21" spans="1:7" ht="15" customHeight="1" x14ac:dyDescent="0.35">
      <c r="A21" s="6" t="s">
        <v>0</v>
      </c>
      <c r="B21" s="6" t="s">
        <v>182</v>
      </c>
      <c r="C21" s="6" t="s">
        <v>183</v>
      </c>
      <c r="D21" s="67"/>
      <c r="E21" s="67"/>
      <c r="F21" s="67">
        <v>186923635000</v>
      </c>
      <c r="G21" s="69">
        <v>0.49504713593595301</v>
      </c>
    </row>
    <row r="22" spans="1:7" ht="15" customHeight="1" x14ac:dyDescent="0.35">
      <c r="A22" s="11" t="s">
        <v>87</v>
      </c>
      <c r="B22" s="11" t="s">
        <v>184</v>
      </c>
      <c r="C22" s="11" t="s">
        <v>185</v>
      </c>
      <c r="D22" s="6" t="s">
        <v>0</v>
      </c>
      <c r="E22" s="6" t="s">
        <v>0</v>
      </c>
      <c r="F22" s="6" t="s">
        <v>0</v>
      </c>
      <c r="G22" s="6" t="s">
        <v>0</v>
      </c>
    </row>
    <row r="23" spans="1:7" ht="15" customHeight="1" x14ac:dyDescent="0.35">
      <c r="A23" s="6" t="s">
        <v>181</v>
      </c>
      <c r="B23" s="6" t="s">
        <v>181</v>
      </c>
      <c r="C23" s="6" t="s">
        <v>181</v>
      </c>
      <c r="D23" s="6" t="s">
        <v>181</v>
      </c>
      <c r="E23" s="6" t="s">
        <v>181</v>
      </c>
      <c r="F23" s="6" t="s">
        <v>181</v>
      </c>
      <c r="G23" s="6" t="s">
        <v>181</v>
      </c>
    </row>
    <row r="24" spans="1:7" ht="15" customHeight="1" x14ac:dyDescent="0.35">
      <c r="A24" s="6" t="s">
        <v>0</v>
      </c>
      <c r="B24" s="6" t="s">
        <v>182</v>
      </c>
      <c r="C24" s="6" t="s">
        <v>186</v>
      </c>
      <c r="D24" s="6" t="s">
        <v>0</v>
      </c>
      <c r="E24" s="6" t="s">
        <v>0</v>
      </c>
      <c r="F24" s="6" t="s">
        <v>0</v>
      </c>
      <c r="G24" s="6" t="s">
        <v>0</v>
      </c>
    </row>
    <row r="25" spans="1:7" ht="15" customHeight="1" x14ac:dyDescent="0.35">
      <c r="A25" s="6" t="s">
        <v>0</v>
      </c>
      <c r="B25" s="6" t="s">
        <v>187</v>
      </c>
      <c r="C25" s="6" t="s">
        <v>188</v>
      </c>
      <c r="D25" s="67"/>
      <c r="E25" s="67"/>
      <c r="F25" s="67">
        <v>186923635000</v>
      </c>
      <c r="G25" s="69">
        <v>0.49504713593595301</v>
      </c>
    </row>
    <row r="26" spans="1:7" ht="15" customHeight="1" x14ac:dyDescent="0.35">
      <c r="A26" s="11" t="s">
        <v>166</v>
      </c>
      <c r="B26" s="11" t="s">
        <v>189</v>
      </c>
      <c r="C26" s="11" t="s">
        <v>190</v>
      </c>
      <c r="D26" s="6" t="s">
        <v>0</v>
      </c>
      <c r="E26" s="6" t="s">
        <v>0</v>
      </c>
      <c r="F26" s="6" t="s">
        <v>0</v>
      </c>
      <c r="G26" s="6" t="s">
        <v>0</v>
      </c>
    </row>
    <row r="27" spans="1:7" ht="15" customHeight="1" x14ac:dyDescent="0.35">
      <c r="A27" s="6" t="s">
        <v>181</v>
      </c>
      <c r="B27" s="6" t="s">
        <v>181</v>
      </c>
      <c r="C27" s="6" t="s">
        <v>181</v>
      </c>
      <c r="D27" s="6" t="s">
        <v>181</v>
      </c>
      <c r="E27" s="6" t="s">
        <v>181</v>
      </c>
      <c r="F27" s="6" t="s">
        <v>181</v>
      </c>
      <c r="G27" s="6" t="s">
        <v>181</v>
      </c>
    </row>
    <row r="28" spans="1:7" ht="15" customHeight="1" x14ac:dyDescent="0.35">
      <c r="A28" s="6" t="s">
        <v>0</v>
      </c>
      <c r="B28" s="6" t="s">
        <v>182</v>
      </c>
      <c r="C28" s="6" t="s">
        <v>191</v>
      </c>
      <c r="D28" s="6" t="s">
        <v>0</v>
      </c>
      <c r="E28" s="6" t="s">
        <v>0</v>
      </c>
      <c r="F28" s="62"/>
      <c r="G28" s="63"/>
    </row>
    <row r="29" spans="1:7" ht="15" customHeight="1" x14ac:dyDescent="0.35">
      <c r="A29" s="11" t="s">
        <v>172</v>
      </c>
      <c r="B29" s="11" t="s">
        <v>192</v>
      </c>
      <c r="C29" s="11" t="s">
        <v>193</v>
      </c>
      <c r="D29" s="6" t="s">
        <v>0</v>
      </c>
      <c r="E29" s="6" t="s">
        <v>0</v>
      </c>
      <c r="F29" s="6" t="s">
        <v>0</v>
      </c>
      <c r="G29" s="6" t="s">
        <v>0</v>
      </c>
    </row>
    <row r="30" spans="1:7" ht="15" customHeight="1" x14ac:dyDescent="0.35">
      <c r="A30" s="6" t="s">
        <v>181</v>
      </c>
      <c r="B30" s="6" t="s">
        <v>181</v>
      </c>
      <c r="C30" s="6" t="s">
        <v>181</v>
      </c>
      <c r="D30" s="6" t="s">
        <v>181</v>
      </c>
      <c r="E30" s="6" t="s">
        <v>181</v>
      </c>
      <c r="F30" s="6" t="s">
        <v>181</v>
      </c>
      <c r="G30" s="6" t="s">
        <v>181</v>
      </c>
    </row>
    <row r="31" spans="1:7" ht="15" customHeight="1" x14ac:dyDescent="0.35">
      <c r="A31" s="59" t="s">
        <v>7</v>
      </c>
      <c r="B31" s="64" t="s">
        <v>337</v>
      </c>
      <c r="C31" s="6" t="s">
        <v>534</v>
      </c>
      <c r="D31" s="6"/>
      <c r="E31" s="6"/>
      <c r="F31" s="62">
        <v>0</v>
      </c>
      <c r="G31" s="63">
        <v>0</v>
      </c>
    </row>
    <row r="32" spans="1:7" ht="15" customHeight="1" x14ac:dyDescent="0.35">
      <c r="A32" s="59" t="s">
        <v>10</v>
      </c>
      <c r="B32" s="64" t="s">
        <v>535</v>
      </c>
      <c r="C32" s="6" t="s">
        <v>536</v>
      </c>
      <c r="D32" s="6"/>
      <c r="E32" s="6"/>
      <c r="F32" s="62">
        <v>0</v>
      </c>
      <c r="G32" s="63">
        <v>0</v>
      </c>
    </row>
    <row r="33" spans="1:7" ht="15" customHeight="1" x14ac:dyDescent="0.35">
      <c r="A33" s="6" t="s">
        <v>0</v>
      </c>
      <c r="B33" s="6" t="s">
        <v>182</v>
      </c>
      <c r="C33" s="6" t="s">
        <v>194</v>
      </c>
      <c r="D33" s="6" t="s">
        <v>0</v>
      </c>
      <c r="E33" s="6" t="s">
        <v>0</v>
      </c>
      <c r="F33" s="62">
        <v>0</v>
      </c>
      <c r="G33" s="63">
        <v>0</v>
      </c>
    </row>
    <row r="34" spans="1:7" ht="15" customHeight="1" x14ac:dyDescent="0.35">
      <c r="A34" s="6" t="s">
        <v>0</v>
      </c>
      <c r="B34" s="6" t="s">
        <v>195</v>
      </c>
      <c r="C34" s="6" t="s">
        <v>196</v>
      </c>
      <c r="D34" s="6" t="s">
        <v>0</v>
      </c>
      <c r="E34" s="6" t="s">
        <v>0</v>
      </c>
      <c r="F34" s="62">
        <v>186923635000</v>
      </c>
      <c r="G34" s="63">
        <v>0.49504713593595301</v>
      </c>
    </row>
    <row r="35" spans="1:7" ht="15" customHeight="1" x14ac:dyDescent="0.35">
      <c r="A35" s="11" t="s">
        <v>197</v>
      </c>
      <c r="B35" s="11" t="s">
        <v>198</v>
      </c>
      <c r="C35" s="11" t="s">
        <v>199</v>
      </c>
      <c r="D35" s="6" t="s">
        <v>0</v>
      </c>
      <c r="E35" s="6" t="s">
        <v>0</v>
      </c>
      <c r="F35" s="6" t="s">
        <v>0</v>
      </c>
      <c r="G35" s="6" t="s">
        <v>0</v>
      </c>
    </row>
    <row r="36" spans="1:7" ht="15" customHeight="1" x14ac:dyDescent="0.35">
      <c r="A36" s="6" t="s">
        <v>181</v>
      </c>
      <c r="B36" s="6" t="s">
        <v>181</v>
      </c>
      <c r="C36" s="6" t="s">
        <v>181</v>
      </c>
      <c r="D36" s="6" t="s">
        <v>181</v>
      </c>
      <c r="E36" s="6" t="s">
        <v>181</v>
      </c>
      <c r="F36" s="6" t="s">
        <v>181</v>
      </c>
      <c r="G36" s="6" t="s">
        <v>181</v>
      </c>
    </row>
    <row r="37" spans="1:7" ht="15" customHeight="1" x14ac:dyDescent="0.35">
      <c r="A37" s="59" t="s">
        <v>7</v>
      </c>
      <c r="B37" s="64" t="s">
        <v>537</v>
      </c>
      <c r="C37" s="6" t="s">
        <v>538</v>
      </c>
      <c r="D37" s="60"/>
      <c r="E37" s="61"/>
      <c r="F37" s="62">
        <v>0</v>
      </c>
      <c r="G37" s="63">
        <v>0</v>
      </c>
    </row>
    <row r="38" spans="1:7" ht="15" customHeight="1" x14ac:dyDescent="0.35">
      <c r="A38" s="59" t="s">
        <v>10</v>
      </c>
      <c r="B38" s="64" t="s">
        <v>539</v>
      </c>
      <c r="C38" s="6" t="s">
        <v>540</v>
      </c>
      <c r="D38" s="60"/>
      <c r="E38" s="61"/>
      <c r="F38" s="62">
        <v>0</v>
      </c>
      <c r="G38" s="63">
        <v>0</v>
      </c>
    </row>
    <row r="39" spans="1:7" ht="15" customHeight="1" x14ac:dyDescent="0.35">
      <c r="A39" s="59" t="s">
        <v>13</v>
      </c>
      <c r="B39" s="64" t="s">
        <v>541</v>
      </c>
      <c r="C39" s="6" t="s">
        <v>542</v>
      </c>
      <c r="D39" s="60"/>
      <c r="E39" s="61"/>
      <c r="F39" s="62">
        <v>0</v>
      </c>
      <c r="G39" s="63">
        <v>0</v>
      </c>
    </row>
    <row r="40" spans="1:7" ht="15" customHeight="1" x14ac:dyDescent="0.35">
      <c r="A40" s="59" t="s">
        <v>16</v>
      </c>
      <c r="B40" s="64" t="s">
        <v>543</v>
      </c>
      <c r="C40" s="6" t="s">
        <v>544</v>
      </c>
      <c r="D40" s="60"/>
      <c r="E40" s="61"/>
      <c r="F40" s="62">
        <v>0</v>
      </c>
      <c r="G40" s="63">
        <v>0</v>
      </c>
    </row>
    <row r="41" spans="1:7" ht="15" customHeight="1" x14ac:dyDescent="0.35">
      <c r="A41" s="59" t="s">
        <v>19</v>
      </c>
      <c r="B41" s="64" t="s">
        <v>376</v>
      </c>
      <c r="C41" s="6" t="s">
        <v>545</v>
      </c>
      <c r="D41" s="60"/>
      <c r="E41" s="61"/>
      <c r="F41" s="62">
        <v>0</v>
      </c>
      <c r="G41" s="63">
        <v>0</v>
      </c>
    </row>
    <row r="42" spans="1:7" ht="15" customHeight="1" x14ac:dyDescent="0.35">
      <c r="A42" s="59" t="s">
        <v>546</v>
      </c>
      <c r="B42" s="64" t="s">
        <v>547</v>
      </c>
      <c r="C42" s="6" t="s">
        <v>548</v>
      </c>
      <c r="D42" s="60"/>
      <c r="E42" s="61"/>
      <c r="F42" s="62">
        <v>0</v>
      </c>
      <c r="G42" s="63">
        <v>0</v>
      </c>
    </row>
    <row r="43" spans="1:7" ht="15" customHeight="1" x14ac:dyDescent="0.35">
      <c r="A43" s="59" t="s">
        <v>549</v>
      </c>
      <c r="B43" s="64" t="s">
        <v>550</v>
      </c>
      <c r="C43" s="6" t="s">
        <v>551</v>
      </c>
      <c r="D43" s="60"/>
      <c r="E43" s="61"/>
      <c r="F43" s="62">
        <v>0</v>
      </c>
      <c r="G43" s="63">
        <v>0</v>
      </c>
    </row>
    <row r="44" spans="1:7" ht="15" customHeight="1" x14ac:dyDescent="0.35">
      <c r="A44" s="6" t="s">
        <v>0</v>
      </c>
      <c r="B44" s="6" t="s">
        <v>182</v>
      </c>
      <c r="C44" s="6" t="s">
        <v>200</v>
      </c>
      <c r="D44" s="6" t="s">
        <v>0</v>
      </c>
      <c r="E44" s="6" t="s">
        <v>0</v>
      </c>
      <c r="F44" s="62"/>
      <c r="G44" s="63"/>
    </row>
    <row r="45" spans="1:7" ht="15" customHeight="1" x14ac:dyDescent="0.35">
      <c r="A45" s="11" t="s">
        <v>109</v>
      </c>
      <c r="B45" s="11" t="s">
        <v>201</v>
      </c>
      <c r="C45" s="11" t="s">
        <v>202</v>
      </c>
      <c r="D45" s="6" t="s">
        <v>0</v>
      </c>
      <c r="E45" s="6" t="s">
        <v>0</v>
      </c>
      <c r="F45" s="6" t="s">
        <v>0</v>
      </c>
      <c r="G45" s="6" t="s">
        <v>0</v>
      </c>
    </row>
    <row r="46" spans="1:7" ht="15" customHeight="1" x14ac:dyDescent="0.35">
      <c r="A46" s="6" t="s">
        <v>7</v>
      </c>
      <c r="B46" s="6" t="s">
        <v>203</v>
      </c>
      <c r="C46" s="6" t="s">
        <v>204</v>
      </c>
      <c r="D46" s="6" t="s">
        <v>0</v>
      </c>
      <c r="E46" s="6" t="s">
        <v>0</v>
      </c>
      <c r="F46" s="62">
        <v>190663914611</v>
      </c>
      <c r="G46" s="63">
        <v>0.50495286406404705</v>
      </c>
    </row>
    <row r="47" spans="1:7" ht="15" customHeight="1" x14ac:dyDescent="0.35">
      <c r="A47" s="59" t="s">
        <v>531</v>
      </c>
      <c r="B47" s="64" t="s">
        <v>552</v>
      </c>
      <c r="C47" s="6" t="s">
        <v>553</v>
      </c>
      <c r="D47" s="60"/>
      <c r="E47" s="61"/>
      <c r="F47" s="62">
        <v>190663914611</v>
      </c>
      <c r="G47" s="63">
        <v>0.50495286406404705</v>
      </c>
    </row>
    <row r="48" spans="1:7" ht="15" customHeight="1" x14ac:dyDescent="0.35">
      <c r="A48" s="59" t="s">
        <v>532</v>
      </c>
      <c r="B48" s="64" t="s">
        <v>554</v>
      </c>
      <c r="C48" s="6" t="s">
        <v>555</v>
      </c>
      <c r="D48" s="60"/>
      <c r="E48" s="61"/>
      <c r="F48" s="62">
        <v>0</v>
      </c>
      <c r="G48" s="63">
        <v>0</v>
      </c>
    </row>
    <row r="49" spans="1:7" ht="15" customHeight="1" x14ac:dyDescent="0.35">
      <c r="A49" s="59" t="s">
        <v>533</v>
      </c>
      <c r="B49" s="64" t="s">
        <v>556</v>
      </c>
      <c r="C49" s="6" t="s">
        <v>557</v>
      </c>
      <c r="D49" s="60"/>
      <c r="E49" s="61"/>
      <c r="F49" s="62">
        <v>0</v>
      </c>
      <c r="G49" s="63">
        <v>0</v>
      </c>
    </row>
    <row r="50" spans="1:7" ht="15" customHeight="1" x14ac:dyDescent="0.35">
      <c r="A50" s="6" t="s">
        <v>181</v>
      </c>
      <c r="B50" s="6" t="s">
        <v>181</v>
      </c>
      <c r="C50" s="6" t="s">
        <v>181</v>
      </c>
      <c r="D50" s="6" t="s">
        <v>181</v>
      </c>
      <c r="E50" s="6" t="s">
        <v>181</v>
      </c>
      <c r="F50" s="6" t="s">
        <v>181</v>
      </c>
      <c r="G50" s="6" t="s">
        <v>181</v>
      </c>
    </row>
    <row r="51" spans="1:7" ht="15" customHeight="1" x14ac:dyDescent="0.35">
      <c r="A51" s="6" t="s">
        <v>10</v>
      </c>
      <c r="B51" s="6" t="s">
        <v>205</v>
      </c>
      <c r="C51" s="6" t="s">
        <v>206</v>
      </c>
      <c r="D51" s="6" t="s">
        <v>0</v>
      </c>
      <c r="E51" s="6" t="s">
        <v>0</v>
      </c>
      <c r="F51" s="62">
        <v>0</v>
      </c>
      <c r="G51" s="63">
        <v>0</v>
      </c>
    </row>
    <row r="52" spans="1:7" ht="15" customHeight="1" x14ac:dyDescent="0.35">
      <c r="A52" s="6" t="s">
        <v>181</v>
      </c>
      <c r="B52" s="6" t="s">
        <v>181</v>
      </c>
      <c r="C52" s="6" t="s">
        <v>181</v>
      </c>
      <c r="D52" s="6" t="s">
        <v>181</v>
      </c>
      <c r="E52" s="6" t="s">
        <v>181</v>
      </c>
      <c r="F52" s="6" t="s">
        <v>181</v>
      </c>
      <c r="G52" s="6" t="s">
        <v>181</v>
      </c>
    </row>
    <row r="53" spans="1:7" ht="15" customHeight="1" x14ac:dyDescent="0.35">
      <c r="A53" s="6" t="s">
        <v>13</v>
      </c>
      <c r="B53" s="6" t="s">
        <v>207</v>
      </c>
      <c r="C53" s="6" t="s">
        <v>208</v>
      </c>
      <c r="D53" s="6" t="s">
        <v>0</v>
      </c>
      <c r="E53" s="6" t="s">
        <v>0</v>
      </c>
      <c r="F53" s="62">
        <v>0</v>
      </c>
      <c r="G53" s="63">
        <v>0</v>
      </c>
    </row>
    <row r="54" spans="1:7" ht="15" customHeight="1" x14ac:dyDescent="0.35">
      <c r="A54" s="6" t="s">
        <v>181</v>
      </c>
      <c r="B54" s="6" t="s">
        <v>181</v>
      </c>
      <c r="C54" s="6" t="s">
        <v>181</v>
      </c>
      <c r="D54" s="6" t="s">
        <v>181</v>
      </c>
      <c r="E54" s="6" t="s">
        <v>181</v>
      </c>
      <c r="F54" s="6" t="s">
        <v>181</v>
      </c>
      <c r="G54" s="6" t="s">
        <v>181</v>
      </c>
    </row>
    <row r="55" spans="1:7" ht="15" customHeight="1" x14ac:dyDescent="0.35">
      <c r="A55" s="6" t="s">
        <v>0</v>
      </c>
      <c r="B55" s="6" t="s">
        <v>182</v>
      </c>
      <c r="C55" s="6" t="s">
        <v>209</v>
      </c>
      <c r="D55" s="6" t="s">
        <v>0</v>
      </c>
      <c r="E55" s="6" t="s">
        <v>0</v>
      </c>
      <c r="F55" s="62">
        <v>190663914611</v>
      </c>
      <c r="G55" s="63">
        <v>0.50495286406404705</v>
      </c>
    </row>
    <row r="56" spans="1:7" ht="15" customHeight="1" x14ac:dyDescent="0.35">
      <c r="A56" s="11" t="s">
        <v>210</v>
      </c>
      <c r="B56" s="11" t="s">
        <v>211</v>
      </c>
      <c r="C56" s="11" t="s">
        <v>212</v>
      </c>
      <c r="D56" s="6" t="s">
        <v>0</v>
      </c>
      <c r="E56" s="6" t="s">
        <v>0</v>
      </c>
      <c r="F56" s="62">
        <v>377587549611</v>
      </c>
      <c r="G56" s="63">
        <v>1</v>
      </c>
    </row>
    <row r="57" spans="1:7" ht="15" customHeight="1" x14ac:dyDescent="0.35">
      <c r="A57" s="12" t="s">
        <v>0</v>
      </c>
      <c r="B57" s="12" t="s">
        <v>0</v>
      </c>
      <c r="C57" s="12" t="s">
        <v>0</v>
      </c>
      <c r="D57" s="12" t="s">
        <v>0</v>
      </c>
      <c r="E57" s="12" t="s">
        <v>0</v>
      </c>
      <c r="F57" s="12" t="s">
        <v>0</v>
      </c>
      <c r="G57" s="12" t="s">
        <v>0</v>
      </c>
    </row>
  </sheetData>
  <mergeCells count="1">
    <mergeCell ref="C1:C2"/>
  </mergeCells>
  <phoneticPr fontId="22" type="noConversion"/>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E48"/>
  <sheetViews>
    <sheetView topLeftCell="A40" workbookViewId="0">
      <selection activeCell="G47" sqref="G47"/>
    </sheetView>
  </sheetViews>
  <sheetFormatPr defaultRowHeight="12.5" x14ac:dyDescent="0.25"/>
  <cols>
    <col min="1" max="1" width="61.81640625" customWidth="1"/>
    <col min="2" max="2" width="13.453125" customWidth="1"/>
    <col min="3" max="3" width="9.54296875" customWidth="1"/>
    <col min="4" max="5" width="21.54296875" customWidth="1"/>
  </cols>
  <sheetData>
    <row r="1" spans="1:5" ht="37.5" x14ac:dyDescent="0.25">
      <c r="A1" s="29" t="s">
        <v>221</v>
      </c>
      <c r="B1" s="29" t="s">
        <v>222</v>
      </c>
      <c r="C1" s="29" t="s">
        <v>223</v>
      </c>
      <c r="D1" s="29" t="s">
        <v>594</v>
      </c>
      <c r="E1" s="29" t="s">
        <v>224</v>
      </c>
    </row>
    <row r="2" spans="1:5" ht="25" x14ac:dyDescent="0.25">
      <c r="A2" s="17" t="s">
        <v>483</v>
      </c>
      <c r="B2" s="51" t="s">
        <v>70</v>
      </c>
      <c r="C2" s="52"/>
      <c r="D2" s="18"/>
      <c r="E2" s="18"/>
    </row>
    <row r="3" spans="1:5" ht="25" x14ac:dyDescent="0.25">
      <c r="A3" s="21" t="s">
        <v>484</v>
      </c>
      <c r="B3" s="53" t="s">
        <v>35</v>
      </c>
      <c r="C3" s="54"/>
      <c r="D3" s="18">
        <v>-145020511314</v>
      </c>
      <c r="E3" s="18">
        <v>57267851965</v>
      </c>
    </row>
    <row r="4" spans="1:5" ht="37.5" x14ac:dyDescent="0.25">
      <c r="A4" s="21" t="s">
        <v>485</v>
      </c>
      <c r="B4" s="53" t="s">
        <v>36</v>
      </c>
      <c r="C4" s="54"/>
      <c r="D4" s="18">
        <v>54347666551</v>
      </c>
      <c r="E4" s="18">
        <v>-43693405520</v>
      </c>
    </row>
    <row r="5" spans="1:5" ht="37.5" x14ac:dyDescent="0.25">
      <c r="A5" s="21" t="s">
        <v>486</v>
      </c>
      <c r="B5" s="53" t="s">
        <v>37</v>
      </c>
      <c r="C5" s="54"/>
      <c r="D5" s="22">
        <v>54344714551</v>
      </c>
      <c r="E5" s="22">
        <v>-43693405520</v>
      </c>
    </row>
    <row r="6" spans="1:5" ht="25" x14ac:dyDescent="0.25">
      <c r="A6" s="21" t="s">
        <v>487</v>
      </c>
      <c r="B6" s="53" t="s">
        <v>38</v>
      </c>
      <c r="C6" s="54"/>
      <c r="D6" s="22">
        <v>2952000</v>
      </c>
      <c r="E6" s="22">
        <v>0</v>
      </c>
    </row>
    <row r="7" spans="1:5" ht="25" x14ac:dyDescent="0.25">
      <c r="A7" s="21" t="s">
        <v>488</v>
      </c>
      <c r="B7" s="53" t="s">
        <v>39</v>
      </c>
      <c r="C7" s="54"/>
      <c r="D7" s="18">
        <v>-90672844763</v>
      </c>
      <c r="E7" s="18">
        <v>13574446445</v>
      </c>
    </row>
    <row r="8" spans="1:5" ht="25" x14ac:dyDescent="0.25">
      <c r="A8" s="21" t="s">
        <v>489</v>
      </c>
      <c r="B8" s="53" t="s">
        <v>50</v>
      </c>
      <c r="C8" s="54"/>
      <c r="D8" s="22">
        <v>280355818199</v>
      </c>
      <c r="E8" s="22">
        <v>-405277337580</v>
      </c>
    </row>
    <row r="9" spans="1:5" ht="37.5" x14ac:dyDescent="0.25">
      <c r="A9" s="21" t="s">
        <v>490</v>
      </c>
      <c r="B9" s="53" t="s">
        <v>40</v>
      </c>
      <c r="C9" s="54"/>
      <c r="D9" s="22">
        <v>5095495275</v>
      </c>
      <c r="E9" s="22">
        <v>-1440566895</v>
      </c>
    </row>
    <row r="10" spans="1:5" ht="25" x14ac:dyDescent="0.25">
      <c r="A10" s="21" t="s">
        <v>491</v>
      </c>
      <c r="B10" s="53" t="s">
        <v>41</v>
      </c>
      <c r="C10" s="54"/>
      <c r="D10" s="22">
        <v>475302600</v>
      </c>
      <c r="E10" s="22">
        <v>-420198600</v>
      </c>
    </row>
    <row r="11" spans="1:5" ht="25" x14ac:dyDescent="0.25">
      <c r="A11" s="21" t="s">
        <v>492</v>
      </c>
      <c r="B11" s="53" t="s">
        <v>42</v>
      </c>
      <c r="C11" s="54"/>
      <c r="D11" s="22">
        <v>0</v>
      </c>
      <c r="E11" s="22">
        <v>724825501</v>
      </c>
    </row>
    <row r="12" spans="1:5" ht="25" x14ac:dyDescent="0.25">
      <c r="A12" s="21" t="s">
        <v>493</v>
      </c>
      <c r="B12" s="53" t="s">
        <v>43</v>
      </c>
      <c r="C12" s="54"/>
      <c r="D12" s="22">
        <v>0</v>
      </c>
      <c r="E12" s="22">
        <v>0</v>
      </c>
    </row>
    <row r="13" spans="1:5" ht="37.5" x14ac:dyDescent="0.25">
      <c r="A13" s="21" t="s">
        <v>494</v>
      </c>
      <c r="B13" s="53" t="s">
        <v>44</v>
      </c>
      <c r="C13" s="54"/>
      <c r="D13" s="22">
        <v>0</v>
      </c>
      <c r="E13" s="22">
        <v>0</v>
      </c>
    </row>
    <row r="14" spans="1:5" ht="50" x14ac:dyDescent="0.25">
      <c r="A14" s="21" t="s">
        <v>495</v>
      </c>
      <c r="B14" s="53" t="s">
        <v>45</v>
      </c>
      <c r="C14" s="54"/>
      <c r="D14" s="22">
        <v>-433986189</v>
      </c>
      <c r="E14" s="22">
        <v>555789297</v>
      </c>
    </row>
    <row r="15" spans="1:5" ht="25" x14ac:dyDescent="0.25">
      <c r="A15" s="21" t="s">
        <v>496</v>
      </c>
      <c r="B15" s="53" t="s">
        <v>46</v>
      </c>
      <c r="C15" s="54"/>
      <c r="D15" s="22">
        <v>0</v>
      </c>
      <c r="E15" s="22">
        <v>0</v>
      </c>
    </row>
    <row r="16" spans="1:5" ht="25" x14ac:dyDescent="0.25">
      <c r="A16" s="21" t="s">
        <v>497</v>
      </c>
      <c r="B16" s="53" t="s">
        <v>47</v>
      </c>
      <c r="C16" s="54"/>
      <c r="D16" s="22">
        <v>-44687570</v>
      </c>
      <c r="E16" s="22">
        <v>42134733</v>
      </c>
    </row>
    <row r="17" spans="1:5" ht="25" x14ac:dyDescent="0.25">
      <c r="A17" s="21" t="s">
        <v>498</v>
      </c>
      <c r="B17" s="53" t="s">
        <v>48</v>
      </c>
      <c r="C17" s="54"/>
      <c r="D17" s="22">
        <v>-1503966393</v>
      </c>
      <c r="E17" s="22">
        <v>1136405698</v>
      </c>
    </row>
    <row r="18" spans="1:5" ht="25" x14ac:dyDescent="0.25">
      <c r="A18" s="21" t="s">
        <v>499</v>
      </c>
      <c r="B18" s="53" t="s">
        <v>49</v>
      </c>
      <c r="C18" s="54"/>
      <c r="D18" s="22">
        <v>-5342507012</v>
      </c>
      <c r="E18" s="22">
        <v>-923747670</v>
      </c>
    </row>
    <row r="19" spans="1:5" ht="25" x14ac:dyDescent="0.25">
      <c r="A19" s="21" t="s">
        <v>500</v>
      </c>
      <c r="B19" s="53" t="s">
        <v>213</v>
      </c>
      <c r="C19" s="54"/>
      <c r="D19" s="22">
        <v>0</v>
      </c>
      <c r="E19" s="22">
        <v>0</v>
      </c>
    </row>
    <row r="20" spans="1:5" ht="25" x14ac:dyDescent="0.25">
      <c r="A20" s="55" t="s">
        <v>501</v>
      </c>
      <c r="B20" s="53" t="s">
        <v>214</v>
      </c>
      <c r="C20" s="54"/>
      <c r="D20" s="22">
        <v>-134764631</v>
      </c>
      <c r="E20" s="22">
        <v>546578301</v>
      </c>
    </row>
    <row r="21" spans="1:5" ht="25" x14ac:dyDescent="0.25">
      <c r="A21" s="21" t="s">
        <v>502</v>
      </c>
      <c r="B21" s="53" t="s">
        <v>215</v>
      </c>
      <c r="C21" s="54"/>
      <c r="D21" s="22">
        <v>0</v>
      </c>
      <c r="E21" s="22">
        <v>0</v>
      </c>
    </row>
    <row r="22" spans="1:5" ht="25" x14ac:dyDescent="0.25">
      <c r="A22" s="17" t="s">
        <v>503</v>
      </c>
      <c r="B22" s="51" t="s">
        <v>216</v>
      </c>
      <c r="C22" s="52"/>
      <c r="D22" s="18">
        <v>187793859516</v>
      </c>
      <c r="E22" s="18">
        <v>-391481670770</v>
      </c>
    </row>
    <row r="23" spans="1:5" ht="25" x14ac:dyDescent="0.25">
      <c r="A23" s="17" t="s">
        <v>504</v>
      </c>
      <c r="B23" s="51" t="s">
        <v>87</v>
      </c>
      <c r="C23" s="52"/>
      <c r="D23" s="18"/>
      <c r="E23" s="18"/>
    </row>
    <row r="24" spans="1:5" ht="25" x14ac:dyDescent="0.25">
      <c r="A24" s="21" t="s">
        <v>505</v>
      </c>
      <c r="B24" s="53" t="s">
        <v>66</v>
      </c>
      <c r="C24" s="54"/>
      <c r="D24" s="22">
        <v>411993022853</v>
      </c>
      <c r="E24" s="22">
        <v>979003710663</v>
      </c>
    </row>
    <row r="25" spans="1:5" ht="25" x14ac:dyDescent="0.25">
      <c r="A25" s="21" t="s">
        <v>506</v>
      </c>
      <c r="B25" s="53" t="s">
        <v>67</v>
      </c>
      <c r="C25" s="54"/>
      <c r="D25" s="22">
        <v>-440669555449</v>
      </c>
      <c r="E25" s="22">
        <v>-562684733629</v>
      </c>
    </row>
    <row r="26" spans="1:5" ht="25" x14ac:dyDescent="0.25">
      <c r="A26" s="21" t="s">
        <v>507</v>
      </c>
      <c r="B26" s="53" t="s">
        <v>217</v>
      </c>
      <c r="C26" s="54"/>
      <c r="D26" s="22">
        <v>0</v>
      </c>
      <c r="E26" s="22">
        <v>0</v>
      </c>
    </row>
    <row r="27" spans="1:5" ht="25" x14ac:dyDescent="0.25">
      <c r="A27" s="21" t="s">
        <v>508</v>
      </c>
      <c r="B27" s="53" t="s">
        <v>218</v>
      </c>
      <c r="C27" s="54"/>
      <c r="D27" s="22">
        <v>0</v>
      </c>
      <c r="E27" s="22">
        <v>0</v>
      </c>
    </row>
    <row r="28" spans="1:5" ht="25" x14ac:dyDescent="0.25">
      <c r="A28" s="21" t="s">
        <v>509</v>
      </c>
      <c r="B28" s="53" t="s">
        <v>219</v>
      </c>
      <c r="C28" s="54"/>
      <c r="D28" s="22">
        <v>0</v>
      </c>
      <c r="E28" s="22">
        <v>0</v>
      </c>
    </row>
    <row r="29" spans="1:5" ht="37.5" x14ac:dyDescent="0.25">
      <c r="A29" s="17" t="s">
        <v>510</v>
      </c>
      <c r="B29" s="51" t="s">
        <v>65</v>
      </c>
      <c r="C29" s="54"/>
      <c r="D29" s="18">
        <v>-28676532596</v>
      </c>
      <c r="E29" s="18">
        <v>416318977034</v>
      </c>
    </row>
    <row r="30" spans="1:5" ht="37.5" x14ac:dyDescent="0.25">
      <c r="A30" s="17" t="s">
        <v>511</v>
      </c>
      <c r="B30" s="51" t="s">
        <v>68</v>
      </c>
      <c r="C30" s="52"/>
      <c r="D30" s="18">
        <v>159117326920</v>
      </c>
      <c r="E30" s="18">
        <v>24837306264</v>
      </c>
    </row>
    <row r="31" spans="1:5" ht="25" x14ac:dyDescent="0.25">
      <c r="A31" s="17" t="s">
        <v>512</v>
      </c>
      <c r="B31" s="51" t="s">
        <v>138</v>
      </c>
      <c r="C31" s="52"/>
      <c r="D31" s="18">
        <v>31546587691</v>
      </c>
      <c r="E31" s="18">
        <v>6709281427</v>
      </c>
    </row>
    <row r="32" spans="1:5" ht="25" x14ac:dyDescent="0.25">
      <c r="A32" s="21" t="s">
        <v>513</v>
      </c>
      <c r="B32" s="53" t="s">
        <v>140</v>
      </c>
      <c r="C32" s="54"/>
      <c r="D32" s="22">
        <v>31546587691</v>
      </c>
      <c r="E32" s="22">
        <v>6709281427</v>
      </c>
    </row>
    <row r="33" spans="1:5" ht="25" x14ac:dyDescent="0.25">
      <c r="A33" s="56" t="s">
        <v>514</v>
      </c>
      <c r="B33" s="53" t="s">
        <v>142</v>
      </c>
      <c r="C33" s="54"/>
      <c r="D33" s="22">
        <v>26550267445</v>
      </c>
      <c r="E33" s="22">
        <v>3330504907</v>
      </c>
    </row>
    <row r="34" spans="1:5" ht="25" x14ac:dyDescent="0.25">
      <c r="A34" s="25" t="s">
        <v>515</v>
      </c>
      <c r="B34" s="57" t="s">
        <v>516</v>
      </c>
      <c r="C34" s="54"/>
      <c r="D34" s="22">
        <v>26550267445</v>
      </c>
      <c r="E34" s="22">
        <v>3330504907</v>
      </c>
    </row>
    <row r="35" spans="1:5" ht="25" x14ac:dyDescent="0.25">
      <c r="A35" s="58" t="s">
        <v>517</v>
      </c>
      <c r="B35" s="57" t="s">
        <v>518</v>
      </c>
      <c r="C35" s="54"/>
      <c r="D35" s="22">
        <v>0</v>
      </c>
      <c r="E35" s="22">
        <v>0</v>
      </c>
    </row>
    <row r="36" spans="1:5" ht="25" x14ac:dyDescent="0.25">
      <c r="A36" s="25" t="s">
        <v>320</v>
      </c>
      <c r="B36" s="57" t="s">
        <v>519</v>
      </c>
      <c r="C36" s="54"/>
      <c r="D36" s="22">
        <v>0</v>
      </c>
      <c r="E36" s="22">
        <v>0</v>
      </c>
    </row>
    <row r="37" spans="1:5" ht="25" x14ac:dyDescent="0.25">
      <c r="A37" s="21" t="s">
        <v>520</v>
      </c>
      <c r="B37" s="53" t="s">
        <v>144</v>
      </c>
      <c r="C37" s="54"/>
      <c r="D37" s="22">
        <v>4996320246</v>
      </c>
      <c r="E37" s="22">
        <v>3378776520</v>
      </c>
    </row>
    <row r="38" spans="1:5" ht="25" x14ac:dyDescent="0.25">
      <c r="A38" s="21" t="s">
        <v>521</v>
      </c>
      <c r="B38" s="53" t="s">
        <v>146</v>
      </c>
      <c r="C38" s="54"/>
      <c r="D38" s="22">
        <v>0</v>
      </c>
      <c r="E38" s="22">
        <v>0</v>
      </c>
    </row>
    <row r="39" spans="1:5" ht="25" x14ac:dyDescent="0.25">
      <c r="A39" s="17" t="s">
        <v>522</v>
      </c>
      <c r="B39" s="51" t="s">
        <v>148</v>
      </c>
      <c r="C39" s="52"/>
      <c r="D39" s="18">
        <v>190663914611</v>
      </c>
      <c r="E39" s="18">
        <v>31546587691</v>
      </c>
    </row>
    <row r="40" spans="1:5" ht="25" x14ac:dyDescent="0.25">
      <c r="A40" s="21" t="s">
        <v>523</v>
      </c>
      <c r="B40" s="53" t="s">
        <v>150</v>
      </c>
      <c r="C40" s="54"/>
      <c r="D40" s="22">
        <v>190663914611</v>
      </c>
      <c r="E40" s="22">
        <v>31546587691</v>
      </c>
    </row>
    <row r="41" spans="1:5" ht="25" x14ac:dyDescent="0.25">
      <c r="A41" s="21" t="s">
        <v>514</v>
      </c>
      <c r="B41" s="53" t="s">
        <v>151</v>
      </c>
      <c r="C41" s="54"/>
      <c r="D41" s="22">
        <v>190661351276</v>
      </c>
      <c r="E41" s="22">
        <v>26550267445</v>
      </c>
    </row>
    <row r="42" spans="1:5" ht="25" x14ac:dyDescent="0.25">
      <c r="A42" s="25" t="s">
        <v>515</v>
      </c>
      <c r="B42" s="57" t="s">
        <v>524</v>
      </c>
      <c r="C42" s="54"/>
      <c r="D42" s="22">
        <v>190661351276</v>
      </c>
      <c r="E42" s="22">
        <v>26550267445</v>
      </c>
    </row>
    <row r="43" spans="1:5" ht="25" x14ac:dyDescent="0.25">
      <c r="A43" s="58" t="s">
        <v>517</v>
      </c>
      <c r="B43" s="57" t="s">
        <v>525</v>
      </c>
      <c r="C43" s="54"/>
      <c r="D43" s="22">
        <v>0</v>
      </c>
      <c r="E43" s="22">
        <v>0</v>
      </c>
    </row>
    <row r="44" spans="1:5" ht="25" x14ac:dyDescent="0.25">
      <c r="A44" s="25" t="s">
        <v>320</v>
      </c>
      <c r="B44" s="57" t="s">
        <v>526</v>
      </c>
      <c r="C44" s="54"/>
      <c r="D44" s="22">
        <v>0</v>
      </c>
      <c r="E44" s="22">
        <v>0</v>
      </c>
    </row>
    <row r="45" spans="1:5" ht="25" x14ac:dyDescent="0.25">
      <c r="A45" s="21" t="s">
        <v>527</v>
      </c>
      <c r="B45" s="53" t="s">
        <v>153</v>
      </c>
      <c r="C45" s="54"/>
      <c r="D45" s="22">
        <v>2563335</v>
      </c>
      <c r="E45" s="22">
        <v>4996320246</v>
      </c>
    </row>
    <row r="46" spans="1:5" ht="25" x14ac:dyDescent="0.25">
      <c r="A46" s="21" t="s">
        <v>528</v>
      </c>
      <c r="B46" s="53" t="s">
        <v>154</v>
      </c>
      <c r="C46" s="54"/>
      <c r="D46" s="22">
        <v>0</v>
      </c>
      <c r="E46" s="22">
        <v>0</v>
      </c>
    </row>
    <row r="47" spans="1:5" ht="25" x14ac:dyDescent="0.25">
      <c r="A47" s="17" t="s">
        <v>529</v>
      </c>
      <c r="B47" s="51" t="s">
        <v>156</v>
      </c>
      <c r="C47" s="52"/>
      <c r="D47" s="18">
        <v>159117326920</v>
      </c>
      <c r="E47" s="18">
        <v>24837306264</v>
      </c>
    </row>
    <row r="48" spans="1:5" ht="25" x14ac:dyDescent="0.25">
      <c r="A48" s="17" t="s">
        <v>530</v>
      </c>
      <c r="B48" s="51" t="s">
        <v>220</v>
      </c>
      <c r="C48" s="52"/>
      <c r="D48" s="18">
        <v>0</v>
      </c>
      <c r="E48" s="18">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A565"/>
  <sheetViews>
    <sheetView workbookViewId="0"/>
  </sheetViews>
  <sheetFormatPr defaultRowHeight="12.5" x14ac:dyDescent="0.25"/>
  <sheetData>
    <row r="1" spans="1:1" x14ac:dyDescent="0.25">
      <c r="A1" t="str">
        <f>CONCATENATE("{'SheetId':'55d7d7be-feff-4217-ba36-22ff2e4aa5e1'",",","'UId':'bc7da60d-ca1e-4c8c-8b10-c2a23ca6a78b'",",'Col':",COLUMN(BCThuNhap_06104!C2),",'Row':",ROW(BCThuNhap_06104!C2),",","'Format':'string'",",'Value':'",SUBSTITUTE(BCThuNhap_06104!C2,"'","\'"),"','TargetCode':''}")</f>
        <v>{'SheetId':'55d7d7be-feff-4217-ba36-22ff2e4aa5e1','UId':'bc7da60d-ca1e-4c8c-8b10-c2a23ca6a78b','Col':3,'Row':2,'Format':'string','Value':'','TargetCode':''}</v>
      </c>
    </row>
    <row r="2" spans="1:1" x14ac:dyDescent="0.25">
      <c r="A2" t="str">
        <f>CONCATENATE("{'SheetId':'55d7d7be-feff-4217-ba36-22ff2e4aa5e1'",",","'UId':'e417f7d5-b56f-4e23-abe8-e3fcfc08b2b9'",",'Col':",COLUMN(BCThuNhap_06104!D2),",'Row':",ROW(BCThuNhap_06104!D2),",","'Format':'numberic'",",'Value':'",SUBSTITUTE(BCThuNhap_06104!D2,"'","\'"),"','TargetCode':''}")</f>
        <v>{'SheetId':'55d7d7be-feff-4217-ba36-22ff2e4aa5e1','UId':'e417f7d5-b56f-4e23-abe8-e3fcfc08b2b9','Col':4,'Row':2,'Format':'numberic','Value':'','TargetCode':''}</v>
      </c>
    </row>
    <row r="3" spans="1:1" x14ac:dyDescent="0.25">
      <c r="A3" t="str">
        <f>CONCATENATE("{'SheetId':'55d7d7be-feff-4217-ba36-22ff2e4aa5e1'",",","'UId':'47ffa0f2-6757-4552-8187-92abe1171369'",",'Col':",COLUMN(BCThuNhap_06104!E2),",'Row':",ROW(BCThuNhap_06104!E2),",","'Format':'numberic'",",'Value':'",SUBSTITUTE(BCThuNhap_06104!E2,"'","\'"),"','TargetCode':''}")</f>
        <v>{'SheetId':'55d7d7be-feff-4217-ba36-22ff2e4aa5e1','UId':'47ffa0f2-6757-4552-8187-92abe1171369','Col':5,'Row':2,'Format':'numberic','Value':'','TargetCode':''}</v>
      </c>
    </row>
    <row r="4" spans="1:1" x14ac:dyDescent="0.25">
      <c r="A4" t="str">
        <f>CONCATENATE("{'SheetId':'55d7d7be-feff-4217-ba36-22ff2e4aa5e1'",",","'UId':'f8074080-dfe6-4227-b7ef-8285b73bc4e3'",",'Col':",COLUMN(BCThuNhap_06104!C3),",'Row':",ROW(BCThuNhap_06104!C3),",","'Format':'string'",",'Value':'",SUBSTITUTE(BCThuNhap_06104!C3,"'","\'"),"','TargetCode':''}")</f>
        <v>{'SheetId':'55d7d7be-feff-4217-ba36-22ff2e4aa5e1','UId':'f8074080-dfe6-4227-b7ef-8285b73bc4e3','Col':3,'Row':3,'Format':'string','Value':'','TargetCode':''}</v>
      </c>
    </row>
    <row r="5" spans="1:1" x14ac:dyDescent="0.25">
      <c r="A5" t="str">
        <f>CONCATENATE("{'SheetId':'55d7d7be-feff-4217-ba36-22ff2e4aa5e1'",",","'UId':'980d73a2-8b1f-4cce-b36b-7275355314f1'",",'Col':",COLUMN(BCThuNhap_06104!D3),",'Row':",ROW(BCThuNhap_06104!D3),",","'Format':'numberic'",",'Value':'",SUBSTITUTE(BCThuNhap_06104!D3,"'","\'"),"','TargetCode':''}")</f>
        <v>{'SheetId':'55d7d7be-feff-4217-ba36-22ff2e4aa5e1','UId':'980d73a2-8b1f-4cce-b36b-7275355314f1','Col':4,'Row':3,'Format':'numberic','Value':'-134118598421','TargetCode':''}</v>
      </c>
    </row>
    <row r="6" spans="1:1" x14ac:dyDescent="0.25">
      <c r="A6" t="str">
        <f>CONCATENATE("{'SheetId':'55d7d7be-feff-4217-ba36-22ff2e4aa5e1'",",","'UId':'2ba55e61-55ce-4501-b815-3feb60a30184'",",'Col':",COLUMN(BCThuNhap_06104!E3),",'Row':",ROW(BCThuNhap_06104!E3),",","'Format':'numberic'",",'Value':'",SUBSTITUTE(BCThuNhap_06104!E3,"'","\'"),"','TargetCode':''}")</f>
        <v>{'SheetId':'55d7d7be-feff-4217-ba36-22ff2e4aa5e1','UId':'2ba55e61-55ce-4501-b815-3feb60a30184','Col':5,'Row':3,'Format':'numberic','Value':'64290671400','TargetCode':''}</v>
      </c>
    </row>
    <row r="7" spans="1:1" x14ac:dyDescent="0.25">
      <c r="A7" t="str">
        <f>CONCATENATE("{'SheetId':'55d7d7be-feff-4217-ba36-22ff2e4aa5e1'",",","'UId':'a1ec300e-9d90-4e2b-8a8d-d56d14fcf364'",",'Col':",COLUMN(BCThuNhap_06104!C4),",'Row':",ROW(BCThuNhap_06104!C4),",","'Format':'string'",",'Value':'",SUBSTITUTE(BCThuNhap_06104!C4,"'","\'"),"','TargetCode':''}")</f>
        <v>{'SheetId':'55d7d7be-feff-4217-ba36-22ff2e4aa5e1','UId':'a1ec300e-9d90-4e2b-8a8d-d56d14fcf364','Col':3,'Row':4,'Format':'string','Value':'','TargetCode':''}</v>
      </c>
    </row>
    <row r="8" spans="1:1" x14ac:dyDescent="0.25">
      <c r="A8" t="str">
        <f>CONCATENATE("{'SheetId':'55d7d7be-feff-4217-ba36-22ff2e4aa5e1'",",","'UId':'06422bfd-1303-4fc6-85e2-c849127a1670'",",'Col':",COLUMN(BCThuNhap_06104!D4),",'Row':",ROW(BCThuNhap_06104!D4),",","'Format':'numberic'",",'Value':'",SUBSTITUTE(BCThuNhap_06104!D4,"'","\'"),"','TargetCode':''}")</f>
        <v>{'SheetId':'55d7d7be-feff-4217-ba36-22ff2e4aa5e1','UId':'06422bfd-1303-4fc6-85e2-c849127a1670','Col':4,'Row':4,'Format':'numberic','Value':'4238367150','TargetCode':''}</v>
      </c>
    </row>
    <row r="9" spans="1:1" x14ac:dyDescent="0.25">
      <c r="A9" t="str">
        <f>CONCATENATE("{'SheetId':'55d7d7be-feff-4217-ba36-22ff2e4aa5e1'",",","'UId':'e07220b3-2769-453d-a348-11b17564b294'",",'Col':",COLUMN(BCThuNhap_06104!E4),",'Row':",ROW(BCThuNhap_06104!E4),",","'Format':'numberic'",",'Value':'",SUBSTITUTE(BCThuNhap_06104!E4,"'","\'"),"','TargetCode':''}")</f>
        <v>{'SheetId':'55d7d7be-feff-4217-ba36-22ff2e4aa5e1','UId':'e07220b3-2769-453d-a348-11b17564b294','Col':5,'Row':4,'Format':'numberic','Value':'2944140300','TargetCode':''}</v>
      </c>
    </row>
    <row r="10" spans="1:1" x14ac:dyDescent="0.25">
      <c r="A10" t="str">
        <f>CONCATENATE("{'SheetId':'55d7d7be-feff-4217-ba36-22ff2e4aa5e1'",",","'UId':'4569ae00-8d7e-41ba-8673-70b187ca8b3d'",",'Col':",COLUMN(BCThuNhap_06104!C5),",'Row':",ROW(BCThuNhap_06104!C5),",","'Format':'string'",",'Value':'",SUBSTITUTE(BCThuNhap_06104!C5,"'","\'"),"','TargetCode':''}")</f>
        <v>{'SheetId':'55d7d7be-feff-4217-ba36-22ff2e4aa5e1','UId':'4569ae00-8d7e-41ba-8673-70b187ca8b3d','Col':3,'Row':5,'Format':'string','Value':'','TargetCode':''}</v>
      </c>
    </row>
    <row r="11" spans="1:1" x14ac:dyDescent="0.25">
      <c r="A11" t="str">
        <f>CONCATENATE("{'SheetId':'55d7d7be-feff-4217-ba36-22ff2e4aa5e1'",",","'UId':'5fb183b9-8924-49fe-b9a2-d97b9f8629a0'",",'Col':",COLUMN(BCThuNhap_06104!D5),",'Row':",ROW(BCThuNhap_06104!D5),",","'Format':'numberic'",",'Value':'",SUBSTITUTE(BCThuNhap_06104!D5,"'","\'"),"','TargetCode':''}")</f>
        <v>{'SheetId':'55d7d7be-feff-4217-ba36-22ff2e4aa5e1','UId':'5fb183b9-8924-49fe-b9a2-d97b9f8629a0','Col':4,'Row':5,'Format':'numberic','Value':'3304273122','TargetCode':''}</v>
      </c>
    </row>
    <row r="12" spans="1:1" x14ac:dyDescent="0.25">
      <c r="A12" t="str">
        <f>CONCATENATE("{'SheetId':'55d7d7be-feff-4217-ba36-22ff2e4aa5e1'",",","'UId':'329926ba-4560-4608-a7e9-8413a281468e'",",'Col':",COLUMN(BCThuNhap_06104!E5),",'Row':",ROW(BCThuNhap_06104!E5),",","'Format':'numberic'",",'Value':'",SUBSTITUTE(BCThuNhap_06104!E5,"'","\'"),"','TargetCode':''}")</f>
        <v>{'SheetId':'55d7d7be-feff-4217-ba36-22ff2e4aa5e1','UId':'329926ba-4560-4608-a7e9-8413a281468e','Col':5,'Row':5,'Format':'numberic','Value':'0','TargetCode':''}</v>
      </c>
    </row>
    <row r="13" spans="1:1" x14ac:dyDescent="0.25">
      <c r="A13" t="str">
        <f>CONCATENATE("{'SheetId':'55d7d7be-feff-4217-ba36-22ff2e4aa5e1'",",","'UId':'fd2b712a-8b2a-471b-af6b-76dabb6ce2b3'",",'Col':",COLUMN(BCThuNhap_06104!C6),",'Row':",ROW(BCThuNhap_06104!C6),",","'Format':'string'",",'Value':'",SUBSTITUTE(BCThuNhap_06104!C6,"'","\'"),"','TargetCode':''}")</f>
        <v>{'SheetId':'55d7d7be-feff-4217-ba36-22ff2e4aa5e1','UId':'fd2b712a-8b2a-471b-af6b-76dabb6ce2b3','Col':3,'Row':6,'Format':'string','Value':'','TargetCode':''}</v>
      </c>
    </row>
    <row r="14" spans="1:1" x14ac:dyDescent="0.25">
      <c r="A14" t="str">
        <f>CONCATENATE("{'SheetId':'55d7d7be-feff-4217-ba36-22ff2e4aa5e1'",",","'UId':'6b8cfafd-c24e-48cb-badb-ff309b11482e'",",'Col':",COLUMN(BCThuNhap_06104!D6),",'Row':",ROW(BCThuNhap_06104!D6),",","'Format':'numberic'",",'Value':'",SUBSTITUTE(BCThuNhap_06104!D6,"'","\'"),"','TargetCode':''}")</f>
        <v>{'SheetId':'55d7d7be-feff-4217-ba36-22ff2e4aa5e1','UId':'6b8cfafd-c24e-48cb-badb-ff309b11482e','Col':4,'Row':6,'Format':'numberic','Value':'1960684933','TargetCode':''}</v>
      </c>
    </row>
    <row r="15" spans="1:1" x14ac:dyDescent="0.25">
      <c r="A15" t="str">
        <f>CONCATENATE("{'SheetId':'55d7d7be-feff-4217-ba36-22ff2e4aa5e1'",",","'UId':'ba3c1a9a-b9e0-4846-966e-f86cb4b500c1'",",'Col':",COLUMN(BCThuNhap_06104!E6),",'Row':",ROW(BCThuNhap_06104!E6),",","'Format':'numberic'",",'Value':'",SUBSTITUTE(BCThuNhap_06104!E6,"'","\'"),"','TargetCode':''}")</f>
        <v>{'SheetId':'55d7d7be-feff-4217-ba36-22ff2e4aa5e1','UId':'ba3c1a9a-b9e0-4846-966e-f86cb4b500c1','Col':5,'Row':6,'Format':'numberic','Value':'0','TargetCode':''}</v>
      </c>
    </row>
    <row r="16" spans="1:1" x14ac:dyDescent="0.25">
      <c r="A16" t="str">
        <f>CONCATENATE("{'SheetId':'55d7d7be-feff-4217-ba36-22ff2e4aa5e1'",",","'UId':'f545cf9b-180c-4bfe-992b-56361893fce2'",",'Col':",COLUMN(BCThuNhap_06104!C7),",'Row':",ROW(BCThuNhap_06104!C7),",","'Format':'string'",",'Value':'",SUBSTITUTE(BCThuNhap_06104!C7,"'","\'"),"','TargetCode':''}")</f>
        <v>{'SheetId':'55d7d7be-feff-4217-ba36-22ff2e4aa5e1','UId':'f545cf9b-180c-4bfe-992b-56361893fce2','Col':3,'Row':7,'Format':'string','Value':'','TargetCode':''}</v>
      </c>
    </row>
    <row r="17" spans="1:1" x14ac:dyDescent="0.25">
      <c r="A17" t="str">
        <f>CONCATENATE("{'SheetId':'55d7d7be-feff-4217-ba36-22ff2e4aa5e1'",",","'UId':'4cd8db0e-0435-42f3-bb7c-53ddbe63ab0f'",",'Col':",COLUMN(BCThuNhap_06104!D7),",'Row':",ROW(BCThuNhap_06104!D7),",","'Format':'numberic'",",'Value':'",SUBSTITUTE(BCThuNhap_06104!D7,"'","\'"),"','TargetCode':''}")</f>
        <v>{'SheetId':'55d7d7be-feff-4217-ba36-22ff2e4aa5e1','UId':'4cd8db0e-0435-42f3-bb7c-53ddbe63ab0f','Col':4,'Row':7,'Format':'numberic','Value':'0','TargetCode':''}</v>
      </c>
    </row>
    <row r="18" spans="1:1" x14ac:dyDescent="0.25">
      <c r="A18" t="str">
        <f>CONCATENATE("{'SheetId':'55d7d7be-feff-4217-ba36-22ff2e4aa5e1'",",","'UId':'bbb14835-70af-44be-bceb-00d2fa045960'",",'Col':",COLUMN(BCThuNhap_06104!E7),",'Row':",ROW(BCThuNhap_06104!E7),",","'Format':'numberic'",",'Value':'",SUBSTITUTE(BCThuNhap_06104!E7,"'","\'"),"','TargetCode':''}")</f>
        <v>{'SheetId':'55d7d7be-feff-4217-ba36-22ff2e4aa5e1','UId':'bbb14835-70af-44be-bceb-00d2fa045960','Col':5,'Row':7,'Format':'numberic','Value':'0','TargetCode':''}</v>
      </c>
    </row>
    <row r="19" spans="1:1" x14ac:dyDescent="0.25">
      <c r="A19" t="str">
        <f>CONCATENATE("{'SheetId':'55d7d7be-feff-4217-ba36-22ff2e4aa5e1'",",","'UId':'d1498ba6-2662-425d-8b20-503130df71d2'",",'Col':",COLUMN(BCThuNhap_06104!C8),",'Row':",ROW(BCThuNhap_06104!C8),",","'Format':'string'",",'Value':'",SUBSTITUTE(BCThuNhap_06104!C8,"'","\'"),"','TargetCode':''}")</f>
        <v>{'SheetId':'55d7d7be-feff-4217-ba36-22ff2e4aa5e1','UId':'d1498ba6-2662-425d-8b20-503130df71d2','Col':3,'Row':8,'Format':'string','Value':'','TargetCode':''}</v>
      </c>
    </row>
    <row r="20" spans="1:1" x14ac:dyDescent="0.25">
      <c r="A20" t="str">
        <f>CONCATENATE("{'SheetId':'55d7d7be-feff-4217-ba36-22ff2e4aa5e1'",",","'UId':'bd2a2db4-30b8-4213-af64-1cc419318e15'",",'Col':",COLUMN(BCThuNhap_06104!D8),",'Row':",ROW(BCThuNhap_06104!D8),",","'Format':'numberic'",",'Value':'",SUBSTITUTE(BCThuNhap_06104!D8,"'","\'"),"','TargetCode':''}")</f>
        <v>{'SheetId':'55d7d7be-feff-4217-ba36-22ff2e4aa5e1','UId':'bd2a2db4-30b8-4213-af64-1cc419318e15','Col':4,'Row':8,'Format':'numberic','Value':'1343588189','TargetCode':''}</v>
      </c>
    </row>
    <row r="21" spans="1:1" x14ac:dyDescent="0.25">
      <c r="A21" t="str">
        <f>CONCATENATE("{'SheetId':'55d7d7be-feff-4217-ba36-22ff2e4aa5e1'",",","'UId':'ce3c71df-e790-4ea0-b1cb-2ab4ed7f0399'",",'Col':",COLUMN(BCThuNhap_06104!E8),",'Row':",ROW(BCThuNhap_06104!E8),",","'Format':'numberic'",",'Value':'",SUBSTITUTE(BCThuNhap_06104!E8,"'","\'"),"','TargetCode':''}")</f>
        <v>{'SheetId':'55d7d7be-feff-4217-ba36-22ff2e4aa5e1','UId':'ce3c71df-e790-4ea0-b1cb-2ab4ed7f0399','Col':5,'Row':8,'Format':'numberic','Value':'0','TargetCode':''}</v>
      </c>
    </row>
    <row r="22" spans="1:1" x14ac:dyDescent="0.25">
      <c r="A22" t="str">
        <f>CONCATENATE("{'SheetId':'55d7d7be-feff-4217-ba36-22ff2e4aa5e1'",",","'UId':'82a0b346-b03b-4f12-8498-4f478a9a0478'",",'Col':",COLUMN(BCThuNhap_06104!C9),",'Row':",ROW(BCThuNhap_06104!C9),",","'Format':'string'",",'Value':'",SUBSTITUTE(BCThuNhap_06104!C9,"'","\'"),"','TargetCode':''}")</f>
        <v>{'SheetId':'55d7d7be-feff-4217-ba36-22ff2e4aa5e1','UId':'82a0b346-b03b-4f12-8498-4f478a9a0478','Col':3,'Row':9,'Format':'string','Value':'','TargetCode':''}</v>
      </c>
    </row>
    <row r="23" spans="1:1" x14ac:dyDescent="0.25">
      <c r="A23" t="str">
        <f>CONCATENATE("{'SheetId':'55d7d7be-feff-4217-ba36-22ff2e4aa5e1'",",","'UId':'3a5b3f06-6dc5-4a5b-8ffb-f725c2232f38'",",'Col':",COLUMN(BCThuNhap_06104!D9),",'Row':",ROW(BCThuNhap_06104!D9),",","'Format':'numberic'",",'Value':'",SUBSTITUTE(BCThuNhap_06104!D9,"'","\'"),"','TargetCode':''}")</f>
        <v>{'SheetId':'55d7d7be-feff-4217-ba36-22ff2e4aa5e1','UId':'3a5b3f06-6dc5-4a5b-8ffb-f725c2232f38','Col':4,'Row':9,'Format':'numberic','Value':'0','TargetCode':''}</v>
      </c>
    </row>
    <row r="24" spans="1:1" x14ac:dyDescent="0.25">
      <c r="A24" t="str">
        <f>CONCATENATE("{'SheetId':'55d7d7be-feff-4217-ba36-22ff2e4aa5e1'",",","'UId':'ad8d01b0-5bc0-4136-b9d8-bef7b523ca04'",",'Col':",COLUMN(BCThuNhap_06104!E9),",'Row':",ROW(BCThuNhap_06104!E9),",","'Format':'numberic'",",'Value':'",SUBSTITUTE(BCThuNhap_06104!E9,"'","\'"),"','TargetCode':''}")</f>
        <v>{'SheetId':'55d7d7be-feff-4217-ba36-22ff2e4aa5e1','UId':'ad8d01b0-5bc0-4136-b9d8-bef7b523ca04','Col':5,'Row':9,'Format':'numberic','Value':'0','TargetCode':''}</v>
      </c>
    </row>
    <row r="25" spans="1:1" x14ac:dyDescent="0.25">
      <c r="A25" t="str">
        <f>CONCATENATE("{'SheetId':'55d7d7be-feff-4217-ba36-22ff2e4aa5e1'",",","'UId':'841f4c01-d6f6-4249-900d-380ea91445ca'",",'Col':",COLUMN(BCThuNhap_06104!C10),",'Row':",ROW(BCThuNhap_06104!C10),",","'Format':'string'",",'Value':'",SUBSTITUTE(BCThuNhap_06104!C10,"'","\'"),"','TargetCode':''}")</f>
        <v>{'SheetId':'55d7d7be-feff-4217-ba36-22ff2e4aa5e1','UId':'841f4c01-d6f6-4249-900d-380ea91445ca','Col':3,'Row':10,'Format':'string','Value':'','TargetCode':''}</v>
      </c>
    </row>
    <row r="26" spans="1:1" x14ac:dyDescent="0.25">
      <c r="A26" t="str">
        <f>CONCATENATE("{'SheetId':'55d7d7be-feff-4217-ba36-22ff2e4aa5e1'",",","'UId':'7acaf4bf-58d8-4d40-b24d-06419f93814e'",",'Col':",COLUMN(BCThuNhap_06104!D10),",'Row':",ROW(BCThuNhap_06104!D10),",","'Format':'numberic'",",'Value':'",SUBSTITUTE(BCThuNhap_06104!D10,"'","\'"),"','TargetCode':''}")</f>
        <v>{'SheetId':'55d7d7be-feff-4217-ba36-22ff2e4aa5e1','UId':'7acaf4bf-58d8-4d40-b24d-06419f93814e','Col':4,'Row':10,'Format':'numberic','Value':'-87316524142','TargetCode':''}</v>
      </c>
    </row>
    <row r="27" spans="1:1" x14ac:dyDescent="0.25">
      <c r="A27" t="str">
        <f>CONCATENATE("{'SheetId':'55d7d7be-feff-4217-ba36-22ff2e4aa5e1'",",","'UId':'77bb93de-c659-41a3-b0ba-f680b7c2aec4'",",'Col':",COLUMN(BCThuNhap_06104!E10),",'Row':",ROW(BCThuNhap_06104!E10),",","'Format':'numberic'",",'Value':'",SUBSTITUTE(BCThuNhap_06104!E10,"'","\'"),"','TargetCode':''}")</f>
        <v>{'SheetId':'55d7d7be-feff-4217-ba36-22ff2e4aa5e1','UId':'77bb93de-c659-41a3-b0ba-f680b7c2aec4','Col':5,'Row':10,'Format':'numberic','Value':'17653125580','TargetCode':''}</v>
      </c>
    </row>
    <row r="28" spans="1:1" x14ac:dyDescent="0.25">
      <c r="A28" t="str">
        <f>CONCATENATE("{'SheetId':'55d7d7be-feff-4217-ba36-22ff2e4aa5e1'",",","'UId':'25a8a9df-3266-4f7f-9e18-71a92a0b6b2d'",",'Col':",COLUMN(BCThuNhap_06104!C11),",'Row':",ROW(BCThuNhap_06104!C11),",","'Format':'string'",",'Value':'",SUBSTITUTE(BCThuNhap_06104!C11,"'","\'"),"','TargetCode':''}")</f>
        <v>{'SheetId':'55d7d7be-feff-4217-ba36-22ff2e4aa5e1','UId':'25a8a9df-3266-4f7f-9e18-71a92a0b6b2d','Col':3,'Row':11,'Format':'string','Value':'','TargetCode':''}</v>
      </c>
    </row>
    <row r="29" spans="1:1" x14ac:dyDescent="0.25">
      <c r="A29" t="str">
        <f>CONCATENATE("{'SheetId':'55d7d7be-feff-4217-ba36-22ff2e4aa5e1'",",","'UId':'150fe792-087f-442b-b8d9-b1174893abc6'",",'Col':",COLUMN(BCThuNhap_06104!D11),",'Row':",ROW(BCThuNhap_06104!D11),",","'Format':'numberic'",",'Value':'",SUBSTITUTE(BCThuNhap_06104!D11,"'","\'"),"','TargetCode':''}")</f>
        <v>{'SheetId':'55d7d7be-feff-4217-ba36-22ff2e4aa5e1','UId':'150fe792-087f-442b-b8d9-b1174893abc6','Col':4,'Row':11,'Format':'numberic','Value':'-54344714551','TargetCode':''}</v>
      </c>
    </row>
    <row r="30" spans="1:1" x14ac:dyDescent="0.25">
      <c r="A30" t="str">
        <f>CONCATENATE("{'SheetId':'55d7d7be-feff-4217-ba36-22ff2e4aa5e1'",",","'UId':'4ee081bc-adf3-4008-9483-d3cd886aa88c'",",'Col':",COLUMN(BCThuNhap_06104!E11),",'Row':",ROW(BCThuNhap_06104!E11),",","'Format':'numberic'",",'Value':'",SUBSTITUTE(BCThuNhap_06104!E11,"'","\'"),"','TargetCode':''}")</f>
        <v>{'SheetId':'55d7d7be-feff-4217-ba36-22ff2e4aa5e1','UId':'4ee081bc-adf3-4008-9483-d3cd886aa88c','Col':5,'Row':11,'Format':'numberic','Value':'43693405520','TargetCode':''}</v>
      </c>
    </row>
    <row r="31" spans="1:1" x14ac:dyDescent="0.25">
      <c r="A31" t="str">
        <f>CONCATENATE("{'SheetId':'55d7d7be-feff-4217-ba36-22ff2e4aa5e1'",",","'UId':'d8659cd2-07a5-48aa-b475-0eec03e2584c'",",'Col':",COLUMN(BCThuNhap_06104!C12),",'Row':",ROW(BCThuNhap_06104!C12),",","'Format':'string'",",'Value':'",SUBSTITUTE(BCThuNhap_06104!C12,"'","\'"),"','TargetCode':''}")</f>
        <v>{'SheetId':'55d7d7be-feff-4217-ba36-22ff2e4aa5e1','UId':'d8659cd2-07a5-48aa-b475-0eec03e2584c','Col':3,'Row':12,'Format':'string','Value':'','TargetCode':''}</v>
      </c>
    </row>
    <row r="32" spans="1:1" x14ac:dyDescent="0.25">
      <c r="A32" t="str">
        <f>CONCATENATE("{'SheetId':'55d7d7be-feff-4217-ba36-22ff2e4aa5e1'",",","'UId':'62a88a7f-bb4d-4cf1-a4d5-1ef7c375d38a'",",'Col':",COLUMN(BCThuNhap_06104!D12),",'Row':",ROW(BCThuNhap_06104!D12),",","'Format':'numberic'",",'Value':'",SUBSTITUTE(BCThuNhap_06104!D12,"'","\'"),"','TargetCode':''}")</f>
        <v>{'SheetId':'55d7d7be-feff-4217-ba36-22ff2e4aa5e1','UId':'62a88a7f-bb4d-4cf1-a4d5-1ef7c375d38a','Col':4,'Row':12,'Format':'numberic','Value':'0','TargetCode':''}</v>
      </c>
    </row>
    <row r="33" spans="1:1" x14ac:dyDescent="0.25">
      <c r="A33" t="str">
        <f>CONCATENATE("{'SheetId':'55d7d7be-feff-4217-ba36-22ff2e4aa5e1'",",","'UId':'0e39e82f-440d-439f-8598-583665eb9c0b'",",'Col':",COLUMN(BCThuNhap_06104!E12),",'Row':",ROW(BCThuNhap_06104!E12),",","'Format':'numberic'",",'Value':'",SUBSTITUTE(BCThuNhap_06104!E12,"'","\'"),"','TargetCode':''}")</f>
        <v>{'SheetId':'55d7d7be-feff-4217-ba36-22ff2e4aa5e1','UId':'0e39e82f-440d-439f-8598-583665eb9c0b','Col':5,'Row':12,'Format':'numberic','Value':'0','TargetCode':''}</v>
      </c>
    </row>
    <row r="34" spans="1:1" x14ac:dyDescent="0.25">
      <c r="A34" t="str">
        <f>CONCATENATE("{'SheetId':'55d7d7be-feff-4217-ba36-22ff2e4aa5e1'",",","'UId':'bcf7f18b-b80d-4fe0-9e9f-d0cf27ef3390'",",'Col':",COLUMN(BCThuNhap_06104!C13),",'Row':",ROW(BCThuNhap_06104!C13),",","'Format':'string'",",'Value':'",SUBSTITUTE(BCThuNhap_06104!C13,"'","\'"),"','TargetCode':''}")</f>
        <v>{'SheetId':'55d7d7be-feff-4217-ba36-22ff2e4aa5e1','UId':'bcf7f18b-b80d-4fe0-9e9f-d0cf27ef3390','Col':3,'Row':13,'Format':'string','Value':'','TargetCode':''}</v>
      </c>
    </row>
    <row r="35" spans="1:1" x14ac:dyDescent="0.25">
      <c r="A35" t="str">
        <f>CONCATENATE("{'SheetId':'55d7d7be-feff-4217-ba36-22ff2e4aa5e1'",",","'UId':'f1bfe7d2-53b2-4f04-ab05-edc5517186b6'",",'Col':",COLUMN(BCThuNhap_06104!D13),",'Row':",ROW(BCThuNhap_06104!D13),",","'Format':'numberic'",",'Value':'",SUBSTITUTE(BCThuNhap_06104!D13,"'","\'"),"','TargetCode':''}")</f>
        <v>{'SheetId':'55d7d7be-feff-4217-ba36-22ff2e4aa5e1','UId':'f1bfe7d2-53b2-4f04-ab05-edc5517186b6','Col':4,'Row':13,'Format':'numberic','Value':'0','TargetCode':''}</v>
      </c>
    </row>
    <row r="36" spans="1:1" x14ac:dyDescent="0.25">
      <c r="A36" t="str">
        <f>CONCATENATE("{'SheetId':'55d7d7be-feff-4217-ba36-22ff2e4aa5e1'",",","'UId':'ef2c1df4-47f9-4bff-98be-cce5c525c229'",",'Col':",COLUMN(BCThuNhap_06104!E13),",'Row':",ROW(BCThuNhap_06104!E13),",","'Format':'numberic'",",'Value':'",SUBSTITUTE(BCThuNhap_06104!E13,"'","\'"),"','TargetCode':''}")</f>
        <v>{'SheetId':'55d7d7be-feff-4217-ba36-22ff2e4aa5e1','UId':'ef2c1df4-47f9-4bff-98be-cce5c525c229','Col':5,'Row':13,'Format':'numberic','Value':'0','TargetCode':''}</v>
      </c>
    </row>
    <row r="37" spans="1:1" x14ac:dyDescent="0.25">
      <c r="A37" t="str">
        <f>CONCATENATE("{'SheetId':'55d7d7be-feff-4217-ba36-22ff2e4aa5e1'",",","'UId':'ff195649-ce61-47f7-b1f7-1df4d450a0d9'",",'Col':",COLUMN(BCThuNhap_06104!C14),",'Row':",ROW(BCThuNhap_06104!C14),",","'Format':'string'",",'Value':'",SUBSTITUTE(BCThuNhap_06104!C14,"'","\'"),"','TargetCode':''}")</f>
        <v>{'SheetId':'55d7d7be-feff-4217-ba36-22ff2e4aa5e1','UId':'ff195649-ce61-47f7-b1f7-1df4d450a0d9','Col':3,'Row':14,'Format':'string','Value':'','TargetCode':''}</v>
      </c>
    </row>
    <row r="38" spans="1:1" x14ac:dyDescent="0.25">
      <c r="A38" t="str">
        <f>CONCATENATE("{'SheetId':'55d7d7be-feff-4217-ba36-22ff2e4aa5e1'",",","'UId':'b7419640-6a7e-4d40-a374-bdfe1dcb2f0e'",",'Col':",COLUMN(BCThuNhap_06104!D14),",'Row':",ROW(BCThuNhap_06104!D14),",","'Format':'numberic'",",'Value':'",SUBSTITUTE(BCThuNhap_06104!D14,"'","\'"),"','TargetCode':''}")</f>
        <v>{'SheetId':'55d7d7be-feff-4217-ba36-22ff2e4aa5e1','UId':'b7419640-6a7e-4d40-a374-bdfe1dcb2f0e','Col':4,'Row':14,'Format':'numberic','Value':'0','TargetCode':''}</v>
      </c>
    </row>
    <row r="39" spans="1:1" x14ac:dyDescent="0.25">
      <c r="A39" t="str">
        <f>CONCATENATE("{'SheetId':'55d7d7be-feff-4217-ba36-22ff2e4aa5e1'",",","'UId':'de8625d4-f164-4f4f-9138-ea983181789e'",",'Col':",COLUMN(BCThuNhap_06104!E14),",'Row':",ROW(BCThuNhap_06104!E14),",","'Format':'numberic'",",'Value':'",SUBSTITUTE(BCThuNhap_06104!E14,"'","\'"),"','TargetCode':''}")</f>
        <v>{'SheetId':'55d7d7be-feff-4217-ba36-22ff2e4aa5e1','UId':'de8625d4-f164-4f4f-9138-ea983181789e','Col':5,'Row':14,'Format':'numberic','Value':'0','TargetCode':''}</v>
      </c>
    </row>
    <row r="40" spans="1:1" x14ac:dyDescent="0.25">
      <c r="A40" t="str">
        <f>CONCATENATE("{'SheetId':'55d7d7be-feff-4217-ba36-22ff2e4aa5e1'",",","'UId':'32a189e8-7929-4a57-91b0-6bbec6c172c9'",",'Col':",COLUMN(BCThuNhap_06104!C15),",'Row':",ROW(BCThuNhap_06104!C15),",","'Format':'string'",",'Value':'",SUBSTITUTE(BCThuNhap_06104!C15,"'","\'"),"','TargetCode':''}")</f>
        <v>{'SheetId':'55d7d7be-feff-4217-ba36-22ff2e4aa5e1','UId':'32a189e8-7929-4a57-91b0-6bbec6c172c9','Col':3,'Row':15,'Format':'string','Value':'','TargetCode':''}</v>
      </c>
    </row>
    <row r="41" spans="1:1" x14ac:dyDescent="0.25">
      <c r="A41" t="str">
        <f>CONCATENATE("{'SheetId':'55d7d7be-feff-4217-ba36-22ff2e4aa5e1'",",","'UId':'776742e6-95ff-4069-9a61-27f46662cb78'",",'Col':",COLUMN(BCThuNhap_06104!D15),",'Row':",ROW(BCThuNhap_06104!D15),",","'Format':'numberic'",",'Value':'",SUBSTITUTE(BCThuNhap_06104!D15,"'","\'"),"','TargetCode':''}")</f>
        <v>{'SheetId':'55d7d7be-feff-4217-ba36-22ff2e4aa5e1','UId':'776742e6-95ff-4069-9a61-27f46662cb78','Col':4,'Row':15,'Format':'numberic','Value':'0','TargetCode':''}</v>
      </c>
    </row>
    <row r="42" spans="1:1" x14ac:dyDescent="0.25">
      <c r="A42" t="str">
        <f>CONCATENATE("{'SheetId':'55d7d7be-feff-4217-ba36-22ff2e4aa5e1'",",","'UId':'795d1257-c5ac-416e-ad79-2a3ece617794'",",'Col':",COLUMN(BCThuNhap_06104!E15),",'Row':",ROW(BCThuNhap_06104!E15),",","'Format':'numberic'",",'Value':'",SUBSTITUTE(BCThuNhap_06104!E15,"'","\'"),"','TargetCode':''}")</f>
        <v>{'SheetId':'55d7d7be-feff-4217-ba36-22ff2e4aa5e1','UId':'795d1257-c5ac-416e-ad79-2a3ece617794','Col':5,'Row':15,'Format':'numberic','Value':'0','TargetCode':''}</v>
      </c>
    </row>
    <row r="43" spans="1:1" x14ac:dyDescent="0.25">
      <c r="A43" t="str">
        <f>CONCATENATE("{'SheetId':'55d7d7be-feff-4217-ba36-22ff2e4aa5e1'",",","'UId':'bcff47bf-7f57-438f-b18c-7e5a2370b5dd'",",'Col':",COLUMN(BCThuNhap_06104!C16),",'Row':",ROW(BCThuNhap_06104!C16),",","'Format':'string'",",'Value':'",SUBSTITUTE(BCThuNhap_06104!C16,"'","\'"),"','TargetCode':''}")</f>
        <v>{'SheetId':'55d7d7be-feff-4217-ba36-22ff2e4aa5e1','UId':'bcff47bf-7f57-438f-b18c-7e5a2370b5dd','Col':3,'Row':16,'Format':'string','Value':'','TargetCode':''}</v>
      </c>
    </row>
    <row r="44" spans="1:1" x14ac:dyDescent="0.25">
      <c r="A44" t="str">
        <f>CONCATENATE("{'SheetId':'55d7d7be-feff-4217-ba36-22ff2e4aa5e1'",",","'UId':'fb9e1983-0b10-4b14-b136-cd6505899c49'",",'Col':",COLUMN(BCThuNhap_06104!D16),",'Row':",ROW(BCThuNhap_06104!D16),",","'Format':'numberic'",",'Value':'",SUBSTITUTE(BCThuNhap_06104!D16,"'","\'"),"','TargetCode':''}")</f>
        <v>{'SheetId':'55d7d7be-feff-4217-ba36-22ff2e4aa5e1','UId':'fb9e1983-0b10-4b14-b136-cd6505899c49','Col':4,'Row':16,'Format':'numberic','Value':'2730956097','TargetCode':''}</v>
      </c>
    </row>
    <row r="45" spans="1:1" x14ac:dyDescent="0.25">
      <c r="A45" t="str">
        <f>CONCATENATE("{'SheetId':'55d7d7be-feff-4217-ba36-22ff2e4aa5e1'",",","'UId':'4a23789c-81ab-46f6-b5d7-e97566224a10'",",'Col':",COLUMN(BCThuNhap_06104!E16),",'Row':",ROW(BCThuNhap_06104!E16),",","'Format':'numberic'",",'Value':'",SUBSTITUTE(BCThuNhap_06104!E16,"'","\'"),"','TargetCode':''}")</f>
        <v>{'SheetId':'55d7d7be-feff-4217-ba36-22ff2e4aa5e1','UId':'4a23789c-81ab-46f6-b5d7-e97566224a10','Col':5,'Row':16,'Format':'numberic','Value':'1066795446','TargetCode':''}</v>
      </c>
    </row>
    <row r="46" spans="1:1" x14ac:dyDescent="0.25">
      <c r="A46" t="str">
        <f>CONCATENATE("{'SheetId':'55d7d7be-feff-4217-ba36-22ff2e4aa5e1'",",","'UId':'dd2236c8-6ae7-4f2c-aa0b-1e74712ab7a0'",",'Col':",COLUMN(BCThuNhap_06104!C17),",'Row':",ROW(BCThuNhap_06104!C17),",","'Format':'string'",",'Value':'",SUBSTITUTE(BCThuNhap_06104!C17,"'","\'"),"','TargetCode':''}")</f>
        <v>{'SheetId':'55d7d7be-feff-4217-ba36-22ff2e4aa5e1','UId':'dd2236c8-6ae7-4f2c-aa0b-1e74712ab7a0','Col':3,'Row':17,'Format':'string','Value':'','TargetCode':''}</v>
      </c>
    </row>
    <row r="47" spans="1:1" x14ac:dyDescent="0.25">
      <c r="A47" t="str">
        <f>CONCATENATE("{'SheetId':'55d7d7be-feff-4217-ba36-22ff2e4aa5e1'",",","'UId':'1248f391-8ff0-406e-b204-5408c23ff6ad'",",'Col':",COLUMN(BCThuNhap_06104!D17),",'Row':",ROW(BCThuNhap_06104!D17),",","'Format':'numberic'",",'Value':'",SUBSTITUTE(BCThuNhap_06104!D17,"'","\'"),"','TargetCode':''}")</f>
        <v>{'SheetId':'55d7d7be-feff-4217-ba36-22ff2e4aa5e1','UId':'1248f391-8ff0-406e-b204-5408c23ff6ad','Col':4,'Row':17,'Format':'numberic','Value':'2730956097','TargetCode':''}</v>
      </c>
    </row>
    <row r="48" spans="1:1" x14ac:dyDescent="0.25">
      <c r="A48" t="str">
        <f>CONCATENATE("{'SheetId':'55d7d7be-feff-4217-ba36-22ff2e4aa5e1'",",","'UId':'96e4bcd8-2bac-4ef7-a471-d462b773d06a'",",'Col':",COLUMN(BCThuNhap_06104!E17),",'Row':",ROW(BCThuNhap_06104!E17),",","'Format':'numberic'",",'Value':'",SUBSTITUTE(BCThuNhap_06104!E17,"'","\'"),"','TargetCode':''}")</f>
        <v>{'SheetId':'55d7d7be-feff-4217-ba36-22ff2e4aa5e1','UId':'96e4bcd8-2bac-4ef7-a471-d462b773d06a','Col':5,'Row':17,'Format':'numberic','Value':'1066795446','TargetCode':''}</v>
      </c>
    </row>
    <row r="49" spans="1:1" x14ac:dyDescent="0.25">
      <c r="A49" t="str">
        <f>CONCATENATE("{'SheetId':'55d7d7be-feff-4217-ba36-22ff2e4aa5e1'",",","'UId':'fb9eaf50-33ca-4015-9c17-56c69b9fa37b'",",'Col':",COLUMN(BCThuNhap_06104!C18),",'Row':",ROW(BCThuNhap_06104!C18),",","'Format':'string'",",'Value':'",SUBSTITUTE(BCThuNhap_06104!C18,"'","\'"),"','TargetCode':''}")</f>
        <v>{'SheetId':'55d7d7be-feff-4217-ba36-22ff2e4aa5e1','UId':'fb9eaf50-33ca-4015-9c17-56c69b9fa37b','Col':3,'Row':18,'Format':'string','Value':'','TargetCode':''}</v>
      </c>
    </row>
    <row r="50" spans="1:1" x14ac:dyDescent="0.25">
      <c r="A50" t="str">
        <f>CONCATENATE("{'SheetId':'55d7d7be-feff-4217-ba36-22ff2e4aa5e1'",",","'UId':'7b20bb82-c866-48fd-8406-287f3ff8ff62'",",'Col':",COLUMN(BCThuNhap_06104!D18),",'Row':",ROW(BCThuNhap_06104!D18),",","'Format':'numberic'",",'Value':'",SUBSTITUTE(BCThuNhap_06104!D18,"'","\'"),"','TargetCode':''}")</f>
        <v>{'SheetId':'55d7d7be-feff-4217-ba36-22ff2e4aa5e1','UId':'7b20bb82-c866-48fd-8406-287f3ff8ff62','Col':4,'Row':18,'Format':'numberic','Value':'2722504643','TargetCode':''}</v>
      </c>
    </row>
    <row r="51" spans="1:1" x14ac:dyDescent="0.25">
      <c r="A51" t="str">
        <f>CONCATENATE("{'SheetId':'55d7d7be-feff-4217-ba36-22ff2e4aa5e1'",",","'UId':'eadceddb-3028-4c03-9851-266a721e9a2a'",",'Col':",COLUMN(BCThuNhap_06104!E18),",'Row':",ROW(BCThuNhap_06104!E18),",","'Format':'numberic'",",'Value':'",SUBSTITUTE(BCThuNhap_06104!E18,"'","\'"),"','TargetCode':''}")</f>
        <v>{'SheetId':'55d7d7be-feff-4217-ba36-22ff2e4aa5e1','UId':'eadceddb-3028-4c03-9851-266a721e9a2a','Col':5,'Row':18,'Format':'numberic','Value':'1065939188','TargetCode':''}</v>
      </c>
    </row>
    <row r="52" spans="1:1" x14ac:dyDescent="0.25">
      <c r="A52" t="str">
        <f>CONCATENATE("{'SheetId':'55d7d7be-feff-4217-ba36-22ff2e4aa5e1'",",","'UId':'fba711ed-567d-42c2-bb63-a6abf3676caf'",",'Col':",COLUMN(BCThuNhap_06104!C19),",'Row':",ROW(BCThuNhap_06104!C19),",","'Format':'string'",",'Value':'",SUBSTITUTE(BCThuNhap_06104!C19,"'","\'"),"','TargetCode':''}")</f>
        <v>{'SheetId':'55d7d7be-feff-4217-ba36-22ff2e4aa5e1','UId':'fba711ed-567d-42c2-bb63-a6abf3676caf','Col':3,'Row':19,'Format':'string','Value':'','TargetCode':''}</v>
      </c>
    </row>
    <row r="53" spans="1:1" x14ac:dyDescent="0.25">
      <c r="A53" t="str">
        <f>CONCATENATE("{'SheetId':'55d7d7be-feff-4217-ba36-22ff2e4aa5e1'",",","'UId':'6cba9f1b-a8fe-4fab-83aa-39e5218a8954'",",'Col':",COLUMN(BCThuNhap_06104!D19),",'Row':",ROW(BCThuNhap_06104!D19),",","'Format':'numberic'",",'Value':'",SUBSTITUTE(BCThuNhap_06104!D19,"'","\'"),"','TargetCode':''}")</f>
        <v>{'SheetId':'55d7d7be-feff-4217-ba36-22ff2e4aa5e1','UId':'6cba9f1b-a8fe-4fab-83aa-39e5218a8954','Col':4,'Row':19,'Format':'numberic','Value':'8451454','TargetCode':''}</v>
      </c>
    </row>
    <row r="54" spans="1:1" x14ac:dyDescent="0.25">
      <c r="A54" t="str">
        <f>CONCATENATE("{'SheetId':'55d7d7be-feff-4217-ba36-22ff2e4aa5e1'",",","'UId':'2d7646eb-6fbf-4227-bc6c-f747415ed0c7'",",'Col':",COLUMN(BCThuNhap_06104!E19),",'Row':",ROW(BCThuNhap_06104!E19),",","'Format':'numberic'",",'Value':'",SUBSTITUTE(BCThuNhap_06104!E19,"'","\'"),"','TargetCode':''}")</f>
        <v>{'SheetId':'55d7d7be-feff-4217-ba36-22ff2e4aa5e1','UId':'2d7646eb-6fbf-4227-bc6c-f747415ed0c7','Col':5,'Row':19,'Format':'numberic','Value':'856258','TargetCode':''}</v>
      </c>
    </row>
    <row r="55" spans="1:1" x14ac:dyDescent="0.25">
      <c r="A55" t="str">
        <f>CONCATENATE("{'SheetId':'55d7d7be-feff-4217-ba36-22ff2e4aa5e1'",",","'UId':'25f0a20e-046a-4174-a0f9-7f62c3c253fc'",",'Col':",COLUMN(BCThuNhap_06104!C20),",'Row':",ROW(BCThuNhap_06104!C20),",","'Format':'string'",",'Value':'",SUBSTITUTE(BCThuNhap_06104!C20,"'","\'"),"','TargetCode':''}")</f>
        <v>{'SheetId':'55d7d7be-feff-4217-ba36-22ff2e4aa5e1','UId':'25f0a20e-046a-4174-a0f9-7f62c3c253fc','Col':3,'Row':20,'Format':'string','Value':'','TargetCode':''}</v>
      </c>
    </row>
    <row r="56" spans="1:1" x14ac:dyDescent="0.25">
      <c r="A56" t="str">
        <f>CONCATENATE("{'SheetId':'55d7d7be-feff-4217-ba36-22ff2e4aa5e1'",",","'UId':'52d1b1ab-f62e-41ef-b90d-e129c6f1e4e5'",",'Col':",COLUMN(BCThuNhap_06104!D20),",'Row':",ROW(BCThuNhap_06104!D20),",","'Format':'numberic'",",'Value':'",SUBSTITUTE(BCThuNhap_06104!D20,"'","\'"),"','TargetCode':''}")</f>
        <v>{'SheetId':'55d7d7be-feff-4217-ba36-22ff2e4aa5e1','UId':'52d1b1ab-f62e-41ef-b90d-e129c6f1e4e5','Col':4,'Row':20,'Format':'numberic','Value':'0','TargetCode':''}</v>
      </c>
    </row>
    <row r="57" spans="1:1" x14ac:dyDescent="0.25">
      <c r="A57" t="str">
        <f>CONCATENATE("{'SheetId':'55d7d7be-feff-4217-ba36-22ff2e4aa5e1'",",","'UId':'c3d2c121-be37-4f32-827b-490c081c03b3'",",'Col':",COLUMN(BCThuNhap_06104!E20),",'Row':",ROW(BCThuNhap_06104!E20),",","'Format':'numberic'",",'Value':'",SUBSTITUTE(BCThuNhap_06104!E20,"'","\'"),"','TargetCode':''}")</f>
        <v>{'SheetId':'55d7d7be-feff-4217-ba36-22ff2e4aa5e1','UId':'c3d2c121-be37-4f32-827b-490c081c03b3','Col':5,'Row':20,'Format':'numberic','Value':'0','TargetCode':''}</v>
      </c>
    </row>
    <row r="58" spans="1:1" x14ac:dyDescent="0.25">
      <c r="A58" t="str">
        <f>CONCATENATE("{'SheetId':'55d7d7be-feff-4217-ba36-22ff2e4aa5e1'",",","'UId':'d59e6b39-2ada-4402-856f-1bd31708c349'",",'Col':",COLUMN(BCThuNhap_06104!C21),",'Row':",ROW(BCThuNhap_06104!C21),",","'Format':'string'",",'Value':'",SUBSTITUTE(BCThuNhap_06104!C21,"'","\'"),"','TargetCode':''}")</f>
        <v>{'SheetId':'55d7d7be-feff-4217-ba36-22ff2e4aa5e1','UId':'d59e6b39-2ada-4402-856f-1bd31708c349','Col':3,'Row':21,'Format':'string','Value':'','TargetCode':''}</v>
      </c>
    </row>
    <row r="59" spans="1:1" x14ac:dyDescent="0.25">
      <c r="A59" t="str">
        <f>CONCATENATE("{'SheetId':'55d7d7be-feff-4217-ba36-22ff2e4aa5e1'",",","'UId':'c7aa1469-38b6-4d16-8bf8-1621a6804a3f'",",'Col':",COLUMN(BCThuNhap_06104!D21),",'Row':",ROW(BCThuNhap_06104!D21),",","'Format':'numberic'",",'Value':'",SUBSTITUTE(BCThuNhap_06104!D21,"'","\'"),"','TargetCode':''}")</f>
        <v>{'SheetId':'55d7d7be-feff-4217-ba36-22ff2e4aa5e1','UId':'c7aa1469-38b6-4d16-8bf8-1621a6804a3f','Col':4,'Row':21,'Format':'numberic','Value':'0','TargetCode':''}</v>
      </c>
    </row>
    <row r="60" spans="1:1" x14ac:dyDescent="0.25">
      <c r="A60" t="str">
        <f>CONCATENATE("{'SheetId':'55d7d7be-feff-4217-ba36-22ff2e4aa5e1'",",","'UId':'2c98f491-c131-4d6c-b666-2626201808f4'",",'Col':",COLUMN(BCThuNhap_06104!E21),",'Row':",ROW(BCThuNhap_06104!E21),",","'Format':'numberic'",",'Value':'",SUBSTITUTE(BCThuNhap_06104!E21,"'","\'"),"','TargetCode':''}")</f>
        <v>{'SheetId':'55d7d7be-feff-4217-ba36-22ff2e4aa5e1','UId':'2c98f491-c131-4d6c-b666-2626201808f4','Col':5,'Row':21,'Format':'numberic','Value':'0','TargetCode':''}</v>
      </c>
    </row>
    <row r="61" spans="1:1" x14ac:dyDescent="0.25">
      <c r="A61" t="str">
        <f>CONCATENATE("{'SheetId':'55d7d7be-feff-4217-ba36-22ff2e4aa5e1'",",","'UId':'302c4262-1cde-484a-9b40-a36daa809a7f'",",'Col':",COLUMN(BCThuNhap_06104!C22),",'Row':",ROW(BCThuNhap_06104!C22),",","'Format':'string'",",'Value':'",SUBSTITUTE(BCThuNhap_06104!C22,"'","\'"),"','TargetCode':''}")</f>
        <v>{'SheetId':'55d7d7be-feff-4217-ba36-22ff2e4aa5e1','UId':'302c4262-1cde-484a-9b40-a36daa809a7f','Col':3,'Row':22,'Format':'string','Value':'','TargetCode':''}</v>
      </c>
    </row>
    <row r="62" spans="1:1" x14ac:dyDescent="0.25">
      <c r="A62" t="str">
        <f>CONCATENATE("{'SheetId':'55d7d7be-feff-4217-ba36-22ff2e4aa5e1'",",","'UId':'d6f7a791-f15d-4684-9a90-2ee2e0c45dfb'",",'Col':",COLUMN(BCThuNhap_06104!D22),",'Row':",ROW(BCThuNhap_06104!D22),",","'Format':'numberic'",",'Value':'",SUBSTITUTE(BCThuNhap_06104!D22,"'","\'"),"','TargetCode':''}")</f>
        <v>{'SheetId':'55d7d7be-feff-4217-ba36-22ff2e4aa5e1','UId':'d6f7a791-f15d-4684-9a90-2ee2e0c45dfb','Col':4,'Row':22,'Format':'numberic','Value':'0','TargetCode':''}</v>
      </c>
    </row>
    <row r="63" spans="1:1" x14ac:dyDescent="0.25">
      <c r="A63" t="str">
        <f>CONCATENATE("{'SheetId':'55d7d7be-feff-4217-ba36-22ff2e4aa5e1'",",","'UId':'5d8ac9ab-4f76-446a-a8a8-31f5719d1f90'",",'Col':",COLUMN(BCThuNhap_06104!E22),",'Row':",ROW(BCThuNhap_06104!E22),",","'Format':'numberic'",",'Value':'",SUBSTITUTE(BCThuNhap_06104!E22,"'","\'"),"','TargetCode':''}")</f>
        <v>{'SheetId':'55d7d7be-feff-4217-ba36-22ff2e4aa5e1','UId':'5d8ac9ab-4f76-446a-a8a8-31f5719d1f90','Col':5,'Row':22,'Format':'numberic','Value':'0','TargetCode':''}</v>
      </c>
    </row>
    <row r="64" spans="1:1" x14ac:dyDescent="0.25">
      <c r="A64" t="str">
        <f>CONCATENATE("{'SheetId':'55d7d7be-feff-4217-ba36-22ff2e4aa5e1'",",","'UId':'cc47011b-89b0-4ea4-8d3e-f0f5ee0f2c22'",",'Col':",COLUMN(BCThuNhap_06104!C23),",'Row':",ROW(BCThuNhap_06104!C23),",","'Format':'string'",",'Value':'",SUBSTITUTE(BCThuNhap_06104!C23,"'","\'"),"','TargetCode':''}")</f>
        <v>{'SheetId':'55d7d7be-feff-4217-ba36-22ff2e4aa5e1','UId':'cc47011b-89b0-4ea4-8d3e-f0f5ee0f2c22','Col':3,'Row':23,'Format':'string','Value':'','TargetCode':''}</v>
      </c>
    </row>
    <row r="65" spans="1:1" x14ac:dyDescent="0.25">
      <c r="A65" t="str">
        <f>CONCATENATE("{'SheetId':'55d7d7be-feff-4217-ba36-22ff2e4aa5e1'",",","'UId':'7fc31391-bc71-4d97-868d-38e1783a15c0'",",'Col':",COLUMN(BCThuNhap_06104!D23),",'Row':",ROW(BCThuNhap_06104!D23),",","'Format':'numberic'",",'Value':'",SUBSTITUTE(BCThuNhap_06104!D23,"'","\'"),"','TargetCode':''}")</f>
        <v>{'SheetId':'55d7d7be-feff-4217-ba36-22ff2e4aa5e1','UId':'7fc31391-bc71-4d97-868d-38e1783a15c0','Col':4,'Row':23,'Format':'numberic','Value':'0','TargetCode':''}</v>
      </c>
    </row>
    <row r="66" spans="1:1" x14ac:dyDescent="0.25">
      <c r="A66" t="str">
        <f>CONCATENATE("{'SheetId':'55d7d7be-feff-4217-ba36-22ff2e4aa5e1'",",","'UId':'6d1e3c4a-42d8-4c15-ad07-528a86597cb8'",",'Col':",COLUMN(BCThuNhap_06104!E23),",'Row':",ROW(BCThuNhap_06104!E23),",","'Format':'numberic'",",'Value':'",SUBSTITUTE(BCThuNhap_06104!E23,"'","\'"),"','TargetCode':''}")</f>
        <v>{'SheetId':'55d7d7be-feff-4217-ba36-22ff2e4aa5e1','UId':'6d1e3c4a-42d8-4c15-ad07-528a86597cb8','Col':5,'Row':23,'Format':'numberic','Value':'0','TargetCode':''}</v>
      </c>
    </row>
    <row r="67" spans="1:1" x14ac:dyDescent="0.25">
      <c r="A67" t="str">
        <f>CONCATENATE("{'SheetId':'55d7d7be-feff-4217-ba36-22ff2e4aa5e1'",",","'UId':'a29f5955-507e-43f4-9a9a-3c42f8c097f0'",",'Col':",COLUMN(BCThuNhap_06104!C24),",'Row':",ROW(BCThuNhap_06104!C24),",","'Format':'string'",",'Value':'",SUBSTITUTE(BCThuNhap_06104!C24,"'","\'"),"','TargetCode':''}")</f>
        <v>{'SheetId':'55d7d7be-feff-4217-ba36-22ff2e4aa5e1','UId':'a29f5955-507e-43f4-9a9a-3c42f8c097f0','Col':3,'Row':24,'Format':'string','Value':'','TargetCode':''}</v>
      </c>
    </row>
    <row r="68" spans="1:1" x14ac:dyDescent="0.25">
      <c r="A68" t="str">
        <f>CONCATENATE("{'SheetId':'55d7d7be-feff-4217-ba36-22ff2e4aa5e1'",",","'UId':'60ab3ad0-620a-4e2c-8234-9f8c1996bfcf'",",'Col':",COLUMN(BCThuNhap_06104!D24),",'Row':",ROW(BCThuNhap_06104!D24),",","'Format':'numberic'",",'Value':'",SUBSTITUTE(BCThuNhap_06104!D24,"'","\'"),"','TargetCode':''}")</f>
        <v>{'SheetId':'55d7d7be-feff-4217-ba36-22ff2e4aa5e1','UId':'60ab3ad0-620a-4e2c-8234-9f8c1996bfcf','Col':4,'Row':24,'Format':'numberic','Value':'8170956796','TargetCode':''}</v>
      </c>
    </row>
    <row r="69" spans="1:1" x14ac:dyDescent="0.25">
      <c r="A69" t="str">
        <f>CONCATENATE("{'SheetId':'55d7d7be-feff-4217-ba36-22ff2e4aa5e1'",",","'UId':'240c4f05-ccf5-4227-bc03-8d7da67efd85'",",'Col':",COLUMN(BCThuNhap_06104!E24),",'Row':",ROW(BCThuNhap_06104!E24),",","'Format':'numberic'",",'Value':'",SUBSTITUTE(BCThuNhap_06104!E24,"'","\'"),"','TargetCode':''}")</f>
        <v>{'SheetId':'55d7d7be-feff-4217-ba36-22ff2e4aa5e1','UId':'240c4f05-ccf5-4227-bc03-8d7da67efd85','Col':5,'Row':24,'Format':'numberic','Value':'5956023989','TargetCode':''}</v>
      </c>
    </row>
    <row r="70" spans="1:1" x14ac:dyDescent="0.25">
      <c r="A70" t="str">
        <f>CONCATENATE("{'SheetId':'55d7d7be-feff-4217-ba36-22ff2e4aa5e1'",",","'UId':'a4d5c698-d9b8-4a7f-be3b-e0bee014fe75'",",'Col':",COLUMN(BCThuNhap_06104!C25),",'Row':",ROW(BCThuNhap_06104!C25),",","'Format':'string'",",'Value':'",SUBSTITUTE(BCThuNhap_06104!C25,"'","\'"),"','TargetCode':''}")</f>
        <v>{'SheetId':'55d7d7be-feff-4217-ba36-22ff2e4aa5e1','UId':'a4d5c698-d9b8-4a7f-be3b-e0bee014fe75','Col':3,'Row':25,'Format':'string','Value':'','TargetCode':''}</v>
      </c>
    </row>
    <row r="71" spans="1:1" x14ac:dyDescent="0.25">
      <c r="A71" t="str">
        <f>CONCATENATE("{'SheetId':'55d7d7be-feff-4217-ba36-22ff2e4aa5e1'",",","'UId':'86616095-dec7-4bf1-be2f-a0f837527382'",",'Col':",COLUMN(BCThuNhap_06104!D25),",'Row':",ROW(BCThuNhap_06104!D25),",","'Format':'numberic'",",'Value':'",SUBSTITUTE(BCThuNhap_06104!D25,"'","\'"),"','TargetCode':''}")</f>
        <v>{'SheetId':'55d7d7be-feff-4217-ba36-22ff2e4aa5e1','UId':'86616095-dec7-4bf1-be2f-a0f837527382','Col':4,'Row':25,'Format':'numberic','Value':'6133375295','TargetCode':''}</v>
      </c>
    </row>
    <row r="72" spans="1:1" x14ac:dyDescent="0.25">
      <c r="A72" t="str">
        <f>CONCATENATE("{'SheetId':'55d7d7be-feff-4217-ba36-22ff2e4aa5e1'",",","'UId':'32486256-97a1-4def-ac69-00cf6be44c72'",",'Col':",COLUMN(BCThuNhap_06104!E25),",'Row':",ROW(BCThuNhap_06104!E25),",","'Format':'numberic'",",'Value':'",SUBSTITUTE(BCThuNhap_06104!E25,"'","\'"),"','TargetCode':''}")</f>
        <v>{'SheetId':'55d7d7be-feff-4217-ba36-22ff2e4aa5e1','UId':'32486256-97a1-4def-ac69-00cf6be44c72','Col':5,'Row':25,'Format':'numberic','Value':'4017059882','TargetCode':''}</v>
      </c>
    </row>
    <row r="73" spans="1:1" x14ac:dyDescent="0.25">
      <c r="A73" t="str">
        <f>CONCATENATE("{'SheetId':'55d7d7be-feff-4217-ba36-22ff2e4aa5e1'",",","'UId':'c69fa08e-d0e8-4eaa-9611-ce904f7a61e8'",",'Col':",COLUMN(BCThuNhap_06104!C26),",'Row':",ROW(BCThuNhap_06104!C26),",","'Format':'string'",",'Value':'",SUBSTITUTE(BCThuNhap_06104!C26,"'","\'"),"','TargetCode':''}")</f>
        <v>{'SheetId':'55d7d7be-feff-4217-ba36-22ff2e4aa5e1','UId':'c69fa08e-d0e8-4eaa-9611-ce904f7a61e8','Col':3,'Row':26,'Format':'string','Value':'','TargetCode':''}</v>
      </c>
    </row>
    <row r="74" spans="1:1" x14ac:dyDescent="0.25">
      <c r="A74" t="str">
        <f>CONCATENATE("{'SheetId':'55d7d7be-feff-4217-ba36-22ff2e4aa5e1'",",","'UId':'9efa7ead-e7df-49ba-a1e2-9700e5c11669'",",'Col':",COLUMN(BCThuNhap_06104!D26),",'Row':",ROW(BCThuNhap_06104!D26),",","'Format':'numberic'",",'Value':'",SUBSTITUTE(BCThuNhap_06104!D26,"'","\'"),"','TargetCode':''}")</f>
        <v>{'SheetId':'55d7d7be-feff-4217-ba36-22ff2e4aa5e1','UId':'9efa7ead-e7df-49ba-a1e2-9700e5c11669','Col':4,'Row':26,'Format':'numberic','Value':'439435046','TargetCode':''}</v>
      </c>
    </row>
    <row r="75" spans="1:1" x14ac:dyDescent="0.25">
      <c r="A75" t="str">
        <f>CONCATENATE("{'SheetId':'55d7d7be-feff-4217-ba36-22ff2e4aa5e1'",",","'UId':'9ef3a2d6-ebba-45a7-9dd1-d0384748375c'",",'Col':",COLUMN(BCThuNhap_06104!E26),",'Row':",ROW(BCThuNhap_06104!E26),",","'Format':'numberic'",",'Value':'",SUBSTITUTE(BCThuNhap_06104!E26,"'","\'"),"','TargetCode':''}")</f>
        <v>{'SheetId':'55d7d7be-feff-4217-ba36-22ff2e4aa5e1','UId':'9ef3a2d6-ebba-45a7-9dd1-d0384748375c','Col':5,'Row':26,'Format':'numberic','Value':'363034490','TargetCode':''}</v>
      </c>
    </row>
    <row r="76" spans="1:1" x14ac:dyDescent="0.25">
      <c r="A76" t="str">
        <f>CONCATENATE("{'SheetId':'55d7d7be-feff-4217-ba36-22ff2e4aa5e1'",",","'UId':'9f2f8208-a112-45dc-a114-f9469768e812'",",'Col':",COLUMN(BCThuNhap_06104!C27),",'Row':",ROW(BCThuNhap_06104!C27),",","'Format':'string'",",'Value':'",SUBSTITUTE(BCThuNhap_06104!C27,"'","\'"),"','TargetCode':''}")</f>
        <v>{'SheetId':'55d7d7be-feff-4217-ba36-22ff2e4aa5e1','UId':'9f2f8208-a112-45dc-a114-f9469768e812','Col':3,'Row':27,'Format':'string','Value':'','TargetCode':''}</v>
      </c>
    </row>
    <row r="77" spans="1:1" x14ac:dyDescent="0.25">
      <c r="A77" t="str">
        <f>CONCATENATE("{'SheetId':'55d7d7be-feff-4217-ba36-22ff2e4aa5e1'",",","'UId':'37ec1956-c4f6-4e9b-9c69-7f81a0307ce7'",",'Col':",COLUMN(BCThuNhap_06104!D27),",'Row':",ROW(BCThuNhap_06104!D27),",","'Format':'numberic'",",'Value':'",SUBSTITUTE(BCThuNhap_06104!D27,"'","\'"),"','TargetCode':''}")</f>
        <v>{'SheetId':'55d7d7be-feff-4217-ba36-22ff2e4aa5e1','UId':'37ec1956-c4f6-4e9b-9c69-7f81a0307ce7','Col':4,'Row':27,'Format':'numberic','Value':'255557308','TargetCode':''}</v>
      </c>
    </row>
    <row r="78" spans="1:1" x14ac:dyDescent="0.25">
      <c r="A78" t="str">
        <f>CONCATENATE("{'SheetId':'55d7d7be-feff-4217-ba36-22ff2e4aa5e1'",",","'UId':'9aeba87c-83f7-486a-8f51-fb9d52d6e545'",",'Col':",COLUMN(BCThuNhap_06104!E27),",'Row':",ROW(BCThuNhap_06104!E27),",","'Format':'numberic'",",'Value':'",SUBSTITUTE(BCThuNhap_06104!E27,"'","\'"),"','TargetCode':''}")</f>
        <v>{'SheetId':'55d7d7be-feff-4217-ba36-22ff2e4aa5e1','UId':'9aeba87c-83f7-486a-8f51-fb9d52d6e545','Col':5,'Row':27,'Format':'numberic','Value':'203351118','TargetCode':''}</v>
      </c>
    </row>
    <row r="79" spans="1:1" x14ac:dyDescent="0.25">
      <c r="A79" t="str">
        <f>CONCATENATE("{'SheetId':'55d7d7be-feff-4217-ba36-22ff2e4aa5e1'",",","'UId':'c390f16c-a02c-42db-ab8f-89be5a0c4fe5'",",'Col':",COLUMN(BCThuNhap_06104!C28),",'Row':",ROW(BCThuNhap_06104!C28),",","'Format':'string'",",'Value':'",SUBSTITUTE(BCThuNhap_06104!C28,"'","\'"),"','TargetCode':''}")</f>
        <v>{'SheetId':'55d7d7be-feff-4217-ba36-22ff2e4aa5e1','UId':'c390f16c-a02c-42db-ab8f-89be5a0c4fe5','Col':3,'Row':28,'Format':'string','Value':'','TargetCode':''}</v>
      </c>
    </row>
    <row r="80" spans="1:1" x14ac:dyDescent="0.25">
      <c r="A80" t="str">
        <f>CONCATENATE("{'SheetId':'55d7d7be-feff-4217-ba36-22ff2e4aa5e1'",",","'UId':'a449a1c9-2cea-41ba-98ea-a94f9cff146a'",",'Col':",COLUMN(BCThuNhap_06104!D28),",'Row':",ROW(BCThuNhap_06104!D28),",","'Format':'numberic'",",'Value':'",SUBSTITUTE(BCThuNhap_06104!D28,"'","\'"),"','TargetCode':''}")</f>
        <v>{'SheetId':'55d7d7be-feff-4217-ba36-22ff2e4aa5e1','UId':'a449a1c9-2cea-41ba-98ea-a94f9cff146a','Col':4,'Row':28,'Format':'numberic','Value':'154770000','TargetCode':''}</v>
      </c>
    </row>
    <row r="81" spans="1:1" x14ac:dyDescent="0.25">
      <c r="A81" t="str">
        <f>CONCATENATE("{'SheetId':'55d7d7be-feff-4217-ba36-22ff2e4aa5e1'",",","'UId':'404c2331-4a88-447d-b6c7-df54e95750ec'",",'Col':",COLUMN(BCThuNhap_06104!E28),",'Row':",ROW(BCThuNhap_06104!E28),",","'Format':'numberic'",",'Value':'",SUBSTITUTE(BCThuNhap_06104!E28,"'","\'"),"','TargetCode':''}")</f>
        <v>{'SheetId':'55d7d7be-feff-4217-ba36-22ff2e4aa5e1','UId':'404c2331-4a88-447d-b6c7-df54e95750ec','Col':5,'Row':28,'Format':'numberic','Value':'146015000','TargetCode':''}</v>
      </c>
    </row>
    <row r="82" spans="1:1" x14ac:dyDescent="0.25">
      <c r="A82" t="str">
        <f>CONCATENATE("{'SheetId':'55d7d7be-feff-4217-ba36-22ff2e4aa5e1'",",","'UId':'54d790f9-c945-47b9-aafc-52ad6de8b148'",",'Col':",COLUMN(BCThuNhap_06104!C29),",'Row':",ROW(BCThuNhap_06104!C29),",","'Format':'string'",",'Value':'",SUBSTITUTE(BCThuNhap_06104!C29,"'","\'"),"','TargetCode':''}")</f>
        <v>{'SheetId':'55d7d7be-feff-4217-ba36-22ff2e4aa5e1','UId':'54d790f9-c945-47b9-aafc-52ad6de8b148','Col':3,'Row':29,'Format':'string','Value':'','TargetCode':''}</v>
      </c>
    </row>
    <row r="83" spans="1:1" x14ac:dyDescent="0.25">
      <c r="A83" t="str">
        <f>CONCATENATE("{'SheetId':'55d7d7be-feff-4217-ba36-22ff2e4aa5e1'",",","'UId':'2cdfbc7c-e45a-48a4-a820-9240b917e62e'",",'Col':",COLUMN(BCThuNhap_06104!D29),",'Row':",ROW(BCThuNhap_06104!D29),",","'Format':'numberic'",",'Value':'",SUBSTITUTE(BCThuNhap_06104!D29,"'","\'"),"','TargetCode':''}")</f>
        <v>{'SheetId':'55d7d7be-feff-4217-ba36-22ff2e4aa5e1','UId':'2cdfbc7c-e45a-48a4-a820-9240b917e62e','Col':4,'Row':29,'Format':'numberic','Value':'29107738','TargetCode':''}</v>
      </c>
    </row>
    <row r="84" spans="1:1" x14ac:dyDescent="0.25">
      <c r="A84" t="str">
        <f>CONCATENATE("{'SheetId':'55d7d7be-feff-4217-ba36-22ff2e4aa5e1'",",","'UId':'0b5e7a69-0264-45b0-ba2b-a1b4d49d9cd6'",",'Col':",COLUMN(BCThuNhap_06104!E29),",'Row':",ROW(BCThuNhap_06104!E29),",","'Format':'numberic'",",'Value':'",SUBSTITUTE(BCThuNhap_06104!E29,"'","\'"),"','TargetCode':''}")</f>
        <v>{'SheetId':'55d7d7be-feff-4217-ba36-22ff2e4aa5e1','UId':'0b5e7a69-0264-45b0-ba2b-a1b4d49d9cd6','Col':5,'Row':29,'Format':'numberic','Value':'13668372','TargetCode':''}</v>
      </c>
    </row>
    <row r="85" spans="1:1" x14ac:dyDescent="0.25">
      <c r="A85" t="str">
        <f>CONCATENATE("{'SheetId':'55d7d7be-feff-4217-ba36-22ff2e4aa5e1'",",","'UId':'390a5968-8e52-40c7-acdb-154aebccf65c'",",'Col':",COLUMN(BCThuNhap_06104!C30),",'Row':",ROW(BCThuNhap_06104!C30),",","'Format':'string'",",'Value':'",SUBSTITUTE(BCThuNhap_06104!C30,"'","\'"),"','TargetCode':''}")</f>
        <v>{'SheetId':'55d7d7be-feff-4217-ba36-22ff2e4aa5e1','UId':'390a5968-8e52-40c7-acdb-154aebccf65c','Col':3,'Row':30,'Format':'string','Value':'','TargetCode':''}</v>
      </c>
    </row>
    <row r="86" spans="1:1" x14ac:dyDescent="0.25">
      <c r="A86" t="str">
        <f>CONCATENATE("{'SheetId':'55d7d7be-feff-4217-ba36-22ff2e4aa5e1'",",","'UId':'c88b3553-6881-4242-9e69-5de96a501e47'",",'Col':",COLUMN(BCThuNhap_06104!D30),",'Row':",ROW(BCThuNhap_06104!D30),",","'Format':'numberic'",",'Value':'",SUBSTITUTE(BCThuNhap_06104!D30,"'","\'"),"','TargetCode':''}")</f>
        <v>{'SheetId':'55d7d7be-feff-4217-ba36-22ff2e4aa5e1','UId':'c88b3553-6881-4242-9e69-5de96a501e47','Col':4,'Row':30,'Format':'numberic','Value':'217800000','TargetCode':''}</v>
      </c>
    </row>
    <row r="87" spans="1:1" x14ac:dyDescent="0.25">
      <c r="A87" t="str">
        <f>CONCATENATE("{'SheetId':'55d7d7be-feff-4217-ba36-22ff2e4aa5e1'",",","'UId':'174ac63f-9c55-4355-bf1e-7c0da971cc8e'",",'Col':",COLUMN(BCThuNhap_06104!E30),",'Row':",ROW(BCThuNhap_06104!E30),",","'Format':'numberic'",",'Value':'",SUBSTITUTE(BCThuNhap_06104!E30,"'","\'"),"','TargetCode':''}")</f>
        <v>{'SheetId':'55d7d7be-feff-4217-ba36-22ff2e4aa5e1','UId':'174ac63f-9c55-4355-bf1e-7c0da971cc8e','Col':5,'Row':30,'Format':'numberic','Value':'217800000','TargetCode':''}</v>
      </c>
    </row>
    <row r="88" spans="1:1" x14ac:dyDescent="0.25">
      <c r="A88" t="str">
        <f>CONCATENATE("{'SheetId':'55d7d7be-feff-4217-ba36-22ff2e4aa5e1'",",","'UId':'1ff1df2d-72de-43ce-b585-a5145c8d7df4'",",'Col':",COLUMN(BCThuNhap_06104!C31),",'Row':",ROW(BCThuNhap_06104!C31),",","'Format':'string'",",'Value':'",SUBSTITUTE(BCThuNhap_06104!C31,"'","\'"),"','TargetCode':''}")</f>
        <v>{'SheetId':'55d7d7be-feff-4217-ba36-22ff2e4aa5e1','UId':'1ff1df2d-72de-43ce-b585-a5145c8d7df4','Col':3,'Row':31,'Format':'string','Value':'','TargetCode':''}</v>
      </c>
    </row>
    <row r="89" spans="1:1" x14ac:dyDescent="0.25">
      <c r="A89" t="str">
        <f>CONCATENATE("{'SheetId':'55d7d7be-feff-4217-ba36-22ff2e4aa5e1'",",","'UId':'9749f5c9-83ba-4cf9-b458-92c27407f3cb'",",'Col':",COLUMN(BCThuNhap_06104!D31),",'Row':",ROW(BCThuNhap_06104!D31),",","'Format':'numberic'",",'Value':'",SUBSTITUTE(BCThuNhap_06104!D31,"'","\'"),"','TargetCode':''}")</f>
        <v>{'SheetId':'55d7d7be-feff-4217-ba36-22ff2e4aa5e1','UId':'9749f5c9-83ba-4cf9-b458-92c27407f3cb','Col':4,'Row':31,'Format':'numberic','Value':'790350000','TargetCode':''}</v>
      </c>
    </row>
    <row r="90" spans="1:1" x14ac:dyDescent="0.25">
      <c r="A90" t="str">
        <f>CONCATENATE("{'SheetId':'55d7d7be-feff-4217-ba36-22ff2e4aa5e1'",",","'UId':'6194d80a-33e6-4cf0-a619-96d1a87c2d5b'",",'Col':",COLUMN(BCThuNhap_06104!E31),",'Row':",ROW(BCThuNhap_06104!E31),",","'Format':'numberic'",",'Value':'",SUBSTITUTE(BCThuNhap_06104!E31,"'","\'"),"','TargetCode':''}")</f>
        <v>{'SheetId':'55d7d7be-feff-4217-ba36-22ff2e4aa5e1','UId':'6194d80a-33e6-4cf0-a619-96d1a87c2d5b','Col':5,'Row':31,'Format':'numberic','Value':'790350000','TargetCode':''}</v>
      </c>
    </row>
    <row r="91" spans="1:1" x14ac:dyDescent="0.25">
      <c r="A91" t="str">
        <f>CONCATENATE("{'SheetId':'55d7d7be-feff-4217-ba36-22ff2e4aa5e1'",",","'UId':'8a605929-a491-4630-b3e3-94bef2986241'",",'Col':",COLUMN(BCThuNhap_06104!C32),",'Row':",ROW(BCThuNhap_06104!C32),",","'Format':'string'",",'Value':'",SUBSTITUTE(BCThuNhap_06104!C32,"'","\'"),"','TargetCode':''}")</f>
        <v>{'SheetId':'55d7d7be-feff-4217-ba36-22ff2e4aa5e1','UId':'8a605929-a491-4630-b3e3-94bef2986241','Col':3,'Row':32,'Format':'string','Value':'','TargetCode':''}</v>
      </c>
    </row>
    <row r="92" spans="1:1" x14ac:dyDescent="0.25">
      <c r="A92" t="str">
        <f>CONCATENATE("{'SheetId':'55d7d7be-feff-4217-ba36-22ff2e4aa5e1'",",","'UId':'a21d7acd-cf5f-4fd6-a76f-9a98af03accd'",",'Col':",COLUMN(BCThuNhap_06104!D32),",'Row':",ROW(BCThuNhap_06104!D32),",","'Format':'numberic'",",'Value':'",SUBSTITUTE(BCThuNhap_06104!D32,"'","\'"),"','TargetCode':''}")</f>
        <v>{'SheetId':'55d7d7be-feff-4217-ba36-22ff2e4aa5e1','UId':'a21d7acd-cf5f-4fd6-a76f-9a98af03accd','Col':4,'Row':32,'Format':'numberic','Value':'145200000','TargetCode':''}</v>
      </c>
    </row>
    <row r="93" spans="1:1" x14ac:dyDescent="0.25">
      <c r="A93" t="str">
        <f>CONCATENATE("{'SheetId':'55d7d7be-feff-4217-ba36-22ff2e4aa5e1'",",","'UId':'b11dcf90-5d7b-43b6-8eb3-3bebe243b4d1'",",'Col':",COLUMN(BCThuNhap_06104!E32),",'Row':",ROW(BCThuNhap_06104!E32),",","'Format':'numberic'",",'Value':'",SUBSTITUTE(BCThuNhap_06104!E32,"'","\'"),"','TargetCode':''}")</f>
        <v>{'SheetId':'55d7d7be-feff-4217-ba36-22ff2e4aa5e1','UId':'b11dcf90-5d7b-43b6-8eb3-3bebe243b4d1','Col':5,'Row':32,'Format':'numberic','Value':'132000000','TargetCode':''}</v>
      </c>
    </row>
    <row r="94" spans="1:1" x14ac:dyDescent="0.25">
      <c r="A94" t="str">
        <f>CONCATENATE("{'SheetId':'55d7d7be-feff-4217-ba36-22ff2e4aa5e1'",",","'UId':'4f84ffd2-5d0b-4e64-b550-0e62add7c523'",",'Col':",COLUMN(BCThuNhap_06104!C33),",'Row':",ROW(BCThuNhap_06104!C33),",","'Format':'string'",",'Value':'",SUBSTITUTE(BCThuNhap_06104!C33,"'","\'"),"','TargetCode':''}")</f>
        <v>{'SheetId':'55d7d7be-feff-4217-ba36-22ff2e4aa5e1','UId':'4f84ffd2-5d0b-4e64-b550-0e62add7c523','Col':3,'Row':33,'Format':'string','Value':'','TargetCode':''}</v>
      </c>
    </row>
    <row r="95" spans="1:1" x14ac:dyDescent="0.25">
      <c r="A95" t="str">
        <f>CONCATENATE("{'SheetId':'55d7d7be-feff-4217-ba36-22ff2e4aa5e1'",",","'UId':'7fe1c918-a021-4ebb-b2e8-dee8d44d68ed'",",'Col':",COLUMN(BCThuNhap_06104!D33),",'Row':",ROW(BCThuNhap_06104!D33),",","'Format':'numberic'",",'Value':'",SUBSTITUTE(BCThuNhap_06104!D33,"'","\'"),"','TargetCode':''}")</f>
        <v>{'SheetId':'55d7d7be-feff-4217-ba36-22ff2e4aa5e1','UId':'7fe1c918-a021-4ebb-b2e8-dee8d44d68ed','Col':4,'Row':33,'Format':'numberic','Value':'0','TargetCode':''}</v>
      </c>
    </row>
    <row r="96" spans="1:1" x14ac:dyDescent="0.25">
      <c r="A96" t="str">
        <f>CONCATENATE("{'SheetId':'55d7d7be-feff-4217-ba36-22ff2e4aa5e1'",",","'UId':'05862849-f2fe-4d90-80ff-7be06bf32b88'",",'Col':",COLUMN(BCThuNhap_06104!E33),",'Row':",ROW(BCThuNhap_06104!E33),",","'Format':'numberic'",",'Value':'",SUBSTITUTE(BCThuNhap_06104!E33,"'","\'"),"','TargetCode':''}")</f>
        <v>{'SheetId':'55d7d7be-feff-4217-ba36-22ff2e4aa5e1','UId':'05862849-f2fe-4d90-80ff-7be06bf32b88','Col':5,'Row':33,'Format':'numberic','Value':'0','TargetCode':''}</v>
      </c>
    </row>
    <row r="97" spans="1:1" x14ac:dyDescent="0.25">
      <c r="A97" t="str">
        <f>CONCATENATE("{'SheetId':'55d7d7be-feff-4217-ba36-22ff2e4aa5e1'",",","'UId':'62cb37d8-bc10-45c2-b0d5-55599fe67052'",",'Col':",COLUMN(BCThuNhap_06104!C34),",'Row':",ROW(BCThuNhap_06104!C34),",","'Format':'string'",",'Value':'",SUBSTITUTE(BCThuNhap_06104!C34,"'","\'"),"','TargetCode':''}")</f>
        <v>{'SheetId':'55d7d7be-feff-4217-ba36-22ff2e4aa5e1','UId':'62cb37d8-bc10-45c2-b0d5-55599fe67052','Col':3,'Row':34,'Format':'string','Value':'','TargetCode':''}</v>
      </c>
    </row>
    <row r="98" spans="1:1" x14ac:dyDescent="0.25">
      <c r="A98" t="str">
        <f>CONCATENATE("{'SheetId':'55d7d7be-feff-4217-ba36-22ff2e4aa5e1'",",","'UId':'3ce6f020-2d1c-4fd0-9863-b36033c2d6cb'",",'Col':",COLUMN(BCThuNhap_06104!D34),",'Row':",ROW(BCThuNhap_06104!D34),",","'Format':'numberic'",",'Value':'",SUBSTITUTE(BCThuNhap_06104!D34,"'","\'"),"','TargetCode':''}")</f>
        <v>{'SheetId':'55d7d7be-feff-4217-ba36-22ff2e4aa5e1','UId':'3ce6f020-2d1c-4fd0-9863-b36033c2d6cb','Col':4,'Row':34,'Format':'numberic','Value':'0','TargetCode':''}</v>
      </c>
    </row>
    <row r="99" spans="1:1" x14ac:dyDescent="0.25">
      <c r="A99" t="str">
        <f>CONCATENATE("{'SheetId':'55d7d7be-feff-4217-ba36-22ff2e4aa5e1'",",","'UId':'6db377c2-a054-4f68-ad1f-6c0c2b0702a1'",",'Col':",COLUMN(BCThuNhap_06104!E34),",'Row':",ROW(BCThuNhap_06104!E34),",","'Format':'numberic'",",'Value':'",SUBSTITUTE(BCThuNhap_06104!E34,"'","\'"),"','TargetCode':''}")</f>
        <v>{'SheetId':'55d7d7be-feff-4217-ba36-22ff2e4aa5e1','UId':'6db377c2-a054-4f68-ad1f-6c0c2b0702a1','Col':5,'Row':34,'Format':'numberic','Value':'0','TargetCode':''}</v>
      </c>
    </row>
    <row r="100" spans="1:1" x14ac:dyDescent="0.25">
      <c r="A100" t="str">
        <f>CONCATENATE("{'SheetId':'55d7d7be-feff-4217-ba36-22ff2e4aa5e1'",",","'UId':'806842ca-a21e-4d2c-a137-b420748d72b0'",",'Col':",COLUMN(BCThuNhap_06104!C35),",'Row':",ROW(BCThuNhap_06104!C35),",","'Format':'string'",",'Value':'",SUBSTITUTE(BCThuNhap_06104!C35,"'","\'"),"','TargetCode':''}")</f>
        <v>{'SheetId':'55d7d7be-feff-4217-ba36-22ff2e4aa5e1','UId':'806842ca-a21e-4d2c-a137-b420748d72b0','Col':3,'Row':35,'Format':'string','Value':'','TargetCode':''}</v>
      </c>
    </row>
    <row r="101" spans="1:1" x14ac:dyDescent="0.25">
      <c r="A101" t="str">
        <f>CONCATENATE("{'SheetId':'55d7d7be-feff-4217-ba36-22ff2e4aa5e1'",",","'UId':'b3559a17-d904-4170-907d-47e204355bbd'",",'Col':",COLUMN(BCThuNhap_06104!D35),",'Row':",ROW(BCThuNhap_06104!D35),",","'Format':'numberic'",",'Value':'",SUBSTITUTE(BCThuNhap_06104!D35,"'","\'"),"','TargetCode':''}")</f>
        <v>{'SheetId':'55d7d7be-feff-4217-ba36-22ff2e4aa5e1','UId':'b3559a17-d904-4170-907d-47e204355bbd','Col':4,'Row':35,'Format':'numberic','Value':'0','TargetCode':''}</v>
      </c>
    </row>
    <row r="102" spans="1:1" x14ac:dyDescent="0.25">
      <c r="A102" t="str">
        <f>CONCATENATE("{'SheetId':'55d7d7be-feff-4217-ba36-22ff2e4aa5e1'",",","'UId':'6843afb8-0b35-455e-a060-696ae61d9e20'",",'Col':",COLUMN(BCThuNhap_06104!E35),",'Row':",ROW(BCThuNhap_06104!E35),",","'Format':'numberic'",",'Value':'",SUBSTITUTE(BCThuNhap_06104!E35,"'","\'"),"','TargetCode':''}")</f>
        <v>{'SheetId':'55d7d7be-feff-4217-ba36-22ff2e4aa5e1','UId':'6843afb8-0b35-455e-a060-696ae61d9e20','Col':5,'Row':35,'Format':'numberic','Value':'0','TargetCode':''}</v>
      </c>
    </row>
    <row r="103" spans="1:1" x14ac:dyDescent="0.25">
      <c r="A103" t="str">
        <f>CONCATENATE("{'SheetId':'55d7d7be-feff-4217-ba36-22ff2e4aa5e1'",",","'UId':'3f917cf6-4888-4d4d-a7b5-600bad89ae63'",",'Col':",COLUMN(BCThuNhap_06104!C36),",'Row':",ROW(BCThuNhap_06104!C36),",","'Format':'string'",",'Value':'",SUBSTITUTE(BCThuNhap_06104!C36,"'","\'"),"','TargetCode':''}")</f>
        <v>{'SheetId':'55d7d7be-feff-4217-ba36-22ff2e4aa5e1','UId':'3f917cf6-4888-4d4d-a7b5-600bad89ae63','Col':3,'Row':36,'Format':'string','Value':'','TargetCode':''}</v>
      </c>
    </row>
    <row r="104" spans="1:1" x14ac:dyDescent="0.25">
      <c r="A104" t="str">
        <f>CONCATENATE("{'SheetId':'55d7d7be-feff-4217-ba36-22ff2e4aa5e1'",",","'UId':'d8769c18-1463-47ef-89d6-671b62e8983a'",",'Col':",COLUMN(BCThuNhap_06104!D36),",'Row':",ROW(BCThuNhap_06104!D36),",","'Format':'numberic'",",'Value':'",SUBSTITUTE(BCThuNhap_06104!D36,"'","\'"),"','TargetCode':''}")</f>
        <v>{'SheetId':'55d7d7be-feff-4217-ba36-22ff2e4aa5e1','UId':'d8769c18-1463-47ef-89d6-671b62e8983a','Col':4,'Row':36,'Format':'numberic','Value':'0','TargetCode':''}</v>
      </c>
    </row>
    <row r="105" spans="1:1" x14ac:dyDescent="0.25">
      <c r="A105" t="str">
        <f>CONCATENATE("{'SheetId':'55d7d7be-feff-4217-ba36-22ff2e4aa5e1'",",","'UId':'5ef30c74-4450-4cd2-b6b7-98684279dfed'",",'Col':",COLUMN(BCThuNhap_06104!E36),",'Row':",ROW(BCThuNhap_06104!E36),",","'Format':'numberic'",",'Value':'",SUBSTITUTE(BCThuNhap_06104!E36,"'","\'"),"','TargetCode':''}")</f>
        <v>{'SheetId':'55d7d7be-feff-4217-ba36-22ff2e4aa5e1','UId':'5ef30c74-4450-4cd2-b6b7-98684279dfed','Col':5,'Row':36,'Format':'numberic','Value':'0','TargetCode':''}</v>
      </c>
    </row>
    <row r="106" spans="1:1" x14ac:dyDescent="0.25">
      <c r="A106"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{'SheetId':'5ca8c4ee-b8a7-4cfd-b34f-43f723c1d20d','UId':'fb07be56-9b59-40c3-beee-909a032a32d6','Col':3,'Row':2,'Format':'string','Value':'','TargetCode':''}</v>
      </c>
    </row>
    <row r="107" spans="1:1" x14ac:dyDescent="0.25">
      <c r="A107"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08" spans="1:1" x14ac:dyDescent="0.25">
      <c r="A108"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09" spans="1:1" x14ac:dyDescent="0.25">
      <c r="A109"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{'SheetId':'5ca8c4ee-b8a7-4cfd-b34f-43f723c1d20d','UId':'053afd7a-ade3-48b1-9d5c-eae2fc7d04b6','Col':3,'Row':3,'Format':'string','Value':'','TargetCode':''}</v>
      </c>
    </row>
    <row r="110" spans="1:1" x14ac:dyDescent="0.25">
      <c r="A110"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{'SheetId':'5ca8c4ee-b8a7-4cfd-b34f-43f723c1d20d','UId':'ce6a181f-084a-4a33-b6a9-651185810bdc','Col':4,'Row':3,'Format':'numberic','Value':'190663914611','TargetCode':''}</v>
      </c>
    </row>
    <row r="111" spans="1:1" x14ac:dyDescent="0.25">
      <c r="A111"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{'SheetId':'5ca8c4ee-b8a7-4cfd-b34f-43f723c1d20d','UId':'1d939e59-c69a-48bf-904a-315ceeda28ea','Col':5,'Row':3,'Format':'numberic','Value':'31546587691','TargetCode':''}</v>
      </c>
    </row>
    <row r="112" spans="1:1" x14ac:dyDescent="0.25">
      <c r="A112"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{'SheetId':'5ca8c4ee-b8a7-4cfd-b34f-43f723c1d20d','UId':'98160cb6-759e-4f67-bb95-2749a31686dd','Col':3,'Row':4,'Format':'string','Value':'','TargetCode':''}</v>
      </c>
    </row>
    <row r="113" spans="1:1" x14ac:dyDescent="0.25">
      <c r="A113"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{'SheetId':'5ca8c4ee-b8a7-4cfd-b34f-43f723c1d20d','UId':'b02ad78a-3fdd-4842-b83c-00dd3755cf07','Col':4,'Row':4,'Format':'numberic','Value':'190663914611','TargetCode':''}</v>
      </c>
    </row>
    <row r="114" spans="1:1" x14ac:dyDescent="0.25">
      <c r="A114"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{'SheetId':'5ca8c4ee-b8a7-4cfd-b34f-43f723c1d20d','UId':'836e99a6-b97f-484f-b6a4-45a3d3c12de4','Col':5,'Row':4,'Format':'numberic','Value':'31546587691','TargetCode':''}</v>
      </c>
    </row>
    <row r="115" spans="1:1" x14ac:dyDescent="0.25">
      <c r="A11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{'SheetId':'5ca8c4ee-b8a7-4cfd-b34f-43f723c1d20d','UId':'2df7ad7e-f1a1-4080-8f7a-5538cd9074c6','Col':3,'Row':5,'Format':'string','Value':'','TargetCode':''}</v>
      </c>
    </row>
    <row r="116" spans="1:1" x14ac:dyDescent="0.25">
      <c r="A116"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{'SheetId':'5ca8c4ee-b8a7-4cfd-b34f-43f723c1d20d','UId':'d9875ef9-de68-42f5-997b-3ced15c6e4b1','Col':4,'Row':5,'Format':'numberic','Value':'0','TargetCode':''}</v>
      </c>
    </row>
    <row r="117" spans="1:1" x14ac:dyDescent="0.25">
      <c r="A117"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{'SheetId':'5ca8c4ee-b8a7-4cfd-b34f-43f723c1d20d','UId':'1dffb530-ac80-4ef8-8b5d-a01ed56e85ae','Col':5,'Row':5,'Format':'numberic','Value':'0','TargetCode':''}</v>
      </c>
    </row>
    <row r="118" spans="1:1" x14ac:dyDescent="0.25">
      <c r="A118"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{'SheetId':'5ca8c4ee-b8a7-4cfd-b34f-43f723c1d20d','UId':'286559a1-834c-416b-b7e9-ecb0a300ebcf','Col':3,'Row':6,'Format':'string','Value':'','TargetCode':''}</v>
      </c>
    </row>
    <row r="119" spans="1:1" x14ac:dyDescent="0.25">
      <c r="A119"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{'SheetId':'5ca8c4ee-b8a7-4cfd-b34f-43f723c1d20d','UId':'716975d1-7fdb-4857-aa1f-42944193125d','Col':4,'Row':6,'Format':'numberic','Value':'2563335','TargetCode':''}</v>
      </c>
    </row>
    <row r="120" spans="1:1" x14ac:dyDescent="0.25">
      <c r="A120"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{'SheetId':'5ca8c4ee-b8a7-4cfd-b34f-43f723c1d20d','UId':'8e457463-0132-4bf1-a716-54152f35ecd2','Col':5,'Row':6,'Format':'numberic','Value':'4996320246','TargetCode':''}</v>
      </c>
    </row>
    <row r="121" spans="1:1" x14ac:dyDescent="0.25">
      <c r="A121"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{'SheetId':'5ca8c4ee-b8a7-4cfd-b34f-43f723c1d20d','UId':'5352a878-52ec-47fe-b1d3-774d44eb78e2','Col':3,'Row':7,'Format':'string','Value':'','TargetCode':''}</v>
      </c>
    </row>
    <row r="122" spans="1:1" x14ac:dyDescent="0.25">
      <c r="A122"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{'SheetId':'5ca8c4ee-b8a7-4cfd-b34f-43f723c1d20d','UId':'1182a4f0-62b3-42fd-844d-6b2e0c51aaf3','Col':4,'Row':7,'Format':'numberic','Value':'190661351276','TargetCode':''}</v>
      </c>
    </row>
    <row r="123" spans="1:1" x14ac:dyDescent="0.25">
      <c r="A123"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{'SheetId':'5ca8c4ee-b8a7-4cfd-b34f-43f723c1d20d','UId':'4a4befef-0d8e-4f29-ac71-ac02e1daf876','Col':5,'Row':7,'Format':'numberic','Value':'26550267445','TargetCode':''}</v>
      </c>
    </row>
    <row r="124" spans="1:1" x14ac:dyDescent="0.25">
      <c r="A124"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{'SheetId':'5ca8c4ee-b8a7-4cfd-b34f-43f723c1d20d','UId':'55f8a238-3585-495b-9766-b52aa216932b','Col':3,'Row':8,'Format':'string','Value':'','TargetCode':''}</v>
      </c>
    </row>
    <row r="125" spans="1:1" x14ac:dyDescent="0.25">
      <c r="A12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26" spans="1:1" x14ac:dyDescent="0.25">
      <c r="A126"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27" spans="1:1" x14ac:dyDescent="0.25">
      <c r="A127"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{'SheetId':'5ca8c4ee-b8a7-4cfd-b34f-43f723c1d20d','UId':'c5f8fc2d-c0ce-4597-9db2-ed225739d45d','Col':3,'Row':9,'Format':'string','Value':'','TargetCode':''}</v>
      </c>
    </row>
    <row r="128" spans="1:1" x14ac:dyDescent="0.25">
      <c r="A128"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{'SheetId':'5ca8c4ee-b8a7-4cfd-b34f-43f723c1d20d','UId':'4e13c738-8973-49e9-b555-01e9514e9f1f','Col':4,'Row':9,'Format':'numberic','Value':'0','TargetCode':''}</v>
      </c>
    </row>
    <row r="129" spans="1:1" x14ac:dyDescent="0.25">
      <c r="A129"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{'SheetId':'5ca8c4ee-b8a7-4cfd-b34f-43f723c1d20d','UId':'f3815463-910f-487b-929a-28460ea2ccf6','Col':5,'Row':9,'Format':'numberic','Value':'0','TargetCode':''}</v>
      </c>
    </row>
    <row r="130" spans="1:1" x14ac:dyDescent="0.25">
      <c r="A130"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{'SheetId':'5ca8c4ee-b8a7-4cfd-b34f-43f723c1d20d','UId':'be788ac9-6271-4e5d-86e4-cd8c1670272a','Col':3,'Row':10,'Format':'string','Value':'','TargetCode':''}</v>
      </c>
    </row>
    <row r="131" spans="1:1" x14ac:dyDescent="0.25">
      <c r="A131"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{'SheetId':'5ca8c4ee-b8a7-4cfd-b34f-43f723c1d20d','UId':'70b4c8de-9d01-42c3-9328-584157078ad2','Col':4,'Row':10,'Format':'numberic','Value':'186923635000','TargetCode':''}</v>
      </c>
    </row>
    <row r="132" spans="1:1" x14ac:dyDescent="0.25">
      <c r="A132"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{'SheetId':'5ca8c4ee-b8a7-4cfd-b34f-43f723c1d20d','UId':'af330942-33a6-4666-bcd0-8031d89a48d3','Col':5,'Row':10,'Format':'numberic','Value':'521624167750','TargetCode':''}</v>
      </c>
    </row>
    <row r="133" spans="1:1" x14ac:dyDescent="0.25">
      <c r="A133"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{'SheetId':'5ca8c4ee-b8a7-4cfd-b34f-43f723c1d20d','UId':'cb6829ad-cf69-4c23-84e5-dec8962756fa','Col':3,'Row':11,'Format':'string','Value':'','TargetCode':''}</v>
      </c>
    </row>
    <row r="134" spans="1:1" x14ac:dyDescent="0.25">
      <c r="A134"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{'SheetId':'5ca8c4ee-b8a7-4cfd-b34f-43f723c1d20d','UId':'a9ac8c83-8f86-4ac0-bc93-2e0ccf1bde7b','Col':4,'Row':11,'Format':'numberic','Value':'186923635000','TargetCode':''}</v>
      </c>
    </row>
    <row r="135" spans="1:1" x14ac:dyDescent="0.25">
      <c r="A13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{'SheetId':'5ca8c4ee-b8a7-4cfd-b34f-43f723c1d20d','UId':'ad1c9ab5-40ea-43f5-8b81-22d1c2ae84bc','Col':5,'Row':11,'Format':'numberic','Value':'521624167750','TargetCode':''}</v>
      </c>
    </row>
    <row r="136" spans="1:1" x14ac:dyDescent="0.25">
      <c r="A136"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137" spans="1:1" x14ac:dyDescent="0.25">
      <c r="A137"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{'SheetId':'5ca8c4ee-b8a7-4cfd-b34f-43f723c1d20d','UId':'ae35444f-eacb-4670-ae19-d5a4997fa00d','Col':4,'Row':12,'Format':'numberic','Value':'186923635000','TargetCode':''}</v>
      </c>
    </row>
    <row r="138" spans="1:1" x14ac:dyDescent="0.25">
      <c r="A138"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{'SheetId':'5ca8c4ee-b8a7-4cfd-b34f-43f723c1d20d','UId':'8a2b31f2-32ad-4736-aa18-cfa3cef6299a','Col':5,'Row':12,'Format':'numberic','Value':'521624167750','TargetCode':''}</v>
      </c>
    </row>
    <row r="139" spans="1:1" x14ac:dyDescent="0.25">
      <c r="A139"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{'SheetId':'5ca8c4ee-b8a7-4cfd-b34f-43f723c1d20d','UId':'4db1858f-590b-485a-96bd-ed8a1df0f077','Col':3,'Row':13,'Format':'string','Value':'','TargetCode':''}</v>
      </c>
    </row>
    <row r="140" spans="1:1" x14ac:dyDescent="0.25">
      <c r="A140"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{'SheetId':'5ca8c4ee-b8a7-4cfd-b34f-43f723c1d20d','UId':'f4647ecb-0931-4272-bb98-9399c6d3525d','Col':4,'Row':13,'Format':'numberic','Value':'0','TargetCode':''}</v>
      </c>
    </row>
    <row r="141" spans="1:1" x14ac:dyDescent="0.25">
      <c r="A141"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{'SheetId':'5ca8c4ee-b8a7-4cfd-b34f-43f723c1d20d','UId':'08386fc8-2ac9-41fc-84f2-145d7bac9a33','Col':5,'Row':13,'Format':'numberic','Value':'0','TargetCode':''}</v>
      </c>
    </row>
    <row r="142" spans="1:1" x14ac:dyDescent="0.25">
      <c r="A142"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{'SheetId':'5ca8c4ee-b8a7-4cfd-b34f-43f723c1d20d','UId':'516028fc-6519-4636-9942-b6d64bceca72','Col':3,'Row':14,'Format':'string','Value':'','TargetCode':''}</v>
      </c>
    </row>
    <row r="143" spans="1:1" x14ac:dyDescent="0.25">
      <c r="A143"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{'SheetId':'5ca8c4ee-b8a7-4cfd-b34f-43f723c1d20d','UId':'edf356bc-76e8-4073-807b-89247b115eb3','Col':4,'Row':14,'Format':'numberic','Value':'0','TargetCode':''}</v>
      </c>
    </row>
    <row r="144" spans="1:1" x14ac:dyDescent="0.25">
      <c r="A144"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{'SheetId':'5ca8c4ee-b8a7-4cfd-b34f-43f723c1d20d','UId':'dd26ab28-8e45-4175-9fd2-5b88a795ed52','Col':5,'Row':14,'Format':'numberic','Value':'0','TargetCode':''}</v>
      </c>
    </row>
    <row r="145" spans="1:1" x14ac:dyDescent="0.25">
      <c r="A14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{'SheetId':'5ca8c4ee-b8a7-4cfd-b34f-43f723c1d20d','UId':'86ba53aa-b328-4024-9068-06e0ad8d35e8','Col':3,'Row':15,'Format':'string','Value':'','TargetCode':''}</v>
      </c>
    </row>
    <row r="146" spans="1:1" x14ac:dyDescent="0.25">
      <c r="A146"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{'SheetId':'5ca8c4ee-b8a7-4cfd-b34f-43f723c1d20d','UId':'4c057c2c-b13a-4e8a-9162-afb0dcd861ba','Col':4,'Row':15,'Format':'numberic','Value':'0','TargetCode':''}</v>
      </c>
    </row>
    <row r="147" spans="1:1" x14ac:dyDescent="0.25">
      <c r="A147"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{'SheetId':'5ca8c4ee-b8a7-4cfd-b34f-43f723c1d20d','UId':'d7c7b84b-a2c3-4c1c-9681-93966dcd73c3','Col':5,'Row':15,'Format':'numberic','Value':'0','TargetCode':''}</v>
      </c>
    </row>
    <row r="148" spans="1:1" x14ac:dyDescent="0.25">
      <c r="A148"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{'SheetId':'5ca8c4ee-b8a7-4cfd-b34f-43f723c1d20d','UId':'48d91216-04ae-469f-9e24-22171fe28dc8','Col':3,'Row':16,'Format':'string','Value':'','TargetCode':''}</v>
      </c>
    </row>
    <row r="149" spans="1:1" x14ac:dyDescent="0.25">
      <c r="A149"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{'SheetId':'5ca8c4ee-b8a7-4cfd-b34f-43f723c1d20d','UId':'3b378ccf-8e0f-424f-8d0d-0b2daa559854','Col':4,'Row':16,'Format':'numberic','Value':'0','TargetCode':''}</v>
      </c>
    </row>
    <row r="150" spans="1:1" x14ac:dyDescent="0.25">
      <c r="A150"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{'SheetId':'5ca8c4ee-b8a7-4cfd-b34f-43f723c1d20d','UId':'bddc1dbe-abc7-4aa2-8cd5-afa8c3613640','Col':5,'Row':16,'Format':'numberic','Value':'0','TargetCode':''}</v>
      </c>
    </row>
    <row r="151" spans="1:1" x14ac:dyDescent="0.25">
      <c r="A151"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{'SheetId':'5ca8c4ee-b8a7-4cfd-b34f-43f723c1d20d','UId':'d050c1dd-2c58-4087-87f2-7bdf905130a9','Col':3,'Row':17,'Format':'string','Value':'','TargetCode':''}</v>
      </c>
    </row>
    <row r="152" spans="1:1" x14ac:dyDescent="0.25">
      <c r="A152"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{'SheetId':'5ca8c4ee-b8a7-4cfd-b34f-43f723c1d20d','UId':'de88c083-4fdd-4aeb-a9ca-2390f8b3c4f0','Col':4,'Row':17,'Format':'numberic','Value':'0','TargetCode':''}</v>
      </c>
    </row>
    <row r="153" spans="1:1" x14ac:dyDescent="0.25">
      <c r="A153"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{'SheetId':'5ca8c4ee-b8a7-4cfd-b34f-43f723c1d20d','UId':'9c0b055c-06c2-4503-a5ac-c163e67ff53a','Col':5,'Row':17,'Format':'numberic','Value':'0','TargetCode':''}</v>
      </c>
    </row>
    <row r="154" spans="1:1" x14ac:dyDescent="0.25">
      <c r="A154"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{'SheetId':'5ca8c4ee-b8a7-4cfd-b34f-43f723c1d20d','UId':'8fceb95b-3c3d-48aa-9aa8-98d0c693533c','Col':3,'Row':18,'Format':'string','Value':'','TargetCode':''}</v>
      </c>
    </row>
    <row r="155" spans="1:1" x14ac:dyDescent="0.25">
      <c r="A15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{'SheetId':'5ca8c4ee-b8a7-4cfd-b34f-43f723c1d20d','UId':'7e0c86ad-1373-4514-97f0-3faf75c2e507','Col':4,'Row':18,'Format':'numberic','Value':'0','TargetCode':''}</v>
      </c>
    </row>
    <row r="156" spans="1:1" x14ac:dyDescent="0.25">
      <c r="A156"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{'SheetId':'5ca8c4ee-b8a7-4cfd-b34f-43f723c1d20d','UId':'5ea3f2c7-3d75-44f1-b59d-5df6d551fec3','Col':5,'Row':18,'Format':'numberic','Value':'0','TargetCode':''}</v>
      </c>
    </row>
    <row r="157" spans="1:1" x14ac:dyDescent="0.25">
      <c r="A157"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{'SheetId':'5ca8c4ee-b8a7-4cfd-b34f-43f723c1d20d','UId':'16b2a550-fe9b-4e7d-bcc4-9ec82e1a4689','Col':3,'Row':19,'Format':'string','Value':'','TargetCode':''}</v>
      </c>
    </row>
    <row r="158" spans="1:1" x14ac:dyDescent="0.25">
      <c r="A158"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{'SheetId':'5ca8c4ee-b8a7-4cfd-b34f-43f723c1d20d','UId':'85ea42a8-ca26-4290-9d4e-2f0ab7bece49','Col':4,'Row':19,'Format':'numberic','Value':'0','TargetCode':''}</v>
      </c>
    </row>
    <row r="159" spans="1:1" x14ac:dyDescent="0.25">
      <c r="A159"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{'SheetId':'5ca8c4ee-b8a7-4cfd-b34f-43f723c1d20d','UId':'c4fb93a1-170b-4107-8cab-166c1784e730','Col':5,'Row':19,'Format':'numberic','Value':'0','TargetCode':''}</v>
      </c>
    </row>
    <row r="160" spans="1:1" x14ac:dyDescent="0.25">
      <c r="A160"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{'SheetId':'5ca8c4ee-b8a7-4cfd-b34f-43f723c1d20d','UId':'acdb501b-8dd2-4aa6-9a1d-aa6fba8f66e1','Col':3,'Row':20,'Format':'string','Value':'','TargetCode':''}</v>
      </c>
    </row>
    <row r="161" spans="1:1" x14ac:dyDescent="0.25">
      <c r="A161"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162" spans="1:1" x14ac:dyDescent="0.25">
      <c r="A162"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163" spans="1:1" x14ac:dyDescent="0.25">
      <c r="A163"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{'SheetId':'5ca8c4ee-b8a7-4cfd-b34f-43f723c1d20d','UId':'d2bd03f5-5621-4a7e-adc9-73d110f1e1bb','Col':3,'Row':21,'Format':'string','Value':'','TargetCode':''}</v>
      </c>
    </row>
    <row r="164" spans="1:1" x14ac:dyDescent="0.25">
      <c r="A164"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{'SheetId':'5ca8c4ee-b8a7-4cfd-b34f-43f723c1d20d','UId':'777314ed-8433-47f6-beca-a90b2ea3bb0c','Col':4,'Row':21,'Format':'numberic','Value':'0','TargetCode':''}</v>
      </c>
    </row>
    <row r="165" spans="1:1" x14ac:dyDescent="0.25">
      <c r="A16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{'SheetId':'5ca8c4ee-b8a7-4cfd-b34f-43f723c1d20d','UId':'988cf667-ab49-40bb-b00d-b6a104a6f85d','Col':5,'Row':21,'Format':'numberic','Value':'0','TargetCode':''}</v>
      </c>
    </row>
    <row r="166" spans="1:1" x14ac:dyDescent="0.25">
      <c r="A166"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{'SheetId':'5ca8c4ee-b8a7-4cfd-b34f-43f723c1d20d','UId':'626fa20e-c8e0-4a49-bb15-b611ed66d690','Col':3,'Row':22,'Format':'string','Value':'','TargetCode':''}</v>
      </c>
    </row>
    <row r="167" spans="1:1" x14ac:dyDescent="0.25">
      <c r="A167"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{'SheetId':'5ca8c4ee-b8a7-4cfd-b34f-43f723c1d20d','UId':'3321c5ad-cc2a-40fc-afb1-061e80eedb2d','Col':4,'Row':22,'Format':'numberic','Value':'0','TargetCode':''}</v>
      </c>
    </row>
    <row r="168" spans="1:1" x14ac:dyDescent="0.25">
      <c r="A168"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{'SheetId':'5ca8c4ee-b8a7-4cfd-b34f-43f723c1d20d','UId':'42e5236c-9363-47a8-b42b-5b4aa26dd159','Col':5,'Row':22,'Format':'numberic','Value':'0','TargetCode':''}</v>
      </c>
    </row>
    <row r="169" spans="1:1" x14ac:dyDescent="0.25">
      <c r="A169"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{'SheetId':'5ca8c4ee-b8a7-4cfd-b34f-43f723c1d20d','UId':'b2ddc811-de81-4421-b6e9-e6e0aafee633','Col':3,'Row':23,'Format':'string','Value':'','TargetCode':''}</v>
      </c>
    </row>
    <row r="170" spans="1:1" x14ac:dyDescent="0.25">
      <c r="A170"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{'SheetId':'5ca8c4ee-b8a7-4cfd-b34f-43f723c1d20d','UId':'ca58cbba-98b3-49a4-9da9-393869356c26','Col':4,'Row':23,'Format':'numberic','Value':'0','TargetCode':''}</v>
      </c>
    </row>
    <row r="171" spans="1:1" x14ac:dyDescent="0.25">
      <c r="A171"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{'SheetId':'5ca8c4ee-b8a7-4cfd-b34f-43f723c1d20d','UId':'ba14a456-c472-4698-ac5e-238c3081cf55','Col':5,'Row':23,'Format':'numberic','Value':'5570797875','TargetCode':''}</v>
      </c>
    </row>
    <row r="172" spans="1:1" x14ac:dyDescent="0.25">
      <c r="A172"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{'SheetId':'5ca8c4ee-b8a7-4cfd-b34f-43f723c1d20d','UId':'e9559566-5b34-4c2b-b78c-e87999a48afc','Col':3,'Row':24,'Format':'string','Value':'','TargetCode':''}</v>
      </c>
    </row>
    <row r="173" spans="1:1" x14ac:dyDescent="0.25">
      <c r="A173"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{'SheetId':'5ca8c4ee-b8a7-4cfd-b34f-43f723c1d20d','UId':'1cc19574-a596-49ed-abda-59329314ed5a','Col':4,'Row':24,'Format':'numberic','Value':'0','TargetCode':''}</v>
      </c>
    </row>
    <row r="174" spans="1:1" x14ac:dyDescent="0.25">
      <c r="A174"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{'SheetId':'5ca8c4ee-b8a7-4cfd-b34f-43f723c1d20d','UId':'078568e9-620f-436b-bc66-ca4eaa29bcd7','Col':5,'Row':24,'Format':'numberic','Value':'5095495275','TargetCode':''}</v>
      </c>
    </row>
    <row r="175" spans="1:1" x14ac:dyDescent="0.25">
      <c r="A17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{'SheetId':'5ca8c4ee-b8a7-4cfd-b34f-43f723c1d20d','UId':'f399e73b-8932-4052-af2c-60430a24d9a4','Col':3,'Row':25,'Format':'string','Value':'','TargetCode':''}</v>
      </c>
    </row>
    <row r="176" spans="1:1" x14ac:dyDescent="0.25">
      <c r="A176"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{'SheetId':'5ca8c4ee-b8a7-4cfd-b34f-43f723c1d20d','UId':'9084a6ca-8099-40ed-ae15-d176f5575c78','Col':4,'Row':25,'Format':'numberic','Value':'0','TargetCode':''}</v>
      </c>
    </row>
    <row r="177" spans="1:1" x14ac:dyDescent="0.25">
      <c r="A177"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{'SheetId':'5ca8c4ee-b8a7-4cfd-b34f-43f723c1d20d','UId':'2b8654a5-fa3a-47e2-b6aa-d98b3ab50717','Col':5,'Row':25,'Format':'numberic','Value':'0','TargetCode':''}</v>
      </c>
    </row>
    <row r="178" spans="1:1" x14ac:dyDescent="0.25">
      <c r="A178"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{'SheetId':'5ca8c4ee-b8a7-4cfd-b34f-43f723c1d20d','UId':'2621a98e-b5b9-4b86-9345-1bc31102a122','Col':3,'Row':26,'Format':'string','Value':'','TargetCode':''}</v>
      </c>
    </row>
    <row r="179" spans="1:1" x14ac:dyDescent="0.25">
      <c r="A179"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{'SheetId':'5ca8c4ee-b8a7-4cfd-b34f-43f723c1d20d','UId':'46e43a64-dfba-43ba-b9bf-ecc5f455b6ba','Col':4,'Row':26,'Format':'numberic','Value':'0','TargetCode':''}</v>
      </c>
    </row>
    <row r="180" spans="1:1" x14ac:dyDescent="0.25">
      <c r="A180"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{'SheetId':'5ca8c4ee-b8a7-4cfd-b34f-43f723c1d20d','UId':'dcd217af-892e-4c67-b714-3319381669b6','Col':5,'Row':26,'Format':'numberic','Value':'475302600','TargetCode':''}</v>
      </c>
    </row>
    <row r="181" spans="1:1" x14ac:dyDescent="0.25">
      <c r="A181"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{'SheetId':'5ca8c4ee-b8a7-4cfd-b34f-43f723c1d20d','UId':'24f15ee5-1c58-4e36-8ed6-9bbf681292f1','Col':3,'Row':27,'Format':'string','Value':'','TargetCode':''}</v>
      </c>
    </row>
    <row r="182" spans="1:1" x14ac:dyDescent="0.25">
      <c r="A182"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{'SheetId':'5ca8c4ee-b8a7-4cfd-b34f-43f723c1d20d','UId':'f0778966-a99c-4665-b139-914f0259e878','Col':4,'Row':27,'Format':'numberic','Value':'0','TargetCode':''}</v>
      </c>
    </row>
    <row r="183" spans="1:1" x14ac:dyDescent="0.25">
      <c r="A183"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{'SheetId':'5ca8c4ee-b8a7-4cfd-b34f-43f723c1d20d','UId':'c30cedec-5164-4afb-80a6-60bab974327e','Col':5,'Row':27,'Format':'numberic','Value':'0','TargetCode':''}</v>
      </c>
    </row>
    <row r="184" spans="1:1" x14ac:dyDescent="0.25">
      <c r="A184"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{'SheetId':'5ca8c4ee-b8a7-4cfd-b34f-43f723c1d20d','UId':'1fda622d-188d-47be-93f1-33ff2dabe2e4','Col':3,'Row':28,'Format':'string','Value':'','TargetCode':''}</v>
      </c>
    </row>
    <row r="185" spans="1:1" x14ac:dyDescent="0.25">
      <c r="A18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{'SheetId':'5ca8c4ee-b8a7-4cfd-b34f-43f723c1d20d','UId':'f5903d18-a6f2-4e64-b1bc-f205ca12ab6e','Col':4,'Row':28,'Format':'numberic','Value':'0','TargetCode':''}</v>
      </c>
    </row>
    <row r="186" spans="1:1" x14ac:dyDescent="0.25">
      <c r="A186"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{'SheetId':'5ca8c4ee-b8a7-4cfd-b34f-43f723c1d20d','UId':'2770d90b-1e87-40ec-b31b-002655263523','Col':5,'Row':28,'Format':'numberic','Value':'0','TargetCode':''}</v>
      </c>
    </row>
    <row r="187" spans="1:1" x14ac:dyDescent="0.25">
      <c r="A187"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{'SheetId':'5ca8c4ee-b8a7-4cfd-b34f-43f723c1d20d','UId':'39614021-0dad-451b-9f4b-a02ee2feca3b','Col':3,'Row':29,'Format':'string','Value':'','TargetCode':''}</v>
      </c>
    </row>
    <row r="188" spans="1:1" x14ac:dyDescent="0.25">
      <c r="A188"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{'SheetId':'5ca8c4ee-b8a7-4cfd-b34f-43f723c1d20d','UId':'0cb41851-570e-445c-ad6c-14a8d02aaf12','Col':4,'Row':29,'Format':'numberic','Value':'0','TargetCode':''}</v>
      </c>
    </row>
    <row r="189" spans="1:1" x14ac:dyDescent="0.25">
      <c r="A189"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{'SheetId':'5ca8c4ee-b8a7-4cfd-b34f-43f723c1d20d','UId':'69517419-315f-4faf-8a12-3ff114244cb7','Col':5,'Row':29,'Format':'numberic','Value':'0','TargetCode':''}</v>
      </c>
    </row>
    <row r="190" spans="1:1" x14ac:dyDescent="0.25">
      <c r="A190"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{'SheetId':'5ca8c4ee-b8a7-4cfd-b34f-43f723c1d20d','UId':'559575e2-8c12-4028-b00e-a24da93ec358','Col':3,'Row':30,'Format':'string','Value':'','TargetCode':''}</v>
      </c>
    </row>
    <row r="191" spans="1:1" x14ac:dyDescent="0.25">
      <c r="A191"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{'SheetId':'5ca8c4ee-b8a7-4cfd-b34f-43f723c1d20d','UId':'f2d74e95-7333-4626-93ee-94cf504fa2a9','Col':4,'Row':30,'Format':'numberic','Value':'0','TargetCode':''}</v>
      </c>
    </row>
    <row r="192" spans="1:1" x14ac:dyDescent="0.25">
      <c r="A192"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{'SheetId':'5ca8c4ee-b8a7-4cfd-b34f-43f723c1d20d','UId':'24ce480c-7a68-4534-b2b8-2ab01fb7aba9','Col':5,'Row':30,'Format':'numberic','Value':'0','TargetCode':''}</v>
      </c>
    </row>
    <row r="193" spans="1:1" x14ac:dyDescent="0.25">
      <c r="A193"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{'SheetId':'5ca8c4ee-b8a7-4cfd-b34f-43f723c1d20d','UId':'be64ad04-78ab-4d85-8306-86704ba8a64c','Col':3,'Row':31,'Format':'string','Value':'','TargetCode':''}</v>
      </c>
    </row>
    <row r="194" spans="1:1" x14ac:dyDescent="0.25">
      <c r="A194"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{'SheetId':'5ca8c4ee-b8a7-4cfd-b34f-43f723c1d20d','UId':'0f673f5b-d298-4fa6-9f0f-e67176ddba22','Col':4,'Row':31,'Format':'numberic','Value':'0','TargetCode':''}</v>
      </c>
    </row>
    <row r="195" spans="1:1" x14ac:dyDescent="0.25">
      <c r="A19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{'SheetId':'5ca8c4ee-b8a7-4cfd-b34f-43f723c1d20d','UId':'bc170c99-f1f0-4594-85a5-ab7842a61335','Col':5,'Row':31,'Format':'numberic','Value':'0','TargetCode':''}</v>
      </c>
    </row>
    <row r="196" spans="1:1" x14ac:dyDescent="0.25">
      <c r="A196"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{'SheetId':'5ca8c4ee-b8a7-4cfd-b34f-43f723c1d20d','UId':'6bf11537-bf9f-40d7-b697-6546e9c9e734','Col':3,'Row':32,'Format':'string','Value':'','TargetCode':''}</v>
      </c>
    </row>
    <row r="197" spans="1:1" x14ac:dyDescent="0.25">
      <c r="A197"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{'SheetId':'5ca8c4ee-b8a7-4cfd-b34f-43f723c1d20d','UId':'b8785e29-9136-4539-8226-cf7bab199882','Col':4,'Row':32,'Format':'numberic','Value':'0','TargetCode':''}</v>
      </c>
    </row>
    <row r="198" spans="1:1" x14ac:dyDescent="0.25">
      <c r="A198"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{'SheetId':'5ca8c4ee-b8a7-4cfd-b34f-43f723c1d20d','UId':'0aeca7d7-2111-4c3a-bf20-653a0ba13291','Col':5,'Row':32,'Format':'numberic','Value':'0','TargetCode':''}</v>
      </c>
    </row>
    <row r="199" spans="1:1" x14ac:dyDescent="0.25">
      <c r="A199"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{'SheetId':'5ca8c4ee-b8a7-4cfd-b34f-43f723c1d20d','UId':'77bddd50-ffb4-4706-981b-a256dd129d5c','Col':3,'Row':33,'Format':'string','Value':'','TargetCode':''}</v>
      </c>
    </row>
    <row r="200" spans="1:1" x14ac:dyDescent="0.25">
      <c r="A200"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{'SheetId':'5ca8c4ee-b8a7-4cfd-b34f-43f723c1d20d','UId':'776d4786-e924-4c37-8989-758787a84a73','Col':4,'Row':33,'Format':'numberic','Value':'0','TargetCode':''}</v>
      </c>
    </row>
    <row r="201" spans="1:1" x14ac:dyDescent="0.25">
      <c r="A201"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{'SheetId':'5ca8c4ee-b8a7-4cfd-b34f-43f723c1d20d','UId':'c5085a09-0f8c-43d3-bc0b-15199ce12055','Col':5,'Row':33,'Format':'numberic','Value':'0','TargetCode':''}</v>
      </c>
    </row>
    <row r="202" spans="1:1" x14ac:dyDescent="0.25">
      <c r="A202"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{'SheetId':'5ca8c4ee-b8a7-4cfd-b34f-43f723c1d20d','UId':'dad048e0-4c6c-4070-a5b3-d9b5c0c10c90','Col':3,'Row':34,'Format':'string','Value':'','TargetCode':''}</v>
      </c>
    </row>
    <row r="203" spans="1:1" x14ac:dyDescent="0.25">
      <c r="A203"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{'SheetId':'5ca8c4ee-b8a7-4cfd-b34f-43f723c1d20d','UId':'b4372668-0a1e-41fc-9997-88d70fbd3f1c','Col':4,'Row':34,'Format':'numberic','Value':'0','TargetCode':''}</v>
      </c>
    </row>
    <row r="204" spans="1:1" x14ac:dyDescent="0.25">
      <c r="A204"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{'SheetId':'5ca8c4ee-b8a7-4cfd-b34f-43f723c1d20d','UId':'b3e6f0f8-39ef-4244-88ea-6cc64ad3a9c2','Col':5,'Row':34,'Format':'numberic','Value':'475302600','TargetCode':''}</v>
      </c>
    </row>
    <row r="205" spans="1:1" x14ac:dyDescent="0.25">
      <c r="A20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{'SheetId':'5ca8c4ee-b8a7-4cfd-b34f-43f723c1d20d','UId':'410563df-1cad-4a09-bfb8-2ef0ebf30467','Col':3,'Row':35,'Format':'string','Value':'','TargetCode':''}</v>
      </c>
    </row>
    <row r="206" spans="1:1" x14ac:dyDescent="0.25">
      <c r="A206"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{'SheetId':'5ca8c4ee-b8a7-4cfd-b34f-43f723c1d20d','UId':'6eed3484-d4bc-4f35-804c-f9afc0b337cd','Col':4,'Row':35,'Format':'numberic','Value':'0','TargetCode':''}</v>
      </c>
    </row>
    <row r="207" spans="1:1" x14ac:dyDescent="0.25">
      <c r="A207"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{'SheetId':'5ca8c4ee-b8a7-4cfd-b34f-43f723c1d20d','UId':'2d51cac2-506a-4398-9cfc-abf8e8ec2009','Col':5,'Row':35,'Format':'numberic','Value':'475302600','TargetCode':''}</v>
      </c>
    </row>
    <row r="208" spans="1:1" x14ac:dyDescent="0.25">
      <c r="A208"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{'SheetId':'5ca8c4ee-b8a7-4cfd-b34f-43f723c1d20d','UId':'7a2b6b8d-b62e-4582-8262-1d63c3b7c83f','Col':3,'Row':36,'Format':'string','Value':'','TargetCode':''}</v>
      </c>
    </row>
    <row r="209" spans="1:1" x14ac:dyDescent="0.25">
      <c r="A209"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{'SheetId':'5ca8c4ee-b8a7-4cfd-b34f-43f723c1d20d','UId':'9e7fc8c4-7116-4248-bf32-6812d8d17884','Col':4,'Row':36,'Format':'numberic','Value':'0','TargetCode':''}</v>
      </c>
    </row>
    <row r="210" spans="1:1" x14ac:dyDescent="0.25">
      <c r="A210"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{'SheetId':'5ca8c4ee-b8a7-4cfd-b34f-43f723c1d20d','UId':'3478b069-834b-4dae-9394-003d07b0c62e','Col':5,'Row':36,'Format':'numberic','Value':'0','TargetCode':''}</v>
      </c>
    </row>
    <row r="211" spans="1:1" x14ac:dyDescent="0.25">
      <c r="A211"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{'SheetId':'5ca8c4ee-b8a7-4cfd-b34f-43f723c1d20d','UId':'29ce7101-bc4e-4d04-a8f5-cb7d51ed8ad8','Col':3,'Row':37,'Format':'string','Value':'','TargetCode':''}</v>
      </c>
    </row>
    <row r="212" spans="1:1" x14ac:dyDescent="0.25">
      <c r="A212"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{'SheetId':'5ca8c4ee-b8a7-4cfd-b34f-43f723c1d20d','UId':'17a56b92-c365-41d8-89ea-786c171e3ec2','Col':4,'Row':37,'Format':'numberic','Value':'0','TargetCode':''}</v>
      </c>
    </row>
    <row r="213" spans="1:1" x14ac:dyDescent="0.25">
      <c r="A213"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{'SheetId':'5ca8c4ee-b8a7-4cfd-b34f-43f723c1d20d','UId':'789be0a9-2df4-45c3-b6c1-7ca2f80cd015','Col':5,'Row':37,'Format':'numberic','Value':'0','TargetCode':''}</v>
      </c>
    </row>
    <row r="214" spans="1:1" x14ac:dyDescent="0.25">
      <c r="A214"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{'SheetId':'5ca8c4ee-b8a7-4cfd-b34f-43f723c1d20d','UId':'fdc9a561-e4a9-4feb-83b7-c405d857615c','Col':3,'Row':38,'Format':'string','Value':'','TargetCode':''}</v>
      </c>
    </row>
    <row r="215" spans="1:1" x14ac:dyDescent="0.25">
      <c r="A21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{'SheetId':'5ca8c4ee-b8a7-4cfd-b34f-43f723c1d20d','UId':'64548593-35e3-4ccf-9736-13141cd4a9c4','Col':4,'Row':38,'Format':'numberic','Value':'0','TargetCode':''}</v>
      </c>
    </row>
    <row r="216" spans="1:1" x14ac:dyDescent="0.25">
      <c r="A216"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{'SheetId':'5ca8c4ee-b8a7-4cfd-b34f-43f723c1d20d','UId':'f019a5a0-823b-444f-810a-e9077da9e98e','Col':5,'Row':38,'Format':'numberic','Value':'0','TargetCode':''}</v>
      </c>
    </row>
    <row r="217" spans="1:1" x14ac:dyDescent="0.25">
      <c r="A217"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{'SheetId':'5ca8c4ee-b8a7-4cfd-b34f-43f723c1d20d','UId':'c15ad083-71d4-4998-a84f-9cb6e4bfb4cd','Col':3,'Row':39,'Format':'string','Value':'','TargetCode':''}</v>
      </c>
    </row>
    <row r="218" spans="1:1" x14ac:dyDescent="0.25">
      <c r="A218"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{'SheetId':'5ca8c4ee-b8a7-4cfd-b34f-43f723c1d20d','UId':'f4c59817-64fd-4c21-bf81-9d5d241629b9','Col':4,'Row':39,'Format':'numberic','Value':'0','TargetCode':''}</v>
      </c>
    </row>
    <row r="219" spans="1:1" x14ac:dyDescent="0.25">
      <c r="A219"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{'SheetId':'5ca8c4ee-b8a7-4cfd-b34f-43f723c1d20d','UId':'185b24e7-28df-4fbe-ae69-ced65e6de3bc','Col':5,'Row':39,'Format':'numberic','Value':'0','TargetCode':''}</v>
      </c>
    </row>
    <row r="220" spans="1:1" x14ac:dyDescent="0.25">
      <c r="A220"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{'SheetId':'5ca8c4ee-b8a7-4cfd-b34f-43f723c1d20d','UId':'a86c3edb-607f-4689-83a3-8fb88aaad554','Col':3,'Row':40,'Format':'string','Value':'','TargetCode':''}</v>
      </c>
    </row>
    <row r="221" spans="1:1" x14ac:dyDescent="0.25">
      <c r="A221"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22" spans="1:1" x14ac:dyDescent="0.25">
      <c r="A222"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23" spans="1:1" x14ac:dyDescent="0.25">
      <c r="A223"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{'SheetId':'5ca8c4ee-b8a7-4cfd-b34f-43f723c1d20d','UId':'15d71251-b4db-4de3-88d7-b363aa1575ff','Col':3,'Row':41,'Format':'string','Value':'','TargetCode':''}</v>
      </c>
    </row>
    <row r="224" spans="1:1" x14ac:dyDescent="0.25">
      <c r="A224"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{'SheetId':'5ca8c4ee-b8a7-4cfd-b34f-43f723c1d20d','UId':'eea1d971-324e-4887-9409-9540105158f4','Col':4,'Row':41,'Format':'numberic','Value':'0','TargetCode':''}</v>
      </c>
    </row>
    <row r="225" spans="1:1" x14ac:dyDescent="0.25">
      <c r="A22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{'SheetId':'5ca8c4ee-b8a7-4cfd-b34f-43f723c1d20d','UId':'d496fd68-710c-4f26-bb81-e4e1e2b58bf9','Col':5,'Row':41,'Format':'numberic','Value':'0','TargetCode':''}</v>
      </c>
    </row>
    <row r="226" spans="1:1" x14ac:dyDescent="0.25">
      <c r="A226"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{'SheetId':'5ca8c4ee-b8a7-4cfd-b34f-43f723c1d20d','UId':'a852af54-bc30-4635-920a-fb6196f1be5e','Col':3,'Row':42,'Format':'string','Value':'','TargetCode':''}</v>
      </c>
    </row>
    <row r="227" spans="1:1" x14ac:dyDescent="0.25">
      <c r="A227"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28" spans="1:1" x14ac:dyDescent="0.25">
      <c r="A228"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29" spans="1:1" x14ac:dyDescent="0.25">
      <c r="A229"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{'SheetId':'5ca8c4ee-b8a7-4cfd-b34f-43f723c1d20d','UId':'6bde1cba-869d-4eec-8254-3b2f041cbf22','Col':3,'Row':43,'Format':'string','Value':'','TargetCode':''}</v>
      </c>
    </row>
    <row r="230" spans="1:1" x14ac:dyDescent="0.25">
      <c r="A230"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231" spans="1:1" x14ac:dyDescent="0.25">
      <c r="A231"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{'SheetId':'5ca8c4ee-b8a7-4cfd-b34f-43f723c1d20d','UId':'c14f731d-6f1d-47bf-96c0-febcef8c1d8b','Col':5,'Row':43,'Format':'numberic','Value':'0','TargetCode':''}</v>
      </c>
    </row>
    <row r="232" spans="1:1" x14ac:dyDescent="0.25">
      <c r="A232"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{'SheetId':'5ca8c4ee-b8a7-4cfd-b34f-43f723c1d20d','UId':'ac771148-2a2e-4064-8448-229676bb2f77','Col':3,'Row':44,'Format':'string','Value':'','TargetCode':''}</v>
      </c>
    </row>
    <row r="233" spans="1:1" x14ac:dyDescent="0.25">
      <c r="A233"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234" spans="1:1" x14ac:dyDescent="0.25">
      <c r="A234"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235" spans="1:1" x14ac:dyDescent="0.25">
      <c r="A23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236" spans="1:1" x14ac:dyDescent="0.25">
      <c r="A236"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{'SheetId':'5ca8c4ee-b8a7-4cfd-b34f-43f723c1d20d','UId':'7dc47f22-2d30-4a5a-93c4-26a99906115b','Col':4,'Row':45,'Format':'numberic','Value':'0','TargetCode':''}</v>
      </c>
    </row>
    <row r="237" spans="1:1" x14ac:dyDescent="0.25">
      <c r="A237"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{'SheetId':'5ca8c4ee-b8a7-4cfd-b34f-43f723c1d20d','UId':'1c11c533-0f17-40eb-9f14-5cf55fdb9d98','Col':5,'Row':45,'Format':'numberic','Value':'0','TargetCode':''}</v>
      </c>
    </row>
    <row r="238" spans="1:1" x14ac:dyDescent="0.25">
      <c r="A238"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239" spans="1:1" x14ac:dyDescent="0.25">
      <c r="A239"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240" spans="1:1" x14ac:dyDescent="0.25">
      <c r="A240"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241" spans="1:1" x14ac:dyDescent="0.25">
      <c r="A241"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242" spans="1:1" x14ac:dyDescent="0.25">
      <c r="A242"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243" spans="1:1" x14ac:dyDescent="0.25">
      <c r="A243"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244" spans="1:1" x14ac:dyDescent="0.25">
      <c r="A244"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245" spans="1:1" x14ac:dyDescent="0.25">
      <c r="A24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246" spans="1:1" x14ac:dyDescent="0.25">
      <c r="A246"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247" spans="1:1" x14ac:dyDescent="0.25">
      <c r="A247"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248" spans="1:1" x14ac:dyDescent="0.25">
      <c r="A248"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249" spans="1:1" x14ac:dyDescent="0.25">
      <c r="A249"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250" spans="1:1" x14ac:dyDescent="0.25">
      <c r="A250"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251" spans="1:1" x14ac:dyDescent="0.25">
      <c r="A251"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252" spans="1:1" x14ac:dyDescent="0.25">
      <c r="A252"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253" spans="1:1" x14ac:dyDescent="0.25">
      <c r="A253"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254" spans="1:1" x14ac:dyDescent="0.25">
      <c r="A254"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255" spans="1:1" x14ac:dyDescent="0.25">
      <c r="A25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256" spans="1:1" x14ac:dyDescent="0.25">
      <c r="A256"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257" spans="1:1" x14ac:dyDescent="0.25">
      <c r="A257"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258" spans="1:1" x14ac:dyDescent="0.25">
      <c r="A258"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259" spans="1:1" x14ac:dyDescent="0.25">
      <c r="A259"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260" spans="1:1" x14ac:dyDescent="0.25">
      <c r="A260"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261" spans="1:1" x14ac:dyDescent="0.25">
      <c r="A261"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262" spans="1:1" x14ac:dyDescent="0.25">
      <c r="A262"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263" spans="1:1" x14ac:dyDescent="0.25">
      <c r="A263"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264" spans="1:1" x14ac:dyDescent="0.25">
      <c r="A264"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265" spans="1:1" x14ac:dyDescent="0.25">
      <c r="A26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266" spans="1:1" x14ac:dyDescent="0.25">
      <c r="A266"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267" spans="1:1" x14ac:dyDescent="0.25">
      <c r="A267"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268" spans="1:1" x14ac:dyDescent="0.25">
      <c r="A268"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269" spans="1:1" x14ac:dyDescent="0.25">
      <c r="A269"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270" spans="1:1" x14ac:dyDescent="0.25">
      <c r="A270"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271" spans="1:1" x14ac:dyDescent="0.25">
      <c r="A271"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272" spans="1:1" x14ac:dyDescent="0.25">
      <c r="A272"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273" spans="1:1" x14ac:dyDescent="0.25">
      <c r="A273"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274" spans="1:1" x14ac:dyDescent="0.25">
      <c r="A274"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275" spans="1:1" x14ac:dyDescent="0.25">
      <c r="A27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276" spans="1:1" x14ac:dyDescent="0.25">
      <c r="A276"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277" spans="1:1" x14ac:dyDescent="0.25">
      <c r="A277"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278" spans="1:1" x14ac:dyDescent="0.25">
      <c r="A278"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279" spans="1:1" x14ac:dyDescent="0.25">
      <c r="A279"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280" spans="1:1" x14ac:dyDescent="0.25">
      <c r="A280"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281" spans="1:1" x14ac:dyDescent="0.25">
      <c r="A281"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282" spans="1:1" x14ac:dyDescent="0.25">
      <c r="A282"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283" spans="1:1" x14ac:dyDescent="0.25">
      <c r="A283"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284" spans="1:1" x14ac:dyDescent="0.25">
      <c r="A284"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285" spans="1:1" x14ac:dyDescent="0.25">
      <c r="A28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286" spans="1:1" x14ac:dyDescent="0.25">
      <c r="A286"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287" spans="1:1" x14ac:dyDescent="0.25">
      <c r="A287"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288" spans="1:1" x14ac:dyDescent="0.25">
      <c r="A288"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289" spans="1:1" x14ac:dyDescent="0.25">
      <c r="A289"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290" spans="1:1" x14ac:dyDescent="0.25">
      <c r="A290"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291" spans="1:1" x14ac:dyDescent="0.25">
      <c r="A291"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292" spans="1:1" x14ac:dyDescent="0.25">
      <c r="A292"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293" spans="1:1" x14ac:dyDescent="0.25">
      <c r="A293"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294" spans="1:1" x14ac:dyDescent="0.25">
      <c r="A294"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295" spans="1:1" x14ac:dyDescent="0.25">
      <c r="A29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296" spans="1:1" x14ac:dyDescent="0.25">
      <c r="A296"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297" spans="1:1" x14ac:dyDescent="0.25">
      <c r="A297"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298" spans="1:1" x14ac:dyDescent="0.25">
      <c r="A298"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299" spans="1:1" x14ac:dyDescent="0.25">
      <c r="A299"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00" spans="1:1" x14ac:dyDescent="0.25">
      <c r="A300"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01" spans="1:1" x14ac:dyDescent="0.25">
      <c r="A301"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02" spans="1:1" x14ac:dyDescent="0.25">
      <c r="A302"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03" spans="1:1" x14ac:dyDescent="0.25">
      <c r="A303"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04" spans="1:1" x14ac:dyDescent="0.25">
      <c r="A304"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05" spans="1:1" x14ac:dyDescent="0.25">
      <c r="A30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06" spans="1:1" x14ac:dyDescent="0.25">
      <c r="A306"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07" spans="1:1" x14ac:dyDescent="0.25">
      <c r="A307"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08" spans="1:1" x14ac:dyDescent="0.25">
      <c r="A308"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09" spans="1:1" x14ac:dyDescent="0.25">
      <c r="A309"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10" spans="1:1" x14ac:dyDescent="0.25">
      <c r="A310"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11" spans="1:1" x14ac:dyDescent="0.25">
      <c r="A311"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12" spans="1:1" x14ac:dyDescent="0.25">
      <c r="A312"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13" spans="1:1" x14ac:dyDescent="0.25">
      <c r="A313"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14" spans="1:1" x14ac:dyDescent="0.25">
      <c r="A314"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15" spans="1:1" x14ac:dyDescent="0.25">
      <c r="A31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16" spans="1:1" x14ac:dyDescent="0.25">
      <c r="A316"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17" spans="1:1" x14ac:dyDescent="0.25">
      <c r="A317"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18" spans="1:1" x14ac:dyDescent="0.25">
      <c r="A318"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19" spans="1:1" x14ac:dyDescent="0.25">
      <c r="A319"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20" spans="1:1" x14ac:dyDescent="0.25">
      <c r="A320"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21" spans="1:1" x14ac:dyDescent="0.25">
      <c r="A321"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22" spans="1:1" x14ac:dyDescent="0.25">
      <c r="A322"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23" spans="1:1" x14ac:dyDescent="0.25">
      <c r="A323"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24" spans="1:1" x14ac:dyDescent="0.25">
      <c r="A324"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25" spans="1:1" x14ac:dyDescent="0.25">
      <c r="A32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26" spans="1:1" x14ac:dyDescent="0.25">
      <c r="A326"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27" spans="1:1" x14ac:dyDescent="0.25">
      <c r="A327"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28" spans="1:1" x14ac:dyDescent="0.25">
      <c r="A328"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29" spans="1:1" x14ac:dyDescent="0.25">
      <c r="A329"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330" spans="1:1" x14ac:dyDescent="0.25">
      <c r="A330"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331" spans="1:1" x14ac:dyDescent="0.25">
      <c r="A331" t="str">
        <f>CONCATENATE("{'SheetId':'cc406fba-8c30-4081-be82-2550c22e6d74'",",","'UId':'79357f94-95f3-4054-9e09-d7eb32a09556'",",'Col':",COLUMN(GTTSRong_06107!E3),",'Row':",ROW(GTTSRong_06107!E3),",","'Format':'numberic'",",'Value':'",SUBSTITUTE(GTTSRong_06107!E3,"'","\'"),"','TargetCode':''}")</f>
        <v>{'SheetId':'cc406fba-8c30-4081-be82-2550c22e6d74','UId':'79357f94-95f3-4054-9e09-d7eb32a09556','Col':5,'Row':3,'Format':'numberic','Value':'549603026323','TargetCode':''}</v>
      </c>
    </row>
    <row r="332" spans="1:1" x14ac:dyDescent="0.25">
      <c r="A332" t="str">
        <f>CONCATENATE("{'SheetId':'cc406fba-8c30-4081-be82-2550c22e6d74'",",","'UId':'a6dcd0ad-4b54-4a2d-b8ce-1c1a75847de7'",",'Col':",COLUMN(GTTSRong_06107!F3),",'Row':",ROW(GTTSRong_06107!F3),",","'Format':'numberic'",",'Value':'",SUBSTITUTE(GTTSRong_06107!F3,"'","\'"),"','TargetCode':''}")</f>
        <v>{'SheetId':'cc406fba-8c30-4081-be82-2550c22e6d74','UId':'a6dcd0ad-4b54-4a2d-b8ce-1c1a75847de7','Col':6,'Row':3,'Format':'numberic','Value':'76016197324','TargetCode':''}</v>
      </c>
    </row>
    <row r="333" spans="1:1" x14ac:dyDescent="0.25">
      <c r="A333" t="str">
        <f>CONCATENATE("{'SheetId':'cc406fba-8c30-4081-be82-2550c22e6d74'",",","'UId':'28d8656d-5755-4bd7-8f0d-afa52274ec2c'",",'Col':",COLUMN(GTTSRong_06107!E4),",'Row':",ROW(GTTSRong_06107!E4),",","'Format':'numberic'",",'Value':'",SUBSTITUTE(GTTSRong_06107!E4,"'","\'"),"','TargetCode':''}")</f>
        <v>{'SheetId':'cc406fba-8c30-4081-be82-2550c22e6d74','UId':'28d8656d-5755-4bd7-8f0d-afa52274ec2c','Col':5,'Row':4,'Format':'numberic','Value':'-145020511314','TargetCode':''}</v>
      </c>
    </row>
    <row r="334" spans="1:1" x14ac:dyDescent="0.25">
      <c r="A334" t="str">
        <f>CONCATENATE("{'SheetId':'cc406fba-8c30-4081-be82-2550c22e6d74'",",","'UId':'8ecb6551-e32d-44d4-82f1-eeb2ea295e18'",",'Col':",COLUMN(GTTSRong_06107!F4),",'Row':",ROW(GTTSRong_06107!F4),",","'Format':'numberic'",",'Value':'",SUBSTITUTE(GTTSRong_06107!F4,"'","\'"),"','TargetCode':''}")</f>
        <v>{'SheetId':'cc406fba-8c30-4081-be82-2550c22e6d74','UId':'8ecb6551-e32d-44d4-82f1-eeb2ea295e18','Col':6,'Row':4,'Format':'numberic','Value':'57267851965','TargetCode':''}</v>
      </c>
    </row>
    <row r="335" spans="1:1" x14ac:dyDescent="0.25">
      <c r="A335" t="str">
        <f>CONCATENATE("{'SheetId':'cc406fba-8c30-4081-be82-2550c22e6d74'",",","'UId':'9eead62f-62bf-4f0d-9aec-bca2396ddc4f'",",'Col':",COLUMN(GTTSRong_06107!E5),",'Row':",ROW(GTTSRong_06107!E5),",","'Format':'numberic'",",'Value':'",SUBSTITUTE(GTTSRong_06107!E5,"'","\'"),"','TargetCode':''}")</f>
        <v>{'SheetId':'cc406fba-8c30-4081-be82-2550c22e6d74','UId':'9eead62f-62bf-4f0d-9aec-bca2396ddc4f','Col':5,'Row':5,'Format':'numberic','Value':'-145020511314','TargetCode':''}</v>
      </c>
    </row>
    <row r="336" spans="1:1" x14ac:dyDescent="0.25">
      <c r="A336" t="str">
        <f>CONCATENATE("{'SheetId':'cc406fba-8c30-4081-be82-2550c22e6d74'",",","'UId':'2455cfd2-f1e7-43be-8ca0-b39729692257'",",'Col':",COLUMN(GTTSRong_06107!F5),",'Row':",ROW(GTTSRong_06107!F5),",","'Format':'numberic'",",'Value':'",SUBSTITUTE(GTTSRong_06107!F5,"'","\'"),"','TargetCode':''}")</f>
        <v>{'SheetId':'cc406fba-8c30-4081-be82-2550c22e6d74','UId':'2455cfd2-f1e7-43be-8ca0-b39729692257','Col':6,'Row':5,'Format':'numberic','Value':'57267851965','TargetCode':''}</v>
      </c>
    </row>
    <row r="337" spans="1:1" x14ac:dyDescent="0.25">
      <c r="A337" t="str">
        <f>CONCATENATE("{'SheetId':'cc406fba-8c30-4081-be82-2550c22e6d74'",",","'UId':'796ec01d-1a83-4925-bb5b-b3997dcc946f'",",'Col':",COLUMN(GTTSRong_06107!E6),",'Row':",ROW(GTTSRong_06107!E6),",","'Format':'numberic'",",'Value':'",SUBSTITUTE(GTTSRong_06107!E6,"'","\'"),"','TargetCode':''}")</f>
        <v>{'SheetId':'cc406fba-8c30-4081-be82-2550c22e6d74','UId':'796ec01d-1a83-4925-bb5b-b3997dcc946f','Col':5,'Row':6,'Format':'numberic','Value':'0','TargetCode':''}</v>
      </c>
    </row>
    <row r="338" spans="1:1" x14ac:dyDescent="0.25">
      <c r="A338" t="str">
        <f>CONCATENATE("{'SheetId':'cc406fba-8c30-4081-be82-2550c22e6d74'",",","'UId':'cb92336c-ef1f-4956-af67-8db239266b79'",",'Col':",COLUMN(GTTSRong_06107!F6),",'Row':",ROW(GTTSRong_06107!F6),",","'Format':'numberic'",",'Value':'",SUBSTITUTE(GTTSRong_06107!F6,"'","\'"),"','TargetCode':''}")</f>
        <v>{'SheetId':'cc406fba-8c30-4081-be82-2550c22e6d74','UId':'cb92336c-ef1f-4956-af67-8db239266b79','Col':6,'Row':6,'Format':'numberic','Value':'0','TargetCode':''}</v>
      </c>
    </row>
    <row r="339" spans="1:1" x14ac:dyDescent="0.25">
      <c r="A339" t="str">
        <f>CONCATENATE("{'SheetId':'cc406fba-8c30-4081-be82-2550c22e6d74'",",","'UId':'8f9c3797-85e9-4375-92ff-6feaa0e7b1b7'",",'Col':",COLUMN(GTTSRong_06107!E7),",'Row':",ROW(GTTSRong_06107!E7),",","'Format':'numberic'",",'Value':'",SUBSTITUTE(GTTSRong_06107!E7,"'","\'"),"','TargetCode':''}")</f>
        <v>{'SheetId':'cc406fba-8c30-4081-be82-2550c22e6d74','UId':'8f9c3797-85e9-4375-92ff-6feaa0e7b1b7','Col':5,'Row':7,'Format':'numberic','Value':'-28676532596','TargetCode':''}</v>
      </c>
    </row>
    <row r="340" spans="1:1" x14ac:dyDescent="0.25">
      <c r="A340" t="str">
        <f>CONCATENATE("{'SheetId':'cc406fba-8c30-4081-be82-2550c22e6d74'",",","'UId':'baa41148-c59f-4afa-a311-5d423c7a8cc2'",",'Col':",COLUMN(GTTSRong_06107!F7),",'Row':",ROW(GTTSRong_06107!F7),",","'Format':'numberic'",",'Value':'",SUBSTITUTE(GTTSRong_06107!F7,"'","\'"),"','TargetCode':''}")</f>
        <v>{'SheetId':'cc406fba-8c30-4081-be82-2550c22e6d74','UId':'baa41148-c59f-4afa-a311-5d423c7a8cc2','Col':6,'Row':7,'Format':'numberic','Value':'416318977034','TargetCode':''}</v>
      </c>
    </row>
    <row r="341" spans="1:1" x14ac:dyDescent="0.25">
      <c r="A341" t="str">
        <f>CONCATENATE("{'SheetId':'cc406fba-8c30-4081-be82-2550c22e6d74'",",","'UId':'e32293a1-cd42-4d6b-b8f0-d25ffb5d0ae7'",",'Col':",COLUMN(GTTSRong_06107!E8),",'Row':",ROW(GTTSRong_06107!E8),",","'Format':'numberic'",",'Value':'",SUBSTITUTE(GTTSRong_06107!E8,"'","\'"),"','TargetCode':''}")</f>
        <v>{'SheetId':'cc406fba-8c30-4081-be82-2550c22e6d74','UId':'e32293a1-cd42-4d6b-b8f0-d25ffb5d0ae7','Col':5,'Row':8,'Format':'numberic','Value':'411993022853','TargetCode':''}</v>
      </c>
    </row>
    <row r="342" spans="1:1" x14ac:dyDescent="0.25">
      <c r="A342" t="str">
        <f>CONCATENATE("{'SheetId':'cc406fba-8c30-4081-be82-2550c22e6d74'",",","'UId':'f97009f8-4bb0-4fb7-b47b-9c05c01fa01a'",",'Col':",COLUMN(GTTSRong_06107!F8),",'Row':",ROW(GTTSRong_06107!F8),",","'Format':'numberic'",",'Value':'",SUBSTITUTE(GTTSRong_06107!F8,"'","\'"),"','TargetCode':''}")</f>
        <v>{'SheetId':'cc406fba-8c30-4081-be82-2550c22e6d74','UId':'f97009f8-4bb0-4fb7-b47b-9c05c01fa01a','Col':6,'Row':8,'Format':'numberic','Value':'979003710663','TargetCode':''}</v>
      </c>
    </row>
    <row r="343" spans="1:1" x14ac:dyDescent="0.25">
      <c r="A343" t="str">
        <f>CONCATENATE("{'SheetId':'cc406fba-8c30-4081-be82-2550c22e6d74'",",","'UId':'fe23dd0b-5e6f-4dca-b641-6dbc8be7cfb1'",",'Col':",COLUMN(GTTSRong_06107!E9),",'Row':",ROW(GTTSRong_06107!E9),",","'Format':'numberic'",",'Value':'",SUBSTITUTE(GTTSRong_06107!E9,"'","\'"),"','TargetCode':''}")</f>
        <v>{'SheetId':'cc406fba-8c30-4081-be82-2550c22e6d74','UId':'fe23dd0b-5e6f-4dca-b641-6dbc8be7cfb1','Col':5,'Row':9,'Format':'numberic','Value':'-440669555449','TargetCode':''}</v>
      </c>
    </row>
    <row r="344" spans="1:1" x14ac:dyDescent="0.25">
      <c r="A344" t="str">
        <f>CONCATENATE("{'SheetId':'cc406fba-8c30-4081-be82-2550c22e6d74'",",","'UId':'e633aa90-04ec-40bb-a2c0-2cf37e64cee5'",",'Col':",COLUMN(GTTSRong_06107!F9),",'Row':",ROW(GTTSRong_06107!F9),",","'Format':'numberic'",",'Value':'",SUBSTITUTE(GTTSRong_06107!F9,"'","\'"),"','TargetCode':''}")</f>
        <v>{'SheetId':'cc406fba-8c30-4081-be82-2550c22e6d74','UId':'e633aa90-04ec-40bb-a2c0-2cf37e64cee5','Col':6,'Row':9,'Format':'numberic','Value':'-562684733629','TargetCode':''}</v>
      </c>
    </row>
    <row r="345" spans="1:1" x14ac:dyDescent="0.25">
      <c r="A345" t="str">
        <f>CONCATENATE("{'SheetId':'cc406fba-8c30-4081-be82-2550c22e6d74'",",","'UId':'9cc15fb3-0906-4ba0-9f14-04672940aac5'",",'Col':",COLUMN(GTTSRong_06107!E10),",'Row':",ROW(GTTSRong_06107!E10),",","'Format':'numberic'",",'Value':'",SUBSTITUTE(GTTSRong_06107!E10,"'","\'"),"','TargetCode':''}")</f>
        <v>{'SheetId':'cc406fba-8c30-4081-be82-2550c22e6d74','UId':'9cc15fb3-0906-4ba0-9f14-04672940aac5','Col':5,'Row':10,'Format':'numberic','Value':'375905982413','TargetCode':''}</v>
      </c>
    </row>
    <row r="346" spans="1:1" x14ac:dyDescent="0.25">
      <c r="A346" t="str">
        <f>CONCATENATE("{'SheetId':'cc406fba-8c30-4081-be82-2550c22e6d74'",",","'UId':'029ac059-4bb8-4227-ab12-af2619fd35a1'",",'Col':",COLUMN(GTTSRong_06107!F10),",'Row':",ROW(GTTSRong_06107!F10),",","'Format':'numberic'",",'Value':'",SUBSTITUTE(GTTSRong_06107!F10,"'","\'"),"','TargetCode':''}")</f>
        <v>{'SheetId':'cc406fba-8c30-4081-be82-2550c22e6d74','UId':'029ac059-4bb8-4227-ab12-af2619fd35a1','Col':6,'Row':10,'Format':'numberic','Value':'549603026323','TargetCode':''}</v>
      </c>
    </row>
    <row r="347" spans="1:1" x14ac:dyDescent="0.25">
      <c r="A347" t="str">
        <f>CONCATENATE("{'SheetId':'97f94cc4-2cf1-490f-9992-d56edff2a48b'",",","'UId':'9527d31a-2431-4b10-95c6-18ad2fc2d441'",",'Col':",COLUMN(BCDMDT_06108!D3),",'Row':",ROW(BCDMDT_06108!D3),",","'Format':'numberic'",",'Value':'",SUBSTITUTE(BCDMDT_06108!D3,"'","\'"),"','TargetCode':''}")</f>
        <v>{'SheetId':'97f94cc4-2cf1-490f-9992-d56edff2a48b','UId':'9527d31a-2431-4b10-95c6-18ad2fc2d441','Col':4,'Row':3,'Format':'numberic','Value':' ','TargetCode':''}</v>
      </c>
    </row>
    <row r="348" spans="1:1" x14ac:dyDescent="0.25">
      <c r="A348" t="str">
        <f>CONCATENATE("{'SheetId':'97f94cc4-2cf1-490f-9992-d56edff2a48b'",",","'UId':'8622dc28-55e7-4778-90a8-1294b8070fef'",",'Col':",COLUMN(BCDMDT_06108!E3),",'Row':",ROW(BCDMDT_06108!E3),",","'Format':'numberic'",",'Value':'",SUBSTITUTE(BCDMDT_06108!E3,"'","\'"),"','TargetCode':''}")</f>
        <v>{'SheetId':'97f94cc4-2cf1-490f-9992-d56edff2a48b','UId':'8622dc28-55e7-4778-90a8-1294b8070fef','Col':5,'Row':3,'Format':'numberic','Value':' ','TargetCode':''}</v>
      </c>
    </row>
    <row r="349" spans="1:1" x14ac:dyDescent="0.25">
      <c r="A349" t="str">
        <f>CONCATENATE("{'SheetId':'97f94cc4-2cf1-490f-9992-d56edff2a48b'",",","'UId':'600a43c2-8817-4fb1-b07d-1489b8175a7c'",",'Col':",COLUMN(BCDMDT_06108!F3),",'Row':",ROW(BCDMDT_06108!F3),",","'Format':'numberic'",",'Value':'",SUBSTITUTE(BCDMDT_06108!F3,"'","\'"),"','TargetCode':''}")</f>
        <v>{'SheetId':'97f94cc4-2cf1-490f-9992-d56edff2a48b','UId':'600a43c2-8817-4fb1-b07d-1489b8175a7c','Col':6,'Row':3,'Format':'numberic','Value':' ','TargetCode':''}</v>
      </c>
    </row>
    <row r="350" spans="1:1" x14ac:dyDescent="0.25">
      <c r="A350" t="str">
        <f>CONCATENATE("{'SheetId':'97f94cc4-2cf1-490f-9992-d56edff2a48b'",",","'UId':'46f5d149-8c4c-49b7-b1ef-761dea9cd15b'",",'Col':",COLUMN(BCDMDT_06108!G3),",'Row':",ROW(BCDMDT_06108!G3),",","'Format':'numberic'",",'Value':'",SUBSTITUTE(BCDMDT_06108!G3,"'","\'"),"','TargetCode':''}")</f>
        <v>{'SheetId':'97f94cc4-2cf1-490f-9992-d56edff2a48b','UId':'46f5d149-8c4c-49b7-b1ef-761dea9cd15b','Col':7,'Row':3,'Format':'numberic','Value':' ','TargetCode':''}</v>
      </c>
    </row>
    <row r="351" spans="1:1" x14ac:dyDescent="0.25">
      <c r="A351" t="str">
        <f>CONCATENATE("{'SheetId':'97f94cc4-2cf1-490f-9992-d56edff2a48b'",",","'UId':'ed3c5ca2-2902-4770-b52f-0df19c6164f5'",",'Col':",COLUMN(BCDMDT_06108!A21),",'Row':",ROW(BCDMDT_06108!A21),",","'ColDynamic':",COLUMN(BCDMDT_06108!A4),",","'RowDynamic':",ROW(BCDMDT_06108!A4),",","'Format':'numberic'",",'Value':'",SUBSTITUTE(BCDMDT_06108!A21,"'","\'"),"','TargetCode':''}")</f>
        <v>{'SheetId':'97f94cc4-2cf1-490f-9992-d56edff2a48b','UId':'ed3c5ca2-2902-4770-b52f-0df19c6164f5','Col':1,'Row':21,'ColDynamic':1,'RowDynamic':4,'Format':'numberic','Value':' ','TargetCode':''}</v>
      </c>
    </row>
    <row r="352" spans="1:1" x14ac:dyDescent="0.25">
      <c r="A352" t="str">
        <f>CONCATENATE("{'SheetId':'97f94cc4-2cf1-490f-9992-d56edff2a48b'",",","'UId':'86c0546a-ca66-4b7c-ae89-4fc46b6ed456'",",'Col':",COLUMN(BCDMDT_06108!B21),",'Row':",ROW(BCDMDT_06108!B21),",","'ColDynamic':",COLUMN(BCDMDT_06108!B4),",","'RowDynamic':",ROW(BCDMDT_06108!B4),",","'Format':'string'",",'Value':'",SUBSTITUTE(BCDMDT_06108!B21,"'","\'"),"','TargetCode':''}")</f>
        <v>{'SheetId':'97f94cc4-2cf1-490f-9992-d56edff2a48b','UId':'86c0546a-ca66-4b7c-ae89-4fc46b6ed456','Col':2,'Row':21,'ColDynamic':2,'RowDynamic':4,'Format':'string','Value':'Tổng','TargetCode':''}</v>
      </c>
    </row>
    <row r="353" spans="1:1" x14ac:dyDescent="0.25">
      <c r="A353" t="str">
        <f>CONCATENATE("{'SheetId':'97f94cc4-2cf1-490f-9992-d56edff2a48b'",",","'UId':'5eecd5d1-f912-4152-84ab-e2bc7b20f384'",",'Col':",COLUMN(BCDMDT_06108!C21),",'Row':",ROW(BCDMDT_06108!C21),",","'ColDynamic':",COLUMN(BCDMDT_06108!C4),",","'RowDynamic':",ROW(BCDMDT_06108!C4),",","'Format':'numberic'",",'Value':'",SUBSTITUTE(BCDMDT_06108!C21,"'","\'"),"','TargetCode':''}")</f>
        <v>{'SheetId':'97f94cc4-2cf1-490f-9992-d56edff2a48b','UId':'5eecd5d1-f912-4152-84ab-e2bc7b20f384','Col':3,'Row':21,'ColDynamic':3,'RowDynamic':4,'Format':'numberic','Value':'4031','TargetCode':''}</v>
      </c>
    </row>
    <row r="354" spans="1:1" x14ac:dyDescent="0.25">
      <c r="A354" t="str">
        <f>CONCATENATE("{'SheetId':'97f94cc4-2cf1-490f-9992-d56edff2a48b'",",","'UId':'26dc47da-cc71-48ec-a5eb-74f077c24238'",",'Col':",COLUMN(BCDMDT_06108!D21),",'Row':",ROW(BCDMDT_06108!D21),",","'ColDynamic':",COLUMN(BCDMDT_06108!D4),",","'RowDynamic':",ROW(BCDMDT_06108!D4),",","'Format':'numberic'",",'Value':'",SUBSTITUTE(BCDMDT_06108!D21,"'","\'"),"','TargetCode':''}")</f>
        <v>{'SheetId':'97f94cc4-2cf1-490f-9992-d56edff2a48b','UId':'26dc47da-cc71-48ec-a5eb-74f077c24238','Col':4,'Row':21,'ColDynamic':4,'RowDynamic':4,'Format':'numberic','Value':'','TargetCode':''}</v>
      </c>
    </row>
    <row r="355" spans="1:1" x14ac:dyDescent="0.25">
      <c r="A355" t="str">
        <f>CONCATENATE("{'SheetId':'97f94cc4-2cf1-490f-9992-d56edff2a48b'",",","'UId':'87a7237e-6799-4cf5-83a6-85dafd4e1a4b'",",'Col':",COLUMN(BCDMDT_06108!E21),",'Row':",ROW(BCDMDT_06108!E21),",","'ColDynamic':",COLUMN(BCDMDT_06108!E4),",","'RowDynamic':",ROW(BCDMDT_06108!E4),",","'Format':'numberic'",",'Value':'",SUBSTITUTE(BCDMDT_06108!E21,"'","\'"),"','TargetCode':''}")</f>
        <v>{'SheetId':'97f94cc4-2cf1-490f-9992-d56edff2a48b','UId':'87a7237e-6799-4cf5-83a6-85dafd4e1a4b','Col':5,'Row':21,'ColDynamic':5,'RowDynamic':4,'Format':'numberic','Value':'','TargetCode':''}</v>
      </c>
    </row>
    <row r="356" spans="1:1" x14ac:dyDescent="0.25">
      <c r="A356" t="str">
        <f>CONCATENATE("{'SheetId':'97f94cc4-2cf1-490f-9992-d56edff2a48b'",",","'UId':'ddd66022-7315-4273-856e-5a771d38cba0'",",'Col':",COLUMN(BCDMDT_06108!F21),",'Row':",ROW(BCDMDT_06108!F21),",","'ColDynamic':",COLUMN(BCDMDT_06108!F4),",","'RowDynamic':",ROW(BCDMDT_06108!F4),",","'Format':'numberic'",",'Value':'",SUBSTITUTE(BCDMDT_06108!F21,"'","\'"),"','TargetCode':''}")</f>
        <v>{'SheetId':'97f94cc4-2cf1-490f-9992-d56edff2a48b','UId':'ddd66022-7315-4273-856e-5a771d38cba0','Col':6,'Row':21,'ColDynamic':6,'RowDynamic':4,'Format':'numberic','Value':'186923635000','TargetCode':''}</v>
      </c>
    </row>
    <row r="357" spans="1:1" x14ac:dyDescent="0.25">
      <c r="A357" t="str">
        <f>CONCATENATE("{'SheetId':'97f94cc4-2cf1-490f-9992-d56edff2a48b'",",","'UId':'97ee317b-4b7b-4686-89b0-a2bfc328450e'",",'Col':",COLUMN(BCDMDT_06108!G21),",'Row':",ROW(BCDMDT_06108!G21),",","'ColDynamic':",COLUMN(BCDMDT_06108!G4),",","'RowDynamic':",ROW(BCDMDT_06108!G4),",","'Format':'numberic'",",'Value':'",SUBSTITUTE(BCDMDT_06108!G21,"'","\'"),"','TargetCode':''}")</f>
        <v>{'SheetId':'97f94cc4-2cf1-490f-9992-d56edff2a48b','UId':'97ee317b-4b7b-4686-89b0-a2bfc328450e','Col':7,'Row':21,'ColDynamic':7,'RowDynamic':4,'Format':'numberic','Value':'0.495047135935953','TargetCode':''}</v>
      </c>
    </row>
    <row r="358" spans="1:1" x14ac:dyDescent="0.25">
      <c r="A358" t="str">
        <f>CONCATENATE("{'SheetId':'97f94cc4-2cf1-490f-9992-d56edff2a48b'",",","'UId':'f1c9162d-ea12-4c03-8cdb-a1904c0cc1ab'",",'Col':",COLUMN(BCDMDT_06108!D22),",'Row':",ROW(BCDMDT_06108!D22),",","'Format':'numberic'",",'Value':'",SUBSTITUTE(BCDMDT_06108!D22,"'","\'"),"','TargetCode':''}")</f>
        <v>{'SheetId':'97f94cc4-2cf1-490f-9992-d56edff2a48b','UId':'f1c9162d-ea12-4c03-8cdb-a1904c0cc1ab','Col':4,'Row':22,'Format':'numberic','Value':' ','TargetCode':''}</v>
      </c>
    </row>
    <row r="359" spans="1:1" x14ac:dyDescent="0.25">
      <c r="A359" t="str">
        <f>CONCATENATE("{'SheetId':'97f94cc4-2cf1-490f-9992-d56edff2a48b'",",","'UId':'937ec53f-6e47-476a-a546-e12495e2969d'",",'Col':",COLUMN(BCDMDT_06108!E22),",'Row':",ROW(BCDMDT_06108!E22),",","'Format':'numberic'",",'Value':'",SUBSTITUTE(BCDMDT_06108!E22,"'","\'"),"','TargetCode':''}")</f>
        <v>{'SheetId':'97f94cc4-2cf1-490f-9992-d56edff2a48b','UId':'937ec53f-6e47-476a-a546-e12495e2969d','Col':5,'Row':22,'Format':'numberic','Value':' ','TargetCode':''}</v>
      </c>
    </row>
    <row r="360" spans="1:1" x14ac:dyDescent="0.25">
      <c r="A360" t="str">
        <f>CONCATENATE("{'SheetId':'97f94cc4-2cf1-490f-9992-d56edff2a48b'",",","'UId':'6e88e443-12ff-44d1-af93-fca2df696276'",",'Col':",COLUMN(BCDMDT_06108!F22),",'Row':",ROW(BCDMDT_06108!F22),",","'Format':'numberic'",",'Value':'",SUBSTITUTE(BCDMDT_06108!F22,"'","\'"),"','TargetCode':''}")</f>
        <v>{'SheetId':'97f94cc4-2cf1-490f-9992-d56edff2a48b','UId':'6e88e443-12ff-44d1-af93-fca2df696276','Col':6,'Row':22,'Format':'numberic','Value':' ','TargetCode':''}</v>
      </c>
    </row>
    <row r="361" spans="1:1" x14ac:dyDescent="0.25">
      <c r="A361" t="str">
        <f>CONCATENATE("{'SheetId':'97f94cc4-2cf1-490f-9992-d56edff2a48b'",",","'UId':'ba0e82ea-c21c-4675-b750-90dfa12e0042'",",'Col':",COLUMN(BCDMDT_06108!G22),",'Row':",ROW(BCDMDT_06108!G22),",","'Format':'numberic'",",'Value':'",SUBSTITUTE(BCDMDT_06108!G22,"'","\'"),"','TargetCode':''}")</f>
        <v>{'SheetId':'97f94cc4-2cf1-490f-9992-d56edff2a48b','UId':'ba0e82ea-c21c-4675-b750-90dfa12e0042','Col':7,'Row':22,'Format':'numberic','Value':' ','TargetCode':''}</v>
      </c>
    </row>
    <row r="362" spans="1:1" x14ac:dyDescent="0.25">
      <c r="A362" t="str">
        <f>CONCATENATE("{'SheetId':'97f94cc4-2cf1-490f-9992-d56edff2a48b'",",","'UId':'6f0f16af-6a9f-4072-9190-52f2b48c44a4'",",'Col':",COLUMN(BCDMDT_06108!A24),",'Row':",ROW(BCDMDT_06108!A24),",","'ColDynamic':",COLUMN(BCDMDT_06108!A25),",","'RowDynamic':",ROW(BCDMDT_06108!A25),",","'Format':'numberic'",",'Value':'",SUBSTITUTE(BCDMDT_06108!A24,"'","\'"),"','TargetCode':''}")</f>
        <v>{'SheetId':'97f94cc4-2cf1-490f-9992-d56edff2a48b','UId':'6f0f16af-6a9f-4072-9190-52f2b48c44a4','Col':1,'Row':24,'ColDynamic':1,'RowDynamic':25,'Format':'numberic','Value':' ','TargetCode':''}</v>
      </c>
    </row>
    <row r="363" spans="1:1" x14ac:dyDescent="0.25">
      <c r="A363" t="str">
        <f>CONCATENATE("{'SheetId':'97f94cc4-2cf1-490f-9992-d56edff2a48b'",",","'UId':'8d2401e5-0267-4970-91aa-7be41c9e91ef'",",'Col':",COLUMN(BCDMDT_06108!B24),",'Row':",ROW(BCDMDT_06108!B24),",","'ColDynamic':",COLUMN(BCDMDT_06108!B25),",","'RowDynamic':",ROW(BCDMDT_06108!B25),",","'Format':'string'",",'Value':'",SUBSTITUTE(BCDMDT_06108!B24,"'","\'"),"','TargetCode':''}")</f>
        <v>{'SheetId':'97f94cc4-2cf1-490f-9992-d56edff2a48b','UId':'8d2401e5-0267-4970-91aa-7be41c9e91ef','Col':2,'Row':24,'ColDynamic':2,'RowDynamic':25,'Format':'string','Value':'Tổng','TargetCode':''}</v>
      </c>
    </row>
    <row r="364" spans="1:1" x14ac:dyDescent="0.25">
      <c r="A364" t="str">
        <f>CONCATENATE("{'SheetId':'97f94cc4-2cf1-490f-9992-d56edff2a48b'",",","'UId':'b8e4978f-6cd8-4c01-a5ed-cf4407e5dcf3'",",'Col':",COLUMN(BCDMDT_06108!C24),",'Row':",ROW(BCDMDT_06108!C24),",","'ColDynamic':",COLUMN(BCDMDT_06108!C25),",","'RowDynamic':",ROW(BCDMDT_06108!C25),",","'Format':'numberic'",",'Value':'",SUBSTITUTE(BCDMDT_06108!C24,"'","\'"),"','TargetCode':''}")</f>
        <v>{'SheetId':'97f94cc4-2cf1-490f-9992-d56edff2a48b','UId':'b8e4978f-6cd8-4c01-a5ed-cf4407e5dcf3','Col':3,'Row':24,'ColDynamic':3,'RowDynamic':25,'Format':'numberic','Value':'4033','TargetCode':''}</v>
      </c>
    </row>
    <row r="365" spans="1:1" x14ac:dyDescent="0.25">
      <c r="A365" t="str">
        <f>CONCATENATE("{'SheetId':'97f94cc4-2cf1-490f-9992-d56edff2a48b'",",","'UId':'0dda764f-f1ad-46a4-8c30-01732ca173c1'",",'Col':",COLUMN(BCDMDT_06108!D24),",'Row':",ROW(BCDMDT_06108!D24),",","'ColDynamic':",COLUMN(BCDMDT_06108!D25),",","'RowDynamic':",ROW(BCDMDT_06108!D25),",","'Format':'numberic'",",'Value':'",SUBSTITUTE(BCDMDT_06108!D24,"'","\'"),"','TargetCode':''}")</f>
        <v>{'SheetId':'97f94cc4-2cf1-490f-9992-d56edff2a48b','UId':'0dda764f-f1ad-46a4-8c30-01732ca173c1','Col':4,'Row':24,'ColDynamic':4,'RowDynamic':25,'Format':'numberic','Value':' ','TargetCode':''}</v>
      </c>
    </row>
    <row r="366" spans="1:1" x14ac:dyDescent="0.25">
      <c r="A366" t="str">
        <f>CONCATENATE("{'SheetId':'97f94cc4-2cf1-490f-9992-d56edff2a48b'",",","'UId':'2763dd7a-870e-495d-9601-ec3bc219a616'",",'Col':",COLUMN(BCDMDT_06108!E24),",'Row':",ROW(BCDMDT_06108!E24),",","'ColDynamic':",COLUMN(BCDMDT_06108!E25),",","'RowDynamic':",ROW(BCDMDT_06108!E25),",","'Format':'numberic'",",'Value':'",SUBSTITUTE(BCDMDT_06108!E24,"'","\'"),"','TargetCode':''}")</f>
        <v>{'SheetId':'97f94cc4-2cf1-490f-9992-d56edff2a48b','UId':'2763dd7a-870e-495d-9601-ec3bc219a616','Col':5,'Row':24,'ColDynamic':5,'RowDynamic':25,'Format':'numberic','Value':' ','TargetCode':''}</v>
      </c>
    </row>
    <row r="367" spans="1:1" x14ac:dyDescent="0.25">
      <c r="A367" t="str">
        <f>CONCATENATE("{'SheetId':'97f94cc4-2cf1-490f-9992-d56edff2a48b'",",","'UId':'d1384bac-e447-42c3-93f9-b74908915257'",",'Col':",COLUMN(BCDMDT_06108!F24),",'Row':",ROW(BCDMDT_06108!F24),",","'ColDynamic':",COLUMN(BCDMDT_06108!F25),",","'RowDynamic':",ROW(BCDMDT_06108!F25),",","'Format':'numberic'",",'Value':'",SUBSTITUTE(BCDMDT_06108!F24,"'","\'"),"','TargetCode':''}")</f>
        <v>{'SheetId':'97f94cc4-2cf1-490f-9992-d56edff2a48b','UId':'d1384bac-e447-42c3-93f9-b74908915257','Col':6,'Row':24,'ColDynamic':6,'RowDynamic':25,'Format':'numberic','Value':' ','TargetCode':''}</v>
      </c>
    </row>
    <row r="368" spans="1:1" x14ac:dyDescent="0.25">
      <c r="A368" t="str">
        <f>CONCATENATE("{'SheetId':'97f94cc4-2cf1-490f-9992-d56edff2a48b'",",","'UId':'256a504f-c672-41bb-b3d0-566e13d01a9a'",",'Col':",COLUMN(BCDMDT_06108!G24),",'Row':",ROW(BCDMDT_06108!G24),",","'ColDynamic':",COLUMN(BCDMDT_06108!G25),",","'RowDynamic':",ROW(BCDMDT_06108!G25),",","'Format':'numberic'",",'Value':'",SUBSTITUTE(BCDMDT_06108!G24,"'","\'"),"','TargetCode':''}")</f>
        <v>{'SheetId':'97f94cc4-2cf1-490f-9992-d56edff2a48b','UId':'256a504f-c672-41bb-b3d0-566e13d01a9a','Col':7,'Row':24,'ColDynamic':7,'RowDynamic':25,'Format':'numberic','Value':' ','TargetCode':''}</v>
      </c>
    </row>
    <row r="369" spans="1:1" x14ac:dyDescent="0.25">
      <c r="A369" t="str">
        <f>CONCATENATE("{'SheetId':'97f94cc4-2cf1-490f-9992-d56edff2a48b'",",","'UId':'b0313ec1-6a00-4332-83ea-77c4f924e325'",",'Col':",COLUMN(BCDMDT_06108!D25),",'Row':",ROW(BCDMDT_06108!D25),",","'Format':'numberic'",",'Value':'",SUBSTITUTE(BCDMDT_06108!D25,"'","\'"),"','TargetCode':''}")</f>
        <v>{'SheetId':'97f94cc4-2cf1-490f-9992-d56edff2a48b','UId':'b0313ec1-6a00-4332-83ea-77c4f924e325','Col':4,'Row':25,'Format':'numberic','Value':'','TargetCode':''}</v>
      </c>
    </row>
    <row r="370" spans="1:1" x14ac:dyDescent="0.25">
      <c r="A370" t="str">
        <f>CONCATENATE("{'SheetId':'97f94cc4-2cf1-490f-9992-d56edff2a48b'",",","'UId':'dd32e6e3-9de7-40ba-9fa8-5534f3b3b5d8'",",'Col':",COLUMN(BCDMDT_06108!E25),",'Row':",ROW(BCDMDT_06108!E25),",","'Format':'numberic'",",'Value':'",SUBSTITUTE(BCDMDT_06108!E25,"'","\'"),"','TargetCode':''}")</f>
        <v>{'SheetId':'97f94cc4-2cf1-490f-9992-d56edff2a48b','UId':'dd32e6e3-9de7-40ba-9fa8-5534f3b3b5d8','Col':5,'Row':25,'Format':'numberic','Value':'','TargetCode':''}</v>
      </c>
    </row>
    <row r="371" spans="1:1" x14ac:dyDescent="0.25">
      <c r="A371" t="str">
        <f>CONCATENATE("{'SheetId':'97f94cc4-2cf1-490f-9992-d56edff2a48b'",",","'UId':'d5f92ba1-e31f-4cfd-9d96-a65e2000f574'",",'Col':",COLUMN(BCDMDT_06108!F25),",'Row':",ROW(BCDMDT_06108!F25),",","'Format':'numberic'",",'Value':'",SUBSTITUTE(BCDMDT_06108!F25,"'","\'"),"','TargetCode':''}")</f>
        <v>{'SheetId':'97f94cc4-2cf1-490f-9992-d56edff2a48b','UId':'d5f92ba1-e31f-4cfd-9d96-a65e2000f574','Col':6,'Row':25,'Format':'numberic','Value':'186923635000','TargetCode':''}</v>
      </c>
    </row>
    <row r="372" spans="1:1" x14ac:dyDescent="0.25">
      <c r="A372" t="str">
        <f>CONCATENATE("{'SheetId':'97f94cc4-2cf1-490f-9992-d56edff2a48b'",",","'UId':'f42fa02e-d017-4e5f-aa7e-c3072d992421'",",'Col':",COLUMN(BCDMDT_06108!G25),",'Row':",ROW(BCDMDT_06108!G25),",","'Format':'numberic'",",'Value':'",SUBSTITUTE(BCDMDT_06108!G25,"'","\'"),"','TargetCode':''}")</f>
        <v>{'SheetId':'97f94cc4-2cf1-490f-9992-d56edff2a48b','UId':'f42fa02e-d017-4e5f-aa7e-c3072d992421','Col':7,'Row':25,'Format':'numberic','Value':'0.495047135935953','TargetCode':''}</v>
      </c>
    </row>
    <row r="373" spans="1:1" x14ac:dyDescent="0.25">
      <c r="A373" t="str">
        <f>CONCATENATE("{'SheetId':'97f94cc4-2cf1-490f-9992-d56edff2a48b'",",","'UId':'56e8a951-a001-4f6e-9993-2c4252f4d2e2'",",'Col':",COLUMN(BCDMDT_06108!D26),",'Row':",ROW(BCDMDT_06108!D26),",","'Format':'numberic'",",'Value':'",SUBSTITUTE(BCDMDT_06108!D26,"'","\'"),"','TargetCode':''}")</f>
        <v>{'SheetId':'97f94cc4-2cf1-490f-9992-d56edff2a48b','UId':'56e8a951-a001-4f6e-9993-2c4252f4d2e2','Col':4,'Row':26,'Format':'numberic','Value':' ','TargetCode':''}</v>
      </c>
    </row>
    <row r="374" spans="1:1" x14ac:dyDescent="0.25">
      <c r="A374" t="str">
        <f>CONCATENATE("{'SheetId':'97f94cc4-2cf1-490f-9992-d56edff2a48b'",",","'UId':'caf91613-db72-46a8-9128-b8af4d1e0e7d'",",'Col':",COLUMN(BCDMDT_06108!E26),",'Row':",ROW(BCDMDT_06108!E26),",","'Format':'numberic'",",'Value':'",SUBSTITUTE(BCDMDT_06108!E26,"'","\'"),"','TargetCode':''}")</f>
        <v>{'SheetId':'97f94cc4-2cf1-490f-9992-d56edff2a48b','UId':'caf91613-db72-46a8-9128-b8af4d1e0e7d','Col':5,'Row':26,'Format':'numberic','Value':' ','TargetCode':''}</v>
      </c>
    </row>
    <row r="375" spans="1:1" x14ac:dyDescent="0.25">
      <c r="A375" t="str">
        <f>CONCATENATE("{'SheetId':'97f94cc4-2cf1-490f-9992-d56edff2a48b'",",","'UId':'0b83e7d7-655b-4a13-acea-76e879ab7a23'",",'Col':",COLUMN(BCDMDT_06108!F26),",'Row':",ROW(BCDMDT_06108!F26),",","'Format':'numberic'",",'Value':'",SUBSTITUTE(BCDMDT_06108!F26,"'","\'"),"','TargetCode':''}")</f>
        <v>{'SheetId':'97f94cc4-2cf1-490f-9992-d56edff2a48b','UId':'0b83e7d7-655b-4a13-acea-76e879ab7a23','Col':6,'Row':26,'Format':'numberic','Value':' ','TargetCode':''}</v>
      </c>
    </row>
    <row r="376" spans="1:1" x14ac:dyDescent="0.25">
      <c r="A376" t="str">
        <f>CONCATENATE("{'SheetId':'97f94cc4-2cf1-490f-9992-d56edff2a48b'",",","'UId':'f23eb8c1-f1fb-4139-99e4-e67e010f30dd'",",'Col':",COLUMN(BCDMDT_06108!G26),",'Row':",ROW(BCDMDT_06108!G26),",","'Format':'numberic'",",'Value':'",SUBSTITUTE(BCDMDT_06108!G26,"'","\'"),"','TargetCode':''}")</f>
        <v>{'SheetId':'97f94cc4-2cf1-490f-9992-d56edff2a48b','UId':'f23eb8c1-f1fb-4139-99e4-e67e010f30dd','Col':7,'Row':26,'Format':'numberic','Value':' ','TargetCode':''}</v>
      </c>
    </row>
    <row r="377" spans="1:1" x14ac:dyDescent="0.25">
      <c r="A377" t="str">
        <f>CONCATENATE("{'SheetId':'97f94cc4-2cf1-490f-9992-d56edff2a48b'",",","'UId':'98916b91-cad4-49ea-a5c6-dffd2496439d'",",'Col':",COLUMN(BCDMDT_06108!A28),",'Row':",ROW(BCDMDT_06108!A28),",","'ColDynamic':",COLUMN(BCDMDT_06108!A33),",","'RowDynamic':",ROW(BCDMDT_06108!A33),",","'Format':'numberic'",",'Value':'",SUBSTITUTE(BCDMDT_06108!A28,"'","\'"),"','TargetCode':''}")</f>
        <v>{'SheetId':'97f94cc4-2cf1-490f-9992-d56edff2a48b','UId':'98916b91-cad4-49ea-a5c6-dffd2496439d','Col':1,'Row':28,'ColDynamic':1,'RowDynamic':33,'Format':'numberic','Value':' ','TargetCode':''}</v>
      </c>
    </row>
    <row r="378" spans="1:1" x14ac:dyDescent="0.25">
      <c r="A378" t="str">
        <f>CONCATENATE("{'SheetId':'97f94cc4-2cf1-490f-9992-d56edff2a48b'",",","'UId':'2601aee2-652c-4602-a819-18856351b861'",",'Col':",COLUMN(BCDMDT_06108!B28),",'Row':",ROW(BCDMDT_06108!B28),",","'ColDynamic':",COLUMN(BCDMDT_06108!B33),",","'RowDynamic':",ROW(BCDMDT_06108!B33),",","'Format':'string'",",'Value':'",SUBSTITUTE(BCDMDT_06108!B28,"'","\'"),"','TargetCode':''}")</f>
        <v>{'SheetId':'97f94cc4-2cf1-490f-9992-d56edff2a48b','UId':'2601aee2-652c-4602-a819-18856351b861','Col':2,'Row':28,'ColDynamic':2,'RowDynamic':33,'Format':'string','Value':'Tổng','TargetCode':''}</v>
      </c>
    </row>
    <row r="379" spans="1:1" x14ac:dyDescent="0.25">
      <c r="A379" t="str">
        <f>CONCATENATE("{'SheetId':'97f94cc4-2cf1-490f-9992-d56edff2a48b'",",","'UId':'448a054b-569f-47a0-95c9-cba75adc8e3a'",",'Col':",COLUMN(BCDMDT_06108!C28),",'Row':",ROW(BCDMDT_06108!C28),",","'ColDynamic':",COLUMN(BCDMDT_06108!C33),",","'RowDynamic':",ROW(BCDMDT_06108!C33),",","'Format':'numberic'",",'Value':'",SUBSTITUTE(BCDMDT_06108!C28,"'","\'"),"','TargetCode':''}")</f>
        <v>{'SheetId':'97f94cc4-2cf1-490f-9992-d56edff2a48b','UId':'448a054b-569f-47a0-95c9-cba75adc8e3a','Col':3,'Row':28,'ColDynamic':3,'RowDynamic':33,'Format':'numberic','Value':'4036','TargetCode':''}</v>
      </c>
    </row>
    <row r="380" spans="1:1" x14ac:dyDescent="0.25">
      <c r="A380" t="str">
        <f>CONCATENATE("{'SheetId':'97f94cc4-2cf1-490f-9992-d56edff2a48b'",",","'UId':'6e32f555-4d9d-4478-8435-91fa6da02b7a'",",'Col':",COLUMN(BCDMDT_06108!D28),",'Row':",ROW(BCDMDT_06108!D28),",","'ColDynamic':",COLUMN(BCDMDT_06108!D33),",","'RowDynamic':",ROW(BCDMDT_06108!D33),",","'Format':'numberic'",",'Value':'",SUBSTITUTE(BCDMDT_06108!D28,"'","\'"),"','TargetCode':''}")</f>
        <v>{'SheetId':'97f94cc4-2cf1-490f-9992-d56edff2a48b','UId':'6e32f555-4d9d-4478-8435-91fa6da02b7a','Col':4,'Row':28,'ColDynamic':4,'RowDynamic':33,'Format':'numberic','Value':' ','TargetCode':''}</v>
      </c>
    </row>
    <row r="381" spans="1:1" x14ac:dyDescent="0.25">
      <c r="A381" t="str">
        <f>CONCATENATE("{'SheetId':'97f94cc4-2cf1-490f-9992-d56edff2a48b'",",","'UId':'7e5294e3-e510-4dbd-b99c-186b133f858c'",",'Col':",COLUMN(BCDMDT_06108!E28),",'Row':",ROW(BCDMDT_06108!E28),",","'ColDynamic':",COLUMN(BCDMDT_06108!E33),",","'RowDynamic':",ROW(BCDMDT_06108!E33),",","'Format':'numberic'",",'Value':'",SUBSTITUTE(BCDMDT_06108!E28,"'","\'"),"','TargetCode':''}")</f>
        <v>{'SheetId':'97f94cc4-2cf1-490f-9992-d56edff2a48b','UId':'7e5294e3-e510-4dbd-b99c-186b133f858c','Col':5,'Row':28,'ColDynamic':5,'RowDynamic':33,'Format':'numberic','Value':' ','TargetCode':''}</v>
      </c>
    </row>
    <row r="382" spans="1:1" x14ac:dyDescent="0.25">
      <c r="A382" t="str">
        <f>CONCATENATE("{'SheetId':'97f94cc4-2cf1-490f-9992-d56edff2a48b'",",","'UId':'16c5fdac-0b8d-41ce-8bd9-63faa1b0b0a1'",",'Col':",COLUMN(BCDMDT_06108!F28),",'Row':",ROW(BCDMDT_06108!F28),",","'ColDynamic':",COLUMN(BCDMDT_06108!F33),",","'RowDynamic':",ROW(BCDMDT_06108!F33),",","'Format':'numberic'",",'Value':'",SUBSTITUTE(BCDMDT_06108!F28,"'","\'"),"','TargetCode':''}")</f>
        <v>{'SheetId':'97f94cc4-2cf1-490f-9992-d56edff2a48b','UId':'16c5fdac-0b8d-41ce-8bd9-63faa1b0b0a1','Col':6,'Row':28,'ColDynamic':6,'RowDynamic':33,'Format':'numberic','Value':'','TargetCode':''}</v>
      </c>
    </row>
    <row r="383" spans="1:1" x14ac:dyDescent="0.25">
      <c r="A383" t="str">
        <f>CONCATENATE("{'SheetId':'97f94cc4-2cf1-490f-9992-d56edff2a48b'",",","'UId':'4c4631a3-d52f-4b67-89fe-8fd34f865f10'",",'Col':",COLUMN(BCDMDT_06108!G28),",'Row':",ROW(BCDMDT_06108!G28),",","'ColDynamic':",COLUMN(BCDMDT_06108!G33),",","'RowDynamic':",ROW(BCDMDT_06108!G33),",","'Format':'numberic'",",'Value':'",SUBSTITUTE(BCDMDT_06108!G28,"'","\'"),"','TargetCode':''}")</f>
        <v>{'SheetId':'97f94cc4-2cf1-490f-9992-d56edff2a48b','UId':'4c4631a3-d52f-4b67-89fe-8fd34f865f10','Col':7,'Row':28,'ColDynamic':7,'RowDynamic':33,'Format':'numberic','Value':'','TargetCode':''}</v>
      </c>
    </row>
    <row r="384" spans="1:1" x14ac:dyDescent="0.25">
      <c r="A384" t="str">
        <f>CONCATENATE("{'SheetId':'97f94cc4-2cf1-490f-9992-d56edff2a48b'",",","'UId':'fe67c014-6a68-49e7-9bc2-ad619a2512b2'",",'Col':",COLUMN(BCDMDT_06108!D29),",'Row':",ROW(BCDMDT_06108!D29),",","'Format':'numberic'",",'Value':'",SUBSTITUTE(BCDMDT_06108!D29,"'","\'"),"','TargetCode':''}")</f>
        <v>{'SheetId':'97f94cc4-2cf1-490f-9992-d56edff2a48b','UId':'fe67c014-6a68-49e7-9bc2-ad619a2512b2','Col':4,'Row':29,'Format':'numberic','Value':' ','TargetCode':''}</v>
      </c>
    </row>
    <row r="385" spans="1:1" x14ac:dyDescent="0.25">
      <c r="A385" t="str">
        <f>CONCATENATE("{'SheetId':'97f94cc4-2cf1-490f-9992-d56edff2a48b'",",","'UId':'35839fdc-92db-44ce-a88e-f93bf7b78b89'",",'Col':",COLUMN(BCDMDT_06108!E29),",'Row':",ROW(BCDMDT_06108!E29),",","'Format':'numberic'",",'Value':'",SUBSTITUTE(BCDMDT_06108!E29,"'","\'"),"','TargetCode':''}")</f>
        <v>{'SheetId':'97f94cc4-2cf1-490f-9992-d56edff2a48b','UId':'35839fdc-92db-44ce-a88e-f93bf7b78b89','Col':5,'Row':29,'Format':'numberic','Value':' ','TargetCode':''}</v>
      </c>
    </row>
    <row r="386" spans="1:1" x14ac:dyDescent="0.25">
      <c r="A386" t="str">
        <f>CONCATENATE("{'SheetId':'97f94cc4-2cf1-490f-9992-d56edff2a48b'",",","'UId':'766a3264-c157-4cfd-ad37-cb09d7a737a8'",",'Col':",COLUMN(BCDMDT_06108!F29),",'Row':",ROW(BCDMDT_06108!F29),",","'Format':'numberic'",",'Value':'",SUBSTITUTE(BCDMDT_06108!F29,"'","\'"),"','TargetCode':''}")</f>
        <v>{'SheetId':'97f94cc4-2cf1-490f-9992-d56edff2a48b','UId':'766a3264-c157-4cfd-ad37-cb09d7a737a8','Col':6,'Row':29,'Format':'numberic','Value':' ','TargetCode':''}</v>
      </c>
    </row>
    <row r="387" spans="1:1" x14ac:dyDescent="0.25">
      <c r="A387" t="str">
        <f>CONCATENATE("{'SheetId':'97f94cc4-2cf1-490f-9992-d56edff2a48b'",",","'UId':'e92f8db3-5c60-4a5c-b6bb-4e7f8aeebb88'",",'Col':",COLUMN(BCDMDT_06108!G29),",'Row':",ROW(BCDMDT_06108!G29),",","'Format':'numberic'",",'Value':'",SUBSTITUTE(BCDMDT_06108!G29,"'","\'"),"','TargetCode':''}")</f>
        <v>{'SheetId':'97f94cc4-2cf1-490f-9992-d56edff2a48b','UId':'e92f8db3-5c60-4a5c-b6bb-4e7f8aeebb88','Col':7,'Row':29,'Format':'numberic','Value':' ','TargetCode':''}</v>
      </c>
    </row>
    <row r="388" spans="1:1" x14ac:dyDescent="0.25">
      <c r="A388" t="str">
        <f>CONCATENATE("{'SheetId':'97f94cc4-2cf1-490f-9992-d56edff2a48b'",",","'UId':'9a857fcc-2c15-498c-9f60-00335fc70c21'",",'Col':",COLUMN(BCDMDT_06108!A33),",'Row':",ROW(BCDMDT_06108!A33),",","'ColDynamic':",COLUMN(BCDMDT_06108!A45),",","'RowDynamic':",ROW(BCDMDT_06108!A45),",","'Format':'numberic'",",'Value':'",SUBSTITUTE(BCDMDT_06108!A33,"'","\'"),"','TargetCode':''}")</f>
        <v>{'SheetId':'97f94cc4-2cf1-490f-9992-d56edff2a48b','UId':'9a857fcc-2c15-498c-9f60-00335fc70c21','Col':1,'Row':33,'ColDynamic':1,'RowDynamic':45,'Format':'numberic','Value':' ','TargetCode':''}</v>
      </c>
    </row>
    <row r="389" spans="1:1" x14ac:dyDescent="0.25">
      <c r="A389" t="str">
        <f>CONCATENATE("{'SheetId':'97f94cc4-2cf1-490f-9992-d56edff2a48b'",",","'UId':'3e979013-edcd-4223-b605-0a63abd8da8d'",",'Col':",COLUMN(BCDMDT_06108!B33),",'Row':",ROW(BCDMDT_06108!B33),",","'ColDynamic':",COLUMN(BCDMDT_06108!B45),",","'RowDynamic':",ROW(BCDMDT_06108!B45),",","'Format':'string'",",'Value':'",SUBSTITUTE(BCDMDT_06108!B33,"'","\'"),"','TargetCode':''}")</f>
        <v>{'SheetId':'97f94cc4-2cf1-490f-9992-d56edff2a48b','UId':'3e979013-edcd-4223-b605-0a63abd8da8d','Col':2,'Row':33,'ColDynamic':2,'RowDynamic':45,'Format':'string','Value':'Tổng','TargetCode':''}</v>
      </c>
    </row>
    <row r="390" spans="1:1" x14ac:dyDescent="0.25">
      <c r="A390" t="str">
        <f>CONCATENATE("{'SheetId':'97f94cc4-2cf1-490f-9992-d56edff2a48b'",",","'UId':'3cc4bc7d-e76f-401c-a82d-9f950536450b'",",'Col':",COLUMN(BCDMDT_06108!C33),",'Row':",ROW(BCDMDT_06108!C33),",","'ColDynamic':",COLUMN(BCDMDT_06108!C45),",","'RowDynamic':",ROW(BCDMDT_06108!C45),",","'Format':'numberic'",",'Value':'",SUBSTITUTE(BCDMDT_06108!C33,"'","\'"),"','TargetCode':''}")</f>
        <v>{'SheetId':'97f94cc4-2cf1-490f-9992-d56edff2a48b','UId':'3cc4bc7d-e76f-401c-a82d-9f950536450b','Col':3,'Row':33,'ColDynamic':3,'RowDynamic':45,'Format':'numberic','Value':'4038','TargetCode':''}</v>
      </c>
    </row>
    <row r="391" spans="1:1" x14ac:dyDescent="0.25">
      <c r="A391" t="str">
        <f>CONCATENATE("{'SheetId':'97f94cc4-2cf1-490f-9992-d56edff2a48b'",",","'UId':'f5c6296c-ddf6-4535-93ff-f51ac34cec79'",",'Col':",COLUMN(BCDMDT_06108!D33),",'Row':",ROW(BCDMDT_06108!D33),",","'ColDynamic':",COLUMN(BCDMDT_06108!D45),",","'RowDynamic':",ROW(BCDMDT_06108!D45),",","'Format':'numberic'",",'Value':'",SUBSTITUTE(BCDMDT_06108!D33,"'","\'"),"','TargetCode':''}")</f>
        <v>{'SheetId':'97f94cc4-2cf1-490f-9992-d56edff2a48b','UId':'f5c6296c-ddf6-4535-93ff-f51ac34cec79','Col':4,'Row':33,'ColDynamic':4,'RowDynamic':45,'Format':'numberic','Value':' ','TargetCode':''}</v>
      </c>
    </row>
    <row r="392" spans="1:1" x14ac:dyDescent="0.25">
      <c r="A392" t="str">
        <f>CONCATENATE("{'SheetId':'97f94cc4-2cf1-490f-9992-d56edff2a48b'",",","'UId':'2083bb19-14da-4045-bf10-7a3205a3cc3f'",",'Col':",COLUMN(BCDMDT_06108!E33),",'Row':",ROW(BCDMDT_06108!E33),",","'ColDynamic':",COLUMN(BCDMDT_06108!E45),",","'RowDynamic':",ROW(BCDMDT_06108!E45),",","'Format':'numberic'",",'Value':'",SUBSTITUTE(BCDMDT_06108!E33,"'","\'"),"','TargetCode':''}")</f>
        <v>{'SheetId':'97f94cc4-2cf1-490f-9992-d56edff2a48b','UId':'2083bb19-14da-4045-bf10-7a3205a3cc3f','Col':5,'Row':33,'ColDynamic':5,'RowDynamic':45,'Format':'numberic','Value':' ','TargetCode':''}</v>
      </c>
    </row>
    <row r="393" spans="1:1" x14ac:dyDescent="0.25">
      <c r="A393" t="str">
        <f>CONCATENATE("{'SheetId':'97f94cc4-2cf1-490f-9992-d56edff2a48b'",",","'UId':'430436ad-39f2-4a0f-b8fe-913b47379af6'",",'Col':",COLUMN(BCDMDT_06108!F33),",'Row':",ROW(BCDMDT_06108!F33),",","'ColDynamic':",COLUMN(BCDMDT_06108!F45),",","'RowDynamic':",ROW(BCDMDT_06108!F45),",","'Format':'numberic'",",'Value':'",SUBSTITUTE(BCDMDT_06108!F33,"'","\'"),"','TargetCode':''}")</f>
        <v>{'SheetId':'97f94cc4-2cf1-490f-9992-d56edff2a48b','UId':'430436ad-39f2-4a0f-b8fe-913b47379af6','Col':6,'Row':33,'ColDynamic':6,'RowDynamic':45,'Format':'numberic','Value':'0','TargetCode':''}</v>
      </c>
    </row>
    <row r="394" spans="1:1" x14ac:dyDescent="0.25">
      <c r="A394" t="str">
        <f>CONCATENATE("{'SheetId':'97f94cc4-2cf1-490f-9992-d56edff2a48b'",",","'UId':'a4e575f3-6b63-4a68-b885-9356cd70acc6'",",'Col':",COLUMN(BCDMDT_06108!G33),",'Row':",ROW(BCDMDT_06108!G33),",","'ColDynamic':",COLUMN(BCDMDT_06108!G45),",","'RowDynamic':",ROW(BCDMDT_06108!G45),",","'Format':'numberic'",",'Value':'",SUBSTITUTE(BCDMDT_06108!G33,"'","\'"),"','TargetCode':''}")</f>
        <v>{'SheetId':'97f94cc4-2cf1-490f-9992-d56edff2a48b','UId':'a4e575f3-6b63-4a68-b885-9356cd70acc6','Col':7,'Row':33,'ColDynamic':7,'RowDynamic':45,'Format':'numberic','Value':'0','TargetCode':''}</v>
      </c>
    </row>
    <row r="395" spans="1:1" x14ac:dyDescent="0.25">
      <c r="A395" t="str">
        <f>CONCATENATE("{'SheetId':'97f94cc4-2cf1-490f-9992-d56edff2a48b'",",","'UId':'4f6c609c-6a5a-4572-8d05-c2597824ff25'",",'Col':",COLUMN(BCDMDT_06108!D34),",'Row':",ROW(BCDMDT_06108!D34),",","'Format':'numberic'",",'Value':'",SUBSTITUTE(BCDMDT_06108!D34,"'","\'"),"','TargetCode':''}")</f>
        <v>{'SheetId':'97f94cc4-2cf1-490f-9992-d56edff2a48b','UId':'4f6c609c-6a5a-4572-8d05-c2597824ff25','Col':4,'Row':34,'Format':'numberic','Value':' ','TargetCode':''}</v>
      </c>
    </row>
    <row r="396" spans="1:1" x14ac:dyDescent="0.25">
      <c r="A396" t="str">
        <f>CONCATENATE("{'SheetId':'97f94cc4-2cf1-490f-9992-d56edff2a48b'",",","'UId':'199df9f5-775e-494f-98ce-ab1a9dec16cd'",",'Col':",COLUMN(BCDMDT_06108!E34),",'Row':",ROW(BCDMDT_06108!E34),",","'Format':'numberic'",",'Value':'",SUBSTITUTE(BCDMDT_06108!E34,"'","\'"),"','TargetCode':''}")</f>
        <v>{'SheetId':'97f94cc4-2cf1-490f-9992-d56edff2a48b','UId':'199df9f5-775e-494f-98ce-ab1a9dec16cd','Col':5,'Row':34,'Format':'numberic','Value':' ','TargetCode':''}</v>
      </c>
    </row>
    <row r="397" spans="1:1" x14ac:dyDescent="0.25">
      <c r="A397" t="str">
        <f>CONCATENATE("{'SheetId':'97f94cc4-2cf1-490f-9992-d56edff2a48b'",",","'UId':'568d7d46-a83c-4b46-bc9f-0b345c10f451'",",'Col':",COLUMN(BCDMDT_06108!F34),",'Row':",ROW(BCDMDT_06108!F34),",","'Format':'numberic'",",'Value':'",SUBSTITUTE(BCDMDT_06108!F34,"'","\'"),"','TargetCode':''}")</f>
        <v>{'SheetId':'97f94cc4-2cf1-490f-9992-d56edff2a48b','UId':'568d7d46-a83c-4b46-bc9f-0b345c10f451','Col':6,'Row':34,'Format':'numberic','Value':'186923635000','TargetCode':''}</v>
      </c>
    </row>
    <row r="398" spans="1:1" x14ac:dyDescent="0.25">
      <c r="A398" t="str">
        <f>CONCATENATE("{'SheetId':'97f94cc4-2cf1-490f-9992-d56edff2a48b'",",","'UId':'40984a12-7865-4903-a489-3a50800fe9a1'",",'Col':",COLUMN(BCDMDT_06108!G34),",'Row':",ROW(BCDMDT_06108!G34),",","'Format':'numberic'",",'Value':'",SUBSTITUTE(BCDMDT_06108!G34,"'","\'"),"','TargetCode':''}")</f>
        <v>{'SheetId':'97f94cc4-2cf1-490f-9992-d56edff2a48b','UId':'40984a12-7865-4903-a489-3a50800fe9a1','Col':7,'Row':34,'Format':'numberic','Value':'0.495047135935953','TargetCode':''}</v>
      </c>
    </row>
    <row r="399" spans="1:1" x14ac:dyDescent="0.25">
      <c r="A399" t="str">
        <f>CONCATENATE("{'SheetId':'97f94cc4-2cf1-490f-9992-d56edff2a48b'",",","'UId':'5aaae082-8da8-4940-9deb-493d9078553c'",",'Col':",COLUMN(BCDMDT_06108!D35),",'Row':",ROW(BCDMDT_06108!D35),",","'Format':'numberic'",",'Value':'",SUBSTITUTE(BCDMDT_06108!D35,"'","\'"),"','TargetCode':''}")</f>
        <v>{'SheetId':'97f94cc4-2cf1-490f-9992-d56edff2a48b','UId':'5aaae082-8da8-4940-9deb-493d9078553c','Col':4,'Row':35,'Format':'numberic','Value':' ','TargetCode':''}</v>
      </c>
    </row>
    <row r="400" spans="1:1" x14ac:dyDescent="0.25">
      <c r="A400" t="str">
        <f>CONCATENATE("{'SheetId':'97f94cc4-2cf1-490f-9992-d56edff2a48b'",",","'UId':'7e18af69-f67a-4d03-9114-95a6eb322f95'",",'Col':",COLUMN(BCDMDT_06108!E35),",'Row':",ROW(BCDMDT_06108!E35),",","'Format':'numberic'",",'Value':'",SUBSTITUTE(BCDMDT_06108!E35,"'","\'"),"','TargetCode':''}")</f>
        <v>{'SheetId':'97f94cc4-2cf1-490f-9992-d56edff2a48b','UId':'7e18af69-f67a-4d03-9114-95a6eb322f95','Col':5,'Row':35,'Format':'numberic','Value':' ','TargetCode':''}</v>
      </c>
    </row>
    <row r="401" spans="1:1" x14ac:dyDescent="0.25">
      <c r="A401" t="str">
        <f>CONCATENATE("{'SheetId':'97f94cc4-2cf1-490f-9992-d56edff2a48b'",",","'UId':'71b8f338-b37c-49fd-a991-d8a153913b22'",",'Col':",COLUMN(BCDMDT_06108!F35),",'Row':",ROW(BCDMDT_06108!F35),",","'Format':'numberic'",",'Value':'",SUBSTITUTE(BCDMDT_06108!F35,"'","\'"),"','TargetCode':''}")</f>
        <v>{'SheetId':'97f94cc4-2cf1-490f-9992-d56edff2a48b','UId':'71b8f338-b37c-49fd-a991-d8a153913b22','Col':6,'Row':35,'Format':'numberic','Value':' ','TargetCode':''}</v>
      </c>
    </row>
    <row r="402" spans="1:1" x14ac:dyDescent="0.25">
      <c r="A402" t="str">
        <f>CONCATENATE("{'SheetId':'97f94cc4-2cf1-490f-9992-d56edff2a48b'",",","'UId':'06e8433a-f8a5-4bed-a89c-6ade0c43f4d1'",",'Col':",COLUMN(BCDMDT_06108!G35),",'Row':",ROW(BCDMDT_06108!G35),",","'Format':'numberic'",",'Value':'",SUBSTITUTE(BCDMDT_06108!G35,"'","\'"),"','TargetCode':''}")</f>
        <v>{'SheetId':'97f94cc4-2cf1-490f-9992-d56edff2a48b','UId':'06e8433a-f8a5-4bed-a89c-6ade0c43f4d1','Col':7,'Row':35,'Format':'numberic','Value':' ','TargetCode':''}</v>
      </c>
    </row>
    <row r="403" spans="1:1" x14ac:dyDescent="0.25">
      <c r="A403" t="str">
        <f>CONCATENATE("{'SheetId':'97f94cc4-2cf1-490f-9992-d56edff2a48b'",",","'UId':'cf024e3f-6c0c-418d-8b49-55c65ec7ec95'",",'Col':",COLUMN(BCDMDT_06108!A44),",'Row':",ROW(BCDMDT_06108!A44),",","'ColDynamic':",COLUMN(BCDMDT_06108!A54),",","'RowDynamic':",ROW(BCDMDT_06108!A54),",","'Format':'numberic'",",'Value':'",SUBSTITUTE(BCDMDT_06108!A44,"'","\'"),"','TargetCode':''}")</f>
        <v>{'SheetId':'97f94cc4-2cf1-490f-9992-d56edff2a48b','UId':'cf024e3f-6c0c-418d-8b49-55c65ec7ec95','Col':1,'Row':44,'ColDynamic':1,'RowDynamic':54,'Format':'numberic','Value':' ','TargetCode':''}</v>
      </c>
    </row>
    <row r="404" spans="1:1" x14ac:dyDescent="0.25">
      <c r="A404" t="str">
        <f>CONCATENATE("{'SheetId':'97f94cc4-2cf1-490f-9992-d56edff2a48b'",",","'UId':'bab093ef-7bd1-48fd-aaae-4a9790143bf5'",",'Col':",COLUMN(BCDMDT_06108!B44),",'Row':",ROW(BCDMDT_06108!B44),",","'ColDynamic':",COLUMN(BCDMDT_06108!B54),",","'RowDynamic':",ROW(BCDMDT_06108!B54),",","'Format':'string'",",'Value':'",SUBSTITUTE(BCDMDT_06108!B44,"'","\'"),"','TargetCode':''}")</f>
        <v>{'SheetId':'97f94cc4-2cf1-490f-9992-d56edff2a48b','UId':'bab093ef-7bd1-48fd-aaae-4a9790143bf5','Col':2,'Row':44,'ColDynamic':2,'RowDynamic':54,'Format':'string','Value':'Tổng','TargetCode':''}</v>
      </c>
    </row>
    <row r="405" spans="1:1" x14ac:dyDescent="0.25">
      <c r="A405" t="str">
        <f>CONCATENATE("{'SheetId':'97f94cc4-2cf1-490f-9992-d56edff2a48b'",",","'UId':'8d178130-1ea6-493e-8be3-836d042b7f35'",",'Col':",COLUMN(BCDMDT_06108!C44),",'Row':",ROW(BCDMDT_06108!C44),",","'ColDynamic':",COLUMN(BCDMDT_06108!C54),",","'RowDynamic':",ROW(BCDMDT_06108!C54),",","'Format':'numberic'",",'Value':'",SUBSTITUTE(BCDMDT_06108!C44,"'","\'"),"','TargetCode':''}")</f>
        <v>{'SheetId':'97f94cc4-2cf1-490f-9992-d56edff2a48b','UId':'8d178130-1ea6-493e-8be3-836d042b7f35','Col':3,'Row':44,'ColDynamic':3,'RowDynamic':54,'Format':'numberic','Value':'4041','TargetCode':''}</v>
      </c>
    </row>
    <row r="406" spans="1:1" x14ac:dyDescent="0.25">
      <c r="A406" t="str">
        <f>CONCATENATE("{'SheetId':'97f94cc4-2cf1-490f-9992-d56edff2a48b'",",","'UId':'c1677490-7516-44f0-8a45-18c9e47688f2'",",'Col':",COLUMN(BCDMDT_06108!D44),",'Row':",ROW(BCDMDT_06108!D44),",","'ColDynamic':",COLUMN(BCDMDT_06108!D54),",","'RowDynamic':",ROW(BCDMDT_06108!D54),",","'Format':'numberic'",",'Value':'",SUBSTITUTE(BCDMDT_06108!D44,"'","\'"),"','TargetCode':''}")</f>
        <v>{'SheetId':'97f94cc4-2cf1-490f-9992-d56edff2a48b','UId':'c1677490-7516-44f0-8a45-18c9e47688f2','Col':4,'Row':44,'ColDynamic':4,'RowDynamic':54,'Format':'numberic','Value':' ','TargetCode':''}</v>
      </c>
    </row>
    <row r="407" spans="1:1" x14ac:dyDescent="0.25">
      <c r="A407" t="str">
        <f>CONCATENATE("{'SheetId':'97f94cc4-2cf1-490f-9992-d56edff2a48b'",",","'UId':'c18d94f4-a7ff-48af-9948-94dd03d5c644'",",'Col':",COLUMN(BCDMDT_06108!E44),",'Row':",ROW(BCDMDT_06108!E44),",","'ColDynamic':",COLUMN(BCDMDT_06108!E54),",","'RowDynamic':",ROW(BCDMDT_06108!E54),",","'Format':'numberic'",",'Value':'",SUBSTITUTE(BCDMDT_06108!E44,"'","\'"),"','TargetCode':''}")</f>
        <v>{'SheetId':'97f94cc4-2cf1-490f-9992-d56edff2a48b','UId':'c18d94f4-a7ff-48af-9948-94dd03d5c644','Col':5,'Row':44,'ColDynamic':5,'RowDynamic':54,'Format':'numberic','Value':' ','TargetCode':''}</v>
      </c>
    </row>
    <row r="408" spans="1:1" x14ac:dyDescent="0.25">
      <c r="A408" t="str">
        <f>CONCATENATE("{'SheetId':'97f94cc4-2cf1-490f-9992-d56edff2a48b'",",","'UId':'9165ebb3-3739-4d81-a261-f89a3b450f4e'",",'Col':",COLUMN(BCDMDT_06108!F44),",'Row':",ROW(BCDMDT_06108!F44),",","'ColDynamic':",COLUMN(BCDMDT_06108!F54),",","'RowDynamic':",ROW(BCDMDT_06108!F54),",","'Format':'numberic'",",'Value':'",SUBSTITUTE(BCDMDT_06108!F44,"'","\'"),"','TargetCode':''}")</f>
        <v>{'SheetId':'97f94cc4-2cf1-490f-9992-d56edff2a48b','UId':'9165ebb3-3739-4d81-a261-f89a3b450f4e','Col':6,'Row':44,'ColDynamic':6,'RowDynamic':54,'Format':'numberic','Value':'','TargetCode':''}</v>
      </c>
    </row>
    <row r="409" spans="1:1" x14ac:dyDescent="0.25">
      <c r="A409" t="str">
        <f>CONCATENATE("{'SheetId':'97f94cc4-2cf1-490f-9992-d56edff2a48b'",",","'UId':'5383f531-8c5d-4b61-a2e0-9949d7456c4f'",",'Col':",COLUMN(BCDMDT_06108!G44),",'Row':",ROW(BCDMDT_06108!G44),",","'ColDynamic':",COLUMN(BCDMDT_06108!G54),",","'RowDynamic':",ROW(BCDMDT_06108!G54),",","'Format':'numberic'",",'Value':'",SUBSTITUTE(BCDMDT_06108!G44,"'","\'"),"','TargetCode':''}")</f>
        <v>{'SheetId':'97f94cc4-2cf1-490f-9992-d56edff2a48b','UId':'5383f531-8c5d-4b61-a2e0-9949d7456c4f','Col':7,'Row':44,'ColDynamic':7,'RowDynamic':54,'Format':'numberic','Value':'','TargetCode':''}</v>
      </c>
    </row>
    <row r="410" spans="1:1" x14ac:dyDescent="0.25">
      <c r="A410" t="str">
        <f>CONCATENATE("{'SheetId':'97f94cc4-2cf1-490f-9992-d56edff2a48b'",",","'UId':'26543170-e0dc-49c6-b8d6-ab31cb86cf5e'",",'Col':",COLUMN(BCDMDT_06108!D45),",'Row':",ROW(BCDMDT_06108!D45),",","'Format':'numberic'",",'Value':'",SUBSTITUTE(BCDMDT_06108!D45,"'","\'"),"','TargetCode':''}")</f>
        <v>{'SheetId':'97f94cc4-2cf1-490f-9992-d56edff2a48b','UId':'26543170-e0dc-49c6-b8d6-ab31cb86cf5e','Col':4,'Row':45,'Format':'numberic','Value':' ','TargetCode':''}</v>
      </c>
    </row>
    <row r="411" spans="1:1" x14ac:dyDescent="0.25">
      <c r="A411" t="str">
        <f>CONCATENATE("{'SheetId':'97f94cc4-2cf1-490f-9992-d56edff2a48b'",",","'UId':'675dbcf4-5f5f-49b1-b523-3f0c91ed37bc'",",'Col':",COLUMN(BCDMDT_06108!E45),",'Row':",ROW(BCDMDT_06108!E45),",","'Format':'numberic'",",'Value':'",SUBSTITUTE(BCDMDT_06108!E45,"'","\'"),"','TargetCode':''}")</f>
        <v>{'SheetId':'97f94cc4-2cf1-490f-9992-d56edff2a48b','UId':'675dbcf4-5f5f-49b1-b523-3f0c91ed37bc','Col':5,'Row':45,'Format':'numberic','Value':' ','TargetCode':''}</v>
      </c>
    </row>
    <row r="412" spans="1:1" x14ac:dyDescent="0.25">
      <c r="A412" t="str">
        <f>CONCATENATE("{'SheetId':'97f94cc4-2cf1-490f-9992-d56edff2a48b'",",","'UId':'7766f28c-1e42-4c6d-a056-0d23c8f10652'",",'Col':",COLUMN(BCDMDT_06108!F45),",'Row':",ROW(BCDMDT_06108!F45),",","'Format':'numberic'",",'Value':'",SUBSTITUTE(BCDMDT_06108!F45,"'","\'"),"','TargetCode':''}")</f>
        <v>{'SheetId':'97f94cc4-2cf1-490f-9992-d56edff2a48b','UId':'7766f28c-1e42-4c6d-a056-0d23c8f10652','Col':6,'Row':45,'Format':'numberic','Value':' ','TargetCode':''}</v>
      </c>
    </row>
    <row r="413" spans="1:1" x14ac:dyDescent="0.25">
      <c r="A413" t="str">
        <f>CONCATENATE("{'SheetId':'97f94cc4-2cf1-490f-9992-d56edff2a48b'",",","'UId':'d0185705-d0f2-4207-9f42-3559fd7fccd6'",",'Col':",COLUMN(BCDMDT_06108!G45),",'Row':",ROW(BCDMDT_06108!G45),",","'Format':'numberic'",",'Value':'",SUBSTITUTE(BCDMDT_06108!G45,"'","\'"),"','TargetCode':''}")</f>
        <v>{'SheetId':'97f94cc4-2cf1-490f-9992-d56edff2a48b','UId':'d0185705-d0f2-4207-9f42-3559fd7fccd6','Col':7,'Row':45,'Format':'numberic','Value':' ','TargetCode':''}</v>
      </c>
    </row>
    <row r="414" spans="1:1" x14ac:dyDescent="0.25">
      <c r="A414" t="str">
        <f>CONCATENATE("{'SheetId':'97f94cc4-2cf1-490f-9992-d56edff2a48b'",",","'UId':'5771d576-186a-42c7-8b2d-37effd7dd119'",",'Col':",COLUMN(BCDMDT_06108!D46),",'Row':",ROW(BCDMDT_06108!D46),",","'Format':'numberic'",",'Value':'",SUBSTITUTE(BCDMDT_06108!D46,"'","\'"),"','TargetCode':''}")</f>
        <v>{'SheetId':'97f94cc4-2cf1-490f-9992-d56edff2a48b','UId':'5771d576-186a-42c7-8b2d-37effd7dd119','Col':4,'Row':46,'Format':'numberic','Value':' ','TargetCode':''}</v>
      </c>
    </row>
    <row r="415" spans="1:1" x14ac:dyDescent="0.25">
      <c r="A415" t="str">
        <f>CONCATENATE("{'SheetId':'97f94cc4-2cf1-490f-9992-d56edff2a48b'",",","'UId':'e97e61f4-dde9-474b-b55b-5204e787313c'",",'Col':",COLUMN(BCDMDT_06108!E46),",'Row':",ROW(BCDMDT_06108!E46),",","'Format':'numberic'",",'Value':'",SUBSTITUTE(BCDMDT_06108!E46,"'","\'"),"','TargetCode':''}")</f>
        <v>{'SheetId':'97f94cc4-2cf1-490f-9992-d56edff2a48b','UId':'e97e61f4-dde9-474b-b55b-5204e787313c','Col':5,'Row':46,'Format':'numberic','Value':' ','TargetCode':''}</v>
      </c>
    </row>
    <row r="416" spans="1:1" x14ac:dyDescent="0.25">
      <c r="A416" t="str">
        <f>CONCATENATE("{'SheetId':'97f94cc4-2cf1-490f-9992-d56edff2a48b'",",","'UId':'ad2a09d5-3fe4-41c7-918c-71652dc1ff78'",",'Col':",COLUMN(BCDMDT_06108!F46),",'Row':",ROW(BCDMDT_06108!F46),",","'Format':'numberic'",",'Value':'",SUBSTITUTE(BCDMDT_06108!F46,"'","\'"),"','TargetCode':''}")</f>
        <v>{'SheetId':'97f94cc4-2cf1-490f-9992-d56edff2a48b','UId':'ad2a09d5-3fe4-41c7-918c-71652dc1ff78','Col':6,'Row':46,'Format':'numberic','Value':'190663914611','TargetCode':''}</v>
      </c>
    </row>
    <row r="417" spans="1:1" x14ac:dyDescent="0.25">
      <c r="A417" t="str">
        <f>CONCATENATE("{'SheetId':'97f94cc4-2cf1-490f-9992-d56edff2a48b'",",","'UId':'a024435a-79b1-4882-a92d-662dd5e70793'",",'Col':",COLUMN(BCDMDT_06108!G46),",'Row':",ROW(BCDMDT_06108!G46),",","'Format':'numberic'",",'Value':'",SUBSTITUTE(BCDMDT_06108!G46,"'","\'"),"','TargetCode':''}")</f>
        <v>{'SheetId':'97f94cc4-2cf1-490f-9992-d56edff2a48b','UId':'a024435a-79b1-4882-a92d-662dd5e70793','Col':7,'Row':46,'Format':'numberic','Value':'0.504952864064047','TargetCode':''}</v>
      </c>
    </row>
    <row r="418" spans="1:1" x14ac:dyDescent="0.25">
      <c r="A418" t="str">
        <f>CONCATENATE("{'SheetId':'97f94cc4-2cf1-490f-9992-d56edff2a48b'",",","'UId':'0f2dead1-e171-4208-a851-914f69615f82'",",'Col':",COLUMN(BCDMDT_06108!A51),",'Row':",ROW(BCDMDT_06108!A51),",","'ColDynamic':",COLUMN(BCDMDT_06108!A50),",","'RowDynamic':",ROW(BCDMDT_06108!A50),",","'Format':'string'",",'Value':'",SUBSTITUTE(BCDMDT_06108!A51,"'","\'"),"','TargetCode':''}")</f>
        <v>{'SheetId':'97f94cc4-2cf1-490f-9992-d56edff2a48b','UId':'0f2dead1-e171-4208-a851-914f69615f82','Col':1,'Row':51,'ColDynamic':1,'RowDynamic':50,'Format':'string','Value':'2','TargetCode':''}</v>
      </c>
    </row>
    <row r="419" spans="1:1" x14ac:dyDescent="0.25">
      <c r="A419" t="str">
        <f>CONCATENATE("{'SheetId':'97f94cc4-2cf1-490f-9992-d56edff2a48b'",",","'UId':'eb93bf88-bab4-4fc3-af47-6cda172e8c8c'",",'Col':",COLUMN(BCDMDT_06108!B51),",'Row':",ROW(BCDMDT_06108!B51),",","'ColDynamic':",COLUMN(BCDMDT_06108!B50),",","'RowDynamic':",ROW(BCDMDT_06108!B50),",","'Format':'string'",",'Value':'",SUBSTITUTE(BCDMDT_06108!B51,"'","\'"),"','TargetCode':''}")</f>
        <v>{'SheetId':'97f94cc4-2cf1-490f-9992-d56edff2a48b','UId':'eb93bf88-bab4-4fc3-af47-6cda172e8c8c','Col':2,'Row':51,'ColDynamic':2,'RowDynamic':50,'Format':'string','Value':'Chứng chỉ tiền gửi','TargetCode':''}</v>
      </c>
    </row>
    <row r="420" spans="1:1" x14ac:dyDescent="0.25">
      <c r="A420" t="str">
        <f>CONCATENATE("{'SheetId':'97f94cc4-2cf1-490f-9992-d56edff2a48b'",",","'UId':'5d1f678e-30ec-4260-b6af-00c93418bc6c'",",'Col':",COLUMN(BCDMDT_06108!C51),",'Row':",ROW(BCDMDT_06108!C51),",","'ColDynamic':",COLUMN(BCDMDT_06108!C50),",","'RowDynamic':",ROW(BCDMDT_06108!C50),",","'Format':'string'",",'Value':'",SUBSTITUTE(BCDMDT_06108!C51,"'","\'"),"','TargetCode':''}")</f>
        <v>{'SheetId':'97f94cc4-2cf1-490f-9992-d56edff2a48b','UId':'5d1f678e-30ec-4260-b6af-00c93418bc6c','Col':3,'Row':51,'ColDynamic':3,'RowDynamic':50,'Format':'string','Value':'4044','TargetCode':''}</v>
      </c>
    </row>
    <row r="421" spans="1:1" x14ac:dyDescent="0.25">
      <c r="A421" t="str">
        <f>CONCATENATE("{'SheetId':'97f94cc4-2cf1-490f-9992-d56edff2a48b'",",","'UId':'d2390ac2-17a1-4e79-9f9e-a0e1e918db24'",",'Col':",COLUMN(BCDMDT_06108!D51),",'Row':",ROW(BCDMDT_06108!D51),",","'ColDynamic':",COLUMN(BCDMDT_06108!D50),",","'RowDynamic':",ROW(BCDMDT_06108!D50),",","'Format':'numberic'",",'Value':'",SUBSTITUTE(BCDMDT_06108!D51,"'","\'"),"','TargetCode':''}")</f>
        <v>{'SheetId':'97f94cc4-2cf1-490f-9992-d56edff2a48b','UId':'d2390ac2-17a1-4e79-9f9e-a0e1e918db24','Col':4,'Row':51,'ColDynamic':4,'RowDynamic':50,'Format':'numberic','Value':' ','TargetCode':''}</v>
      </c>
    </row>
    <row r="422" spans="1:1" x14ac:dyDescent="0.25">
      <c r="A422" t="str">
        <f>CONCATENATE("{'SheetId':'97f94cc4-2cf1-490f-9992-d56edff2a48b'",",","'UId':'987b1e5b-5774-4c91-a7c9-c25f0cb75f38'",",'Col':",COLUMN(BCDMDT_06108!E51),",'Row':",ROW(BCDMDT_06108!E51),",","'ColDynamic':",COLUMN(BCDMDT_06108!E50),",","'RowDynamic':",ROW(BCDMDT_06108!E50),",","'Format':'numberic'",",'Value':'",SUBSTITUTE(BCDMDT_06108!E51,"'","\'"),"','TargetCode':''}")</f>
        <v>{'SheetId':'97f94cc4-2cf1-490f-9992-d56edff2a48b','UId':'987b1e5b-5774-4c91-a7c9-c25f0cb75f38','Col':5,'Row':51,'ColDynamic':5,'RowDynamic':50,'Format':'numberic','Value':' ','TargetCode':''}</v>
      </c>
    </row>
    <row r="423" spans="1:1" x14ac:dyDescent="0.25">
      <c r="A423" t="str">
        <f>CONCATENATE("{'SheetId':'97f94cc4-2cf1-490f-9992-d56edff2a48b'",",","'UId':'940e47b0-c384-4fd9-8187-9682427c7877'",",'Col':",COLUMN(BCDMDT_06108!F51),",'Row':",ROW(BCDMDT_06108!F51),",","'ColDynamic':",COLUMN(BCDMDT_06108!F50),",","'RowDynamic':",ROW(BCDMDT_06108!F50),",","'Format':'numberic'",",'Value':'",SUBSTITUTE(BCDMDT_06108!F51,"'","\'"),"','TargetCode':''}")</f>
        <v>{'SheetId':'97f94cc4-2cf1-490f-9992-d56edff2a48b','UId':'940e47b0-c384-4fd9-8187-9682427c7877','Col':6,'Row':51,'ColDynamic':6,'RowDynamic':50,'Format':'numberic','Value':'0','TargetCode':''}</v>
      </c>
    </row>
    <row r="424" spans="1:1" x14ac:dyDescent="0.25">
      <c r="A424" t="str">
        <f>CONCATENATE("{'SheetId':'97f94cc4-2cf1-490f-9992-d56edff2a48b'",",","'UId':'43b5fa0f-b62a-48c5-a6e1-fd84c1ac4294'",",'Col':",COLUMN(BCDMDT_06108!G51),",'Row':",ROW(BCDMDT_06108!G51),",","'ColDynamic':",COLUMN(BCDMDT_06108!G50),",","'RowDynamic':",ROW(BCDMDT_06108!G50),",","'Format':'numberic'",",'Value':'",SUBSTITUTE(BCDMDT_06108!G51,"'","\'"),"','TargetCode':''}")</f>
        <v>{'SheetId':'97f94cc4-2cf1-490f-9992-d56edff2a48b','UId':'43b5fa0f-b62a-48c5-a6e1-fd84c1ac4294','Col':7,'Row':51,'ColDynamic':7,'RowDynamic':50,'Format':'numberic','Value':'0','TargetCode':''}</v>
      </c>
    </row>
    <row r="425" spans="1:1" x14ac:dyDescent="0.25">
      <c r="A425" t="str">
        <f>CONCATENATE("{'SheetId':'97f94cc4-2cf1-490f-9992-d56edff2a48b'",",","'UId':'8e706584-9a97-411a-aa73-101d6bbfd1b3'",",'Col':",COLUMN(BCDMDT_06108!A53),",'Row':",ROW(BCDMDT_06108!A53),",","'ColDynamic':",COLUMN(BCDMDT_06108!A52),",","'RowDynamic':",ROW(BCDMDT_06108!A52),",","'Format':'string'",",'Value':'",SUBSTITUTE(BCDMDT_06108!A53,"'","\'"),"','TargetCode':''}")</f>
        <v>{'SheetId':'97f94cc4-2cf1-490f-9992-d56edff2a48b','UId':'8e706584-9a97-411a-aa73-101d6bbfd1b3','Col':1,'Row':53,'ColDynamic':1,'RowDynamic':52,'Format':'string','Value':'3','TargetCode':''}</v>
      </c>
    </row>
    <row r="426" spans="1:1" x14ac:dyDescent="0.25">
      <c r="A426" t="str">
        <f>CONCATENATE("{'SheetId':'97f94cc4-2cf1-490f-9992-d56edff2a48b'",",","'UId':'ebbb73ee-21aa-4791-831d-554ddb8bda55'",",'Col':",COLUMN(BCDMDT_06108!B53),",'Row':",ROW(BCDMDT_06108!B53),",","'ColDynamic':",COLUMN(BCDMDT_06108!B52),",","'RowDynamic':",ROW(BCDMDT_06108!B52),",","'Format':'string'",",'Value':'",SUBSTITUTE(BCDMDT_06108!B53,"'","\'"),"','TargetCode':''}")</f>
        <v>{'SheetId':'97f94cc4-2cf1-490f-9992-d56edff2a48b','UId':'ebbb73ee-21aa-4791-831d-554ddb8bda55','Col':2,'Row':53,'ColDynamic':2,'RowDynamic':52,'Format':'string','Value':'Công cụ chuyển nhượng','TargetCode':''}</v>
      </c>
    </row>
    <row r="427" spans="1:1" x14ac:dyDescent="0.25">
      <c r="A427" t="str">
        <f>CONCATENATE("{'SheetId':'97f94cc4-2cf1-490f-9992-d56edff2a48b'",",","'UId':'593a8ce3-bc56-4d99-bcfb-4d7543d6a8b5'",",'Col':",COLUMN(BCDMDT_06108!C53),",'Row':",ROW(BCDMDT_06108!C53),",","'ColDynamic':",COLUMN(BCDMDT_06108!C52),",","'RowDynamic':",ROW(BCDMDT_06108!C52),",","'Format':'string'",",'Value':'",SUBSTITUTE(BCDMDT_06108!C53,"'","\'"),"','TargetCode':''}")</f>
        <v>{'SheetId':'97f94cc4-2cf1-490f-9992-d56edff2a48b','UId':'593a8ce3-bc56-4d99-bcfb-4d7543d6a8b5','Col':3,'Row':53,'ColDynamic':3,'RowDynamic':52,'Format':'string','Value':'4045','TargetCode':''}</v>
      </c>
    </row>
    <row r="428" spans="1:1" x14ac:dyDescent="0.25">
      <c r="A428" t="str">
        <f>CONCATENATE("{'SheetId':'97f94cc4-2cf1-490f-9992-d56edff2a48b'",",","'UId':'85c39c8e-7140-4a81-87fa-55f0bc0c1629'",",'Col':",COLUMN(BCDMDT_06108!D53),",'Row':",ROW(BCDMDT_06108!D53),",","'ColDynamic':",COLUMN(BCDMDT_06108!D52),",","'RowDynamic':",ROW(BCDMDT_06108!D52),",","'Format':'numberic'",",'Value':'",SUBSTITUTE(BCDMDT_06108!D53,"'","\'"),"','TargetCode':''}")</f>
        <v>{'SheetId':'97f94cc4-2cf1-490f-9992-d56edff2a48b','UId':'85c39c8e-7140-4a81-87fa-55f0bc0c1629','Col':4,'Row':53,'ColDynamic':4,'RowDynamic':52,'Format':'numberic','Value':' ','TargetCode':''}</v>
      </c>
    </row>
    <row r="429" spans="1:1" x14ac:dyDescent="0.25">
      <c r="A429" t="str">
        <f>CONCATENATE("{'SheetId':'97f94cc4-2cf1-490f-9992-d56edff2a48b'",",","'UId':'d9c57217-ce09-4810-bd54-36c17bc214d8'",",'Col':",COLUMN(BCDMDT_06108!E53),",'Row':",ROW(BCDMDT_06108!E53),",","'ColDynamic':",COLUMN(BCDMDT_06108!E52),",","'RowDynamic':",ROW(BCDMDT_06108!E52),",","'Format':'numberic'",",'Value':'",SUBSTITUTE(BCDMDT_06108!E53,"'","\'"),"','TargetCode':''}")</f>
        <v>{'SheetId':'97f94cc4-2cf1-490f-9992-d56edff2a48b','UId':'d9c57217-ce09-4810-bd54-36c17bc214d8','Col':5,'Row':53,'ColDynamic':5,'RowDynamic':52,'Format':'numberic','Value':' ','TargetCode':''}</v>
      </c>
    </row>
    <row r="430" spans="1:1" x14ac:dyDescent="0.25">
      <c r="A430" t="str">
        <f>CONCATENATE("{'SheetId':'97f94cc4-2cf1-490f-9992-d56edff2a48b'",",","'UId':'38610ebe-9b8a-4309-b7c2-3110b15b2b5d'",",'Col':",COLUMN(BCDMDT_06108!F53),",'Row':",ROW(BCDMDT_06108!F53),",","'ColDynamic':",COLUMN(BCDMDT_06108!F52),",","'RowDynamic':",ROW(BCDMDT_06108!F52),",","'Format':'numberic'",",'Value':'",SUBSTITUTE(BCDMDT_06108!F53,"'","\'"),"','TargetCode':''}")</f>
        <v>{'SheetId':'97f94cc4-2cf1-490f-9992-d56edff2a48b','UId':'38610ebe-9b8a-4309-b7c2-3110b15b2b5d','Col':6,'Row':53,'ColDynamic':6,'RowDynamic':52,'Format':'numberic','Value':'0','TargetCode':''}</v>
      </c>
    </row>
    <row r="431" spans="1:1" x14ac:dyDescent="0.25">
      <c r="A431" t="str">
        <f>CONCATENATE("{'SheetId':'97f94cc4-2cf1-490f-9992-d56edff2a48b'",",","'UId':'745905bb-4e76-44d5-861b-a752d05e1015'",",'Col':",COLUMN(BCDMDT_06108!G53),",'Row':",ROW(BCDMDT_06108!G53),",","'ColDynamic':",COLUMN(BCDMDT_06108!G52),",","'RowDynamic':",ROW(BCDMDT_06108!G52),",","'Format':'numberic'",",'Value':'",SUBSTITUTE(BCDMDT_06108!G53,"'","\'"),"','TargetCode':''}")</f>
        <v>{'SheetId':'97f94cc4-2cf1-490f-9992-d56edff2a48b','UId':'745905bb-4e76-44d5-861b-a752d05e1015','Col':7,'Row':53,'ColDynamic':7,'RowDynamic':52,'Format':'numberic','Value':'0','TargetCode':''}</v>
      </c>
    </row>
    <row r="432" spans="1:1" x14ac:dyDescent="0.25">
      <c r="A432" t="str">
        <f>CONCATENATE("{'SheetId':'97f94cc4-2cf1-490f-9992-d56edff2a48b'",",","'UId':'ba304c12-e7bb-4492-a411-67aeda462538'",",'Col':",COLUMN(BCDMDT_06108!A55),",'Row':",ROW(BCDMDT_06108!A55),",","'ColDynamic':",COLUMN(BCDMDT_06108!A54),",","'RowDynamic':",ROW(BCDMDT_06108!A54),",","'Format':'string'",",'Value':'",SUBSTITUTE(BCDMDT_06108!A55,"'","\'"),"','TargetCode':''}")</f>
        <v>{'SheetId':'97f94cc4-2cf1-490f-9992-d56edff2a48b','UId':'ba304c12-e7bb-4492-a411-67aeda462538','Col':1,'Row':55,'ColDynamic':1,'RowDynamic':54,'Format':'string','Value':' ','TargetCode':''}</v>
      </c>
    </row>
    <row r="433" spans="1:1" x14ac:dyDescent="0.25">
      <c r="A433" t="str">
        <f>CONCATENATE("{'SheetId':'97f94cc4-2cf1-490f-9992-d56edff2a48b'",",","'UId':'fe07c8b5-4d0a-48c2-b69a-c36dfc0d8639'",",'Col':",COLUMN(BCDMDT_06108!B55),",'Row':",ROW(BCDMDT_06108!B55),",","'ColDynamic':",COLUMN(BCDMDT_06108!B54),",","'RowDynamic':",ROW(BCDMDT_06108!B54),",","'Format':'string'",",'Value':'",SUBSTITUTE(BCDMDT_06108!B55,"'","\'"),"','TargetCode':''}")</f>
        <v>{'SheetId':'97f94cc4-2cf1-490f-9992-d56edff2a48b','UId':'fe07c8b5-4d0a-48c2-b69a-c36dfc0d8639','Col':2,'Row':55,'ColDynamic':2,'RowDynamic':54,'Format':'string','Value':'Tổng','TargetCode':''}</v>
      </c>
    </row>
    <row r="434" spans="1:1" x14ac:dyDescent="0.25">
      <c r="A434" t="str">
        <f>CONCATENATE("{'SheetId':'97f94cc4-2cf1-490f-9992-d56edff2a48b'",",","'UId':'95fe39c2-de30-4df1-add3-646d1235b621'",",'Col':",COLUMN(BCDMDT_06108!C55),",'Row':",ROW(BCDMDT_06108!C55),",","'ColDynamic':",COLUMN(BCDMDT_06108!C54),",","'RowDynamic':",ROW(BCDMDT_06108!C54),",","'Format':'string'",",'Value':'",SUBSTITUTE(BCDMDT_06108!C55,"'","\'"),"','TargetCode':''}")</f>
        <v>{'SheetId':'97f94cc4-2cf1-490f-9992-d56edff2a48b','UId':'95fe39c2-de30-4df1-add3-646d1235b621','Col':3,'Row':55,'ColDynamic':3,'RowDynamic':54,'Format':'string','Value':'4046','TargetCode':''}</v>
      </c>
    </row>
    <row r="435" spans="1:1" x14ac:dyDescent="0.25">
      <c r="A435" t="str">
        <f>CONCATENATE("{'SheetId':'97f94cc4-2cf1-490f-9992-d56edff2a48b'",",","'UId':'64ade038-1439-4677-b751-5b2beb58acd0'",",'Col':",COLUMN(BCDMDT_06108!D55),",'Row':",ROW(BCDMDT_06108!D55),",","'ColDynamic':",COLUMN(BCDMDT_06108!D54),",","'RowDynamic':",ROW(BCDMDT_06108!D54),",","'Format':'numberic'",",'Value':'",SUBSTITUTE(BCDMDT_06108!D55,"'","\'"),"','TargetCode':''}")</f>
        <v>{'SheetId':'97f94cc4-2cf1-490f-9992-d56edff2a48b','UId':'64ade038-1439-4677-b751-5b2beb58acd0','Col':4,'Row':55,'ColDynamic':4,'RowDynamic':54,'Format':'numberic','Value':' ','TargetCode':''}</v>
      </c>
    </row>
    <row r="436" spans="1:1" x14ac:dyDescent="0.25">
      <c r="A436" t="str">
        <f>CONCATENATE("{'SheetId':'97f94cc4-2cf1-490f-9992-d56edff2a48b'",",","'UId':'ee34460a-dd81-4a8f-8529-2101f8dbaf7e'",",'Col':",COLUMN(BCDMDT_06108!E55),",'Row':",ROW(BCDMDT_06108!E55),",","'ColDynamic':",COLUMN(BCDMDT_06108!E54),",","'RowDynamic':",ROW(BCDMDT_06108!E54),",","'Format':'numberic'",",'Value':'",SUBSTITUTE(BCDMDT_06108!E55,"'","\'"),"','TargetCode':''}")</f>
        <v>{'SheetId':'97f94cc4-2cf1-490f-9992-d56edff2a48b','UId':'ee34460a-dd81-4a8f-8529-2101f8dbaf7e','Col':5,'Row':55,'ColDynamic':5,'RowDynamic':54,'Format':'numberic','Value':' ','TargetCode':''}</v>
      </c>
    </row>
    <row r="437" spans="1:1" x14ac:dyDescent="0.25">
      <c r="A437" t="str">
        <f>CONCATENATE("{'SheetId':'97f94cc4-2cf1-490f-9992-d56edff2a48b'",",","'UId':'8aec7324-8930-484d-b27a-ac318204e770'",",'Col':",COLUMN(BCDMDT_06108!F55),",'Row':",ROW(BCDMDT_06108!F55),",","'ColDynamic':",COLUMN(BCDMDT_06108!F54),",","'RowDynamic':",ROW(BCDMDT_06108!F54),",","'Format':'numberic'",",'Value':'",SUBSTITUTE(BCDMDT_06108!F55,"'","\'"),"','TargetCode':''}")</f>
        <v>{'SheetId':'97f94cc4-2cf1-490f-9992-d56edff2a48b','UId':'8aec7324-8930-484d-b27a-ac318204e770','Col':6,'Row':55,'ColDynamic':6,'RowDynamic':54,'Format':'numberic','Value':'190663914611','TargetCode':''}</v>
      </c>
    </row>
    <row r="438" spans="1:1" x14ac:dyDescent="0.25">
      <c r="A438" t="str">
        <f>CONCATENATE("{'SheetId':'97f94cc4-2cf1-490f-9992-d56edff2a48b'",",","'UId':'04bb4ce5-a5db-4f79-97e1-5b2d2863fcc0'",",'Col':",COLUMN(BCDMDT_06108!G55),",'Row':",ROW(BCDMDT_06108!G55),",","'ColDynamic':",COLUMN(BCDMDT_06108!G54),",","'RowDynamic':",ROW(BCDMDT_06108!G54),",","'Format':'numberic'",",'Value':'",SUBSTITUTE(BCDMDT_06108!G55,"'","\'"),"','TargetCode':''}")</f>
        <v>{'SheetId':'97f94cc4-2cf1-490f-9992-d56edff2a48b','UId':'04bb4ce5-a5db-4f79-97e1-5b2d2863fcc0','Col':7,'Row':55,'ColDynamic':7,'RowDynamic':54,'Format':'numberic','Value':'0.504952864064047','TargetCode':''}</v>
      </c>
    </row>
    <row r="439" spans="1:1" x14ac:dyDescent="0.25">
      <c r="A439" t="str">
        <f>CONCATENATE("{'SheetId':'97f94cc4-2cf1-490f-9992-d56edff2a48b'",",","'UId':'fc898edd-d60f-4260-bb15-9585358bc82d'",",'Col':",COLUMN(BCDMDT_06108!D56),",'Row':",ROW(BCDMDT_06108!D56),",","'Format':'numberic'",",'Value':'",SUBSTITUTE(BCDMDT_06108!D56,"'","\'"),"','TargetCode':''}")</f>
        <v>{'SheetId':'97f94cc4-2cf1-490f-9992-d56edff2a48b','UId':'fc898edd-d60f-4260-bb15-9585358bc82d','Col':4,'Row':56,'Format':'numberic','Value':' ','TargetCode':''}</v>
      </c>
    </row>
    <row r="440" spans="1:1" x14ac:dyDescent="0.25">
      <c r="A440" t="str">
        <f>CONCATENATE("{'SheetId':'97f94cc4-2cf1-490f-9992-d56edff2a48b'",",","'UId':'97e826f4-0f91-4232-af23-59168daf6190'",",'Col':",COLUMN(BCDMDT_06108!E56),",'Row':",ROW(BCDMDT_06108!E56),",","'Format':'numberic'",",'Value':'",SUBSTITUTE(BCDMDT_06108!E56,"'","\'"),"','TargetCode':''}")</f>
        <v>{'SheetId':'97f94cc4-2cf1-490f-9992-d56edff2a48b','UId':'97e826f4-0f91-4232-af23-59168daf6190','Col':5,'Row':56,'Format':'numberic','Value':' ','TargetCode':''}</v>
      </c>
    </row>
    <row r="441" spans="1:1" x14ac:dyDescent="0.25">
      <c r="A441" t="str">
        <f>CONCATENATE("{'SheetId':'97f94cc4-2cf1-490f-9992-d56edff2a48b'",",","'UId':'32f6d956-e560-4f40-88b5-30477b33740a'",",'Col':",COLUMN(BCDMDT_06108!F56),",'Row':",ROW(BCDMDT_06108!F56),",","'Format':'numberic'",",'Value':'",SUBSTITUTE(BCDMDT_06108!F56,"'","\'"),"','TargetCode':''}")</f>
        <v>{'SheetId':'97f94cc4-2cf1-490f-9992-d56edff2a48b','UId':'32f6d956-e560-4f40-88b5-30477b33740a','Col':6,'Row':56,'Format':'numberic','Value':'377587549611','TargetCode':''}</v>
      </c>
    </row>
    <row r="442" spans="1:1" x14ac:dyDescent="0.25">
      <c r="A442" t="str">
        <f>CONCATENATE("{'SheetId':'97f94cc4-2cf1-490f-9992-d56edff2a48b'",",","'UId':'248f4055-e444-483d-bfbc-765aa7a5cc9e'",",'Col':",COLUMN(BCDMDT_06108!G56),",'Row':",ROW(BCDMDT_06108!G56),",","'Format':'numberic'",",'Value':'",SUBSTITUTE(BCDMDT_06108!G56,"'","\'"),"','TargetCode':''}")</f>
        <v>{'SheetId':'97f94cc4-2cf1-490f-9992-d56edff2a48b','UId':'248f4055-e444-483d-bfbc-765aa7a5cc9e','Col':7,'Row':56,'Format':'numberic','Value':'1','TargetCode':''}</v>
      </c>
    </row>
    <row r="443" spans="1:1" x14ac:dyDescent="0.25">
      <c r="A443"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444" spans="1:1" x14ac:dyDescent="0.25">
      <c r="A444"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445" spans="1:1" x14ac:dyDescent="0.25">
      <c r="A445"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446" spans="1:1" x14ac:dyDescent="0.25">
      <c r="A446"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447" spans="1:1" x14ac:dyDescent="0.25">
      <c r="A447"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{'SheetId':'3d9f5a69-09d2-47bf-918c-13651271f903','UId':'502b0c65-f858-42b1-a43d-38e258167d7f','Col':4,'Row':3,'Format':'numberic','Value':'-145020511314','TargetCode':''}</v>
      </c>
    </row>
    <row r="448" spans="1:1" x14ac:dyDescent="0.25">
      <c r="A448"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{'SheetId':'3d9f5a69-09d2-47bf-918c-13651271f903','UId':'522040fa-deb2-4565-be8c-81c67dc50ed5','Col':5,'Row':3,'Format':'numberic','Value':'57267851965','TargetCode':''}</v>
      </c>
    </row>
    <row r="449" spans="1:1" x14ac:dyDescent="0.25">
      <c r="A449"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450" spans="1:1" x14ac:dyDescent="0.25">
      <c r="A450"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{'SheetId':'3d9f5a69-09d2-47bf-918c-13651271f903','UId':'91882236-93f8-48dc-97d7-999248002a13','Col':4,'Row':4,'Format':'numberic','Value':'54347666551','TargetCode':''}</v>
      </c>
    </row>
    <row r="451" spans="1:1" x14ac:dyDescent="0.25">
      <c r="A451"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{'SheetId':'3d9f5a69-09d2-47bf-918c-13651271f903','UId':'978dd67c-d3f6-4513-be62-d4bec6909cd2','Col':5,'Row':4,'Format':'numberic','Value':'-43693405520','TargetCode':''}</v>
      </c>
    </row>
    <row r="452" spans="1:1" x14ac:dyDescent="0.25">
      <c r="A452"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453" spans="1:1" x14ac:dyDescent="0.25">
      <c r="A453"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{'SheetId':'3d9f5a69-09d2-47bf-918c-13651271f903','UId':'18a7025c-d558-4391-9bb9-fc345d1c3987','Col':4,'Row':5,'Format':'numberic','Value':'54344714551','TargetCode':''}</v>
      </c>
    </row>
    <row r="454" spans="1:1" x14ac:dyDescent="0.25">
      <c r="A454"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{'SheetId':'3d9f5a69-09d2-47bf-918c-13651271f903','UId':'13980df1-1263-4126-ac90-4bab8738fb04','Col':5,'Row':5,'Format':'numberic','Value':'-43693405520','TargetCode':''}</v>
      </c>
    </row>
    <row r="455" spans="1:1" x14ac:dyDescent="0.25">
      <c r="A455"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456" spans="1:1" x14ac:dyDescent="0.25">
      <c r="A456"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{'SheetId':'3d9f5a69-09d2-47bf-918c-13651271f903','UId':'ffe2ab86-b969-4383-a3ed-bae66a2b4453','Col':4,'Row':6,'Format':'numberic','Value':'2952000','TargetCode':''}</v>
      </c>
    </row>
    <row r="457" spans="1:1" x14ac:dyDescent="0.25">
      <c r="A457"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{'SheetId':'3d9f5a69-09d2-47bf-918c-13651271f903','UId':'3b90323c-1658-48f8-8539-d3e693f8efd7','Col':5,'Row':6,'Format':'numberic','Value':'0','TargetCode':''}</v>
      </c>
    </row>
    <row r="458" spans="1:1" x14ac:dyDescent="0.25">
      <c r="A458"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459" spans="1:1" x14ac:dyDescent="0.25">
      <c r="A459"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{'SheetId':'3d9f5a69-09d2-47bf-918c-13651271f903','UId':'73c1a238-34dd-4ed6-a18d-a7d10112ea10','Col':4,'Row':7,'Format':'numberic','Value':'-90672844763','TargetCode':''}</v>
      </c>
    </row>
    <row r="460" spans="1:1" x14ac:dyDescent="0.25">
      <c r="A460"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{'SheetId':'3d9f5a69-09d2-47bf-918c-13651271f903','UId':'b954be3c-a901-481d-8256-11b668991df2','Col':5,'Row':7,'Format':'numberic','Value':'13574446445','TargetCode':''}</v>
      </c>
    </row>
    <row r="461" spans="1:1" x14ac:dyDescent="0.25">
      <c r="A461"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462" spans="1:1" x14ac:dyDescent="0.25">
      <c r="A462"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{'SheetId':'3d9f5a69-09d2-47bf-918c-13651271f903','UId':'4603edaf-3927-4b70-8516-b492bc9b450f','Col':4,'Row':8,'Format':'numberic','Value':'280355818199','TargetCode':''}</v>
      </c>
    </row>
    <row r="463" spans="1:1" x14ac:dyDescent="0.25">
      <c r="A463"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{'SheetId':'3d9f5a69-09d2-47bf-918c-13651271f903','UId':'0f6d4932-e6b4-4701-830e-884e994eb0c4','Col':5,'Row':8,'Format':'numberic','Value':'-405277337580','TargetCode':''}</v>
      </c>
    </row>
    <row r="464" spans="1:1" x14ac:dyDescent="0.25">
      <c r="A464"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465" spans="1:1" x14ac:dyDescent="0.25">
      <c r="A465"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{'SheetId':'3d9f5a69-09d2-47bf-918c-13651271f903','UId':'23d17f59-4db4-4737-8e7d-e886c6c6f5aa','Col':4,'Row':9,'Format':'numberic','Value':'5095495275','TargetCode':''}</v>
      </c>
    </row>
    <row r="466" spans="1:1" x14ac:dyDescent="0.25">
      <c r="A466"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{'SheetId':'3d9f5a69-09d2-47bf-918c-13651271f903','UId':'4f862de9-af92-4ef3-866e-01a43340357d','Col':5,'Row':9,'Format':'numberic','Value':'-1440566895','TargetCode':''}</v>
      </c>
    </row>
    <row r="467" spans="1:1" x14ac:dyDescent="0.25">
      <c r="A467"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468" spans="1:1" x14ac:dyDescent="0.25">
      <c r="A468"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{'SheetId':'3d9f5a69-09d2-47bf-918c-13651271f903','UId':'7294f050-f61e-4323-8f24-655a4c134817','Col':4,'Row':10,'Format':'numberic','Value':'475302600','TargetCode':''}</v>
      </c>
    </row>
    <row r="469" spans="1:1" x14ac:dyDescent="0.25">
      <c r="A469"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{'SheetId':'3d9f5a69-09d2-47bf-918c-13651271f903','UId':'07f69c92-abf4-43e6-99e1-47a7a8aefd66','Col':5,'Row':10,'Format':'numberic','Value':'-420198600','TargetCode':''}</v>
      </c>
    </row>
    <row r="470" spans="1:1" x14ac:dyDescent="0.25">
      <c r="A470"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471" spans="1:1" x14ac:dyDescent="0.25">
      <c r="A471"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{'SheetId':'3d9f5a69-09d2-47bf-918c-13651271f903','UId':'d0b824aa-b664-4673-a96c-a220e8d1a35f','Col':4,'Row':11,'Format':'numberic','Value':'0','TargetCode':''}</v>
      </c>
    </row>
    <row r="472" spans="1:1" x14ac:dyDescent="0.25">
      <c r="A472"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{'SheetId':'3d9f5a69-09d2-47bf-918c-13651271f903','UId':'56610dd1-1aca-47dc-81eb-8061829e616a','Col':5,'Row':11,'Format':'numberic','Value':'724825501','TargetCode':''}</v>
      </c>
    </row>
    <row r="473" spans="1:1" x14ac:dyDescent="0.25">
      <c r="A473"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474" spans="1:1" x14ac:dyDescent="0.25">
      <c r="A474"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475" spans="1:1" x14ac:dyDescent="0.25">
      <c r="A475"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476" spans="1:1" x14ac:dyDescent="0.25">
      <c r="A476"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477" spans="1:1" x14ac:dyDescent="0.25">
      <c r="A477"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{'SheetId':'3d9f5a69-09d2-47bf-918c-13651271f903','UId':'afa714d6-d73f-4f60-a282-7a22390517e0','Col':4,'Row':13,'Format':'numberic','Value':'0','TargetCode':''}</v>
      </c>
    </row>
    <row r="478" spans="1:1" x14ac:dyDescent="0.25">
      <c r="A478"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{'SheetId':'3d9f5a69-09d2-47bf-918c-13651271f903','UId':'8631a240-c850-4a7f-b816-08564f906400','Col':5,'Row':13,'Format':'numberic','Value':'0','TargetCode':''}</v>
      </c>
    </row>
    <row r="479" spans="1:1" x14ac:dyDescent="0.25">
      <c r="A479"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480" spans="1:1" x14ac:dyDescent="0.25">
      <c r="A480"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{'SheetId':'3d9f5a69-09d2-47bf-918c-13651271f903','UId':'baaeff25-ed58-4805-8b78-fbb0b659d150','Col':4,'Row':14,'Format':'numberic','Value':'-433986189','TargetCode':''}</v>
      </c>
    </row>
    <row r="481" spans="1:1" x14ac:dyDescent="0.25">
      <c r="A481"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{'SheetId':'3d9f5a69-09d2-47bf-918c-13651271f903','UId':'de431fc7-efd0-4d61-8bd7-0a4b5bf3c76a','Col':5,'Row':14,'Format':'numberic','Value':'555789297','TargetCode':''}</v>
      </c>
    </row>
    <row r="482" spans="1:1" x14ac:dyDescent="0.25">
      <c r="A482"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483" spans="1:1" x14ac:dyDescent="0.25">
      <c r="A483"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484" spans="1:1" x14ac:dyDescent="0.25">
      <c r="A484"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485" spans="1:1" x14ac:dyDescent="0.25">
      <c r="A485"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486" spans="1:1" x14ac:dyDescent="0.25">
      <c r="A486"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{'SheetId':'3d9f5a69-09d2-47bf-918c-13651271f903','UId':'4b839341-0732-4737-bb64-1197a2c916fe','Col':4,'Row':16,'Format':'numberic','Value':'-44687570','TargetCode':''}</v>
      </c>
    </row>
    <row r="487" spans="1:1" x14ac:dyDescent="0.25">
      <c r="A487"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{'SheetId':'3d9f5a69-09d2-47bf-918c-13651271f903','UId':'dbec0dd9-271a-47c1-8eff-dae8103338ff','Col':5,'Row':16,'Format':'numberic','Value':'42134733','TargetCode':''}</v>
      </c>
    </row>
    <row r="488" spans="1:1" x14ac:dyDescent="0.25">
      <c r="A488"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489" spans="1:1" x14ac:dyDescent="0.25">
      <c r="A489"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{'SheetId':'3d9f5a69-09d2-47bf-918c-13651271f903','UId':'e0de7cd1-63e3-4981-9320-ab5b3577409d','Col':4,'Row':17,'Format':'numberic','Value':'-1503966393','TargetCode':''}</v>
      </c>
    </row>
    <row r="490" spans="1:1" x14ac:dyDescent="0.25">
      <c r="A490"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{'SheetId':'3d9f5a69-09d2-47bf-918c-13651271f903','UId':'ffce13a4-03ae-4932-a59b-eb24a71ffd97','Col':5,'Row':17,'Format':'numberic','Value':'1136405698','TargetCode':''}</v>
      </c>
    </row>
    <row r="491" spans="1:1" x14ac:dyDescent="0.25">
      <c r="A491"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492" spans="1:1" x14ac:dyDescent="0.25">
      <c r="A492"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{'SheetId':'3d9f5a69-09d2-47bf-918c-13651271f903','UId':'822e93a7-96a5-404c-ba37-12051d458643','Col':4,'Row':18,'Format':'numberic','Value':'-5342507012','TargetCode':''}</v>
      </c>
    </row>
    <row r="493" spans="1:1" x14ac:dyDescent="0.25">
      <c r="A493"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{'SheetId':'3d9f5a69-09d2-47bf-918c-13651271f903','UId':'25c05d3e-33c2-4033-9401-21bc2549abad','Col':5,'Row':18,'Format':'numberic','Value':'-923747670','TargetCode':''}</v>
      </c>
    </row>
    <row r="494" spans="1:1" x14ac:dyDescent="0.25">
      <c r="A494"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495" spans="1:1" x14ac:dyDescent="0.25">
      <c r="A495"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{'SheetId':'3d9f5a69-09d2-47bf-918c-13651271f903','UId':'61d5df60-7115-4dce-b16e-228e18d079c5','Col':4,'Row':19,'Format':'numberic','Value':'0','TargetCode':''}</v>
      </c>
    </row>
    <row r="496" spans="1:1" x14ac:dyDescent="0.25">
      <c r="A496"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{'SheetId':'3d9f5a69-09d2-47bf-918c-13651271f903','UId':'d518b108-bc43-4df9-af2f-32c889563143','Col':5,'Row':19,'Format':'numberic','Value':'0','TargetCode':''}</v>
      </c>
    </row>
    <row r="497" spans="1:1" x14ac:dyDescent="0.25">
      <c r="A497"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498" spans="1:1" x14ac:dyDescent="0.25">
      <c r="A498"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{'SheetId':'3d9f5a69-09d2-47bf-918c-13651271f903','UId':'c1811a2b-f605-43cb-add8-783e2fa63b73','Col':4,'Row':20,'Format':'numberic','Value':'-134764631','TargetCode':''}</v>
      </c>
    </row>
    <row r="499" spans="1:1" x14ac:dyDescent="0.25">
      <c r="A499"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{'SheetId':'3d9f5a69-09d2-47bf-918c-13651271f903','UId':'3582a546-2d6e-4889-a081-16929b7f527e','Col':5,'Row':20,'Format':'numberic','Value':'546578301','TargetCode':''}</v>
      </c>
    </row>
    <row r="500" spans="1:1" x14ac:dyDescent="0.25">
      <c r="A500"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501" spans="1:1" x14ac:dyDescent="0.25">
      <c r="A501"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502" spans="1:1" x14ac:dyDescent="0.25">
      <c r="A502"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503" spans="1:1" x14ac:dyDescent="0.25">
      <c r="A503"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504" spans="1:1" x14ac:dyDescent="0.25">
      <c r="A504"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{'SheetId':'3d9f5a69-09d2-47bf-918c-13651271f903','UId':'8c8b69f1-cc40-4b54-90df-311c78ba4148','Col':4,'Row':22,'Format':'numberic','Value':'187793859516','TargetCode':''}</v>
      </c>
    </row>
    <row r="505" spans="1:1" x14ac:dyDescent="0.25">
      <c r="A505"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{'SheetId':'3d9f5a69-09d2-47bf-918c-13651271f903','UId':'fd606e9b-ec43-41fb-b336-0441e41cb06e','Col':5,'Row':22,'Format':'numberic','Value':'-391481670770','TargetCode':''}</v>
      </c>
    </row>
    <row r="506" spans="1:1" x14ac:dyDescent="0.25">
      <c r="A506"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507" spans="1:1" x14ac:dyDescent="0.25">
      <c r="A507"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508" spans="1:1" x14ac:dyDescent="0.25">
      <c r="A508"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509" spans="1:1" x14ac:dyDescent="0.25">
      <c r="A509"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510" spans="1:1" x14ac:dyDescent="0.25">
      <c r="A510"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{'SheetId':'3d9f5a69-09d2-47bf-918c-13651271f903','UId':'2a1e2106-f27f-4229-8849-6edebf11f81b','Col':4,'Row':24,'Format':'numberic','Value':'411993022853','TargetCode':''}</v>
      </c>
    </row>
    <row r="511" spans="1:1" x14ac:dyDescent="0.25">
      <c r="A511"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{'SheetId':'3d9f5a69-09d2-47bf-918c-13651271f903','UId':'381baae0-c231-4083-bf49-2c02091221bc','Col':5,'Row':24,'Format':'numberic','Value':'979003710663','TargetCode':''}</v>
      </c>
    </row>
    <row r="512" spans="1:1" x14ac:dyDescent="0.25">
      <c r="A512"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513" spans="1:1" x14ac:dyDescent="0.25">
      <c r="A513"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{'SheetId':'3d9f5a69-09d2-47bf-918c-13651271f903','UId':'669fbaaf-c2d8-42dc-a8b4-e1f66f141999','Col':4,'Row':25,'Format':'numberic','Value':'-440669555449','TargetCode':''}</v>
      </c>
    </row>
    <row r="514" spans="1:1" x14ac:dyDescent="0.25">
      <c r="A514"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{'SheetId':'3d9f5a69-09d2-47bf-918c-13651271f903','UId':'e4c1b16f-6ea0-4630-aa13-65a69406ba9d','Col':5,'Row':25,'Format':'numberic','Value':'-562684733629','TargetCode':''}</v>
      </c>
    </row>
    <row r="515" spans="1:1" x14ac:dyDescent="0.25">
      <c r="A515"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516" spans="1:1" x14ac:dyDescent="0.25">
      <c r="A516"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517" spans="1:1" x14ac:dyDescent="0.25">
      <c r="A517"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518" spans="1:1" x14ac:dyDescent="0.25">
      <c r="A518"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519" spans="1:1" x14ac:dyDescent="0.25">
      <c r="A519"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520" spans="1:1" x14ac:dyDescent="0.25">
      <c r="A520"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521" spans="1:1" x14ac:dyDescent="0.25">
      <c r="A521"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522" spans="1:1" x14ac:dyDescent="0.25">
      <c r="A522"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523" spans="1:1" x14ac:dyDescent="0.25">
      <c r="A523"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524" spans="1:1" x14ac:dyDescent="0.25">
      <c r="A524"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525" spans="1:1" x14ac:dyDescent="0.25">
      <c r="A525"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{'SheetId':'3d9f5a69-09d2-47bf-918c-13651271f903','UId':'364d4b5f-931b-4e2e-b306-3e2bca7bd302','Col':4,'Row':29,'Format':'numberic','Value':'-28676532596','TargetCode':''}</v>
      </c>
    </row>
    <row r="526" spans="1:1" x14ac:dyDescent="0.25">
      <c r="A526"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{'SheetId':'3d9f5a69-09d2-47bf-918c-13651271f903','UId':'03a2814e-1dc1-43d3-a4e6-9e1c45481715','Col':5,'Row':29,'Format':'numberic','Value':'416318977034','TargetCode':''}</v>
      </c>
    </row>
    <row r="527" spans="1:1" x14ac:dyDescent="0.25">
      <c r="A527"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528" spans="1:1" x14ac:dyDescent="0.25">
      <c r="A528"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{'SheetId':'3d9f5a69-09d2-47bf-918c-13651271f903','UId':'64a93857-2847-4c7d-9a4f-3f4c6517ccec','Col':4,'Row':30,'Format':'numberic','Value':'159117326920','TargetCode':''}</v>
      </c>
    </row>
    <row r="529" spans="1:1" x14ac:dyDescent="0.25">
      <c r="A529"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{'SheetId':'3d9f5a69-09d2-47bf-918c-13651271f903','UId':'5342f60c-da65-407d-a686-1b051c511b91','Col':5,'Row':30,'Format':'numberic','Value':'24837306264','TargetCode':''}</v>
      </c>
    </row>
    <row r="530" spans="1:1" x14ac:dyDescent="0.25">
      <c r="A530"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531" spans="1:1" x14ac:dyDescent="0.25">
      <c r="A531"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{'SheetId':'3d9f5a69-09d2-47bf-918c-13651271f903','UId':'2d1f1cf5-3c15-410f-bd30-0da2acf97536','Col':4,'Row':31,'Format':'numberic','Value':'31546587691','TargetCode':''}</v>
      </c>
    </row>
    <row r="532" spans="1:1" x14ac:dyDescent="0.25">
      <c r="A532"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{'SheetId':'3d9f5a69-09d2-47bf-918c-13651271f903','UId':'b422aad8-8b82-43c4-b447-ddbb90b52424','Col':5,'Row':31,'Format':'numberic','Value':'6709281427','TargetCode':''}</v>
      </c>
    </row>
    <row r="533" spans="1:1" x14ac:dyDescent="0.25">
      <c r="A533"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534" spans="1:1" x14ac:dyDescent="0.25">
      <c r="A534"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{'SheetId':'3d9f5a69-09d2-47bf-918c-13651271f903','UId':'0e4a6a39-71f5-4a94-9aa5-65f8fdbfaa82','Col':4,'Row':32,'Format':'numberic','Value':'31546587691','TargetCode':''}</v>
      </c>
    </row>
    <row r="535" spans="1:1" x14ac:dyDescent="0.25">
      <c r="A535"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{'SheetId':'3d9f5a69-09d2-47bf-918c-13651271f903','UId':'1b4a4b14-6a5c-473a-a459-5270c10ded8d','Col':5,'Row':32,'Format':'numberic','Value':'6709281427','TargetCode':''}</v>
      </c>
    </row>
    <row r="536" spans="1:1" x14ac:dyDescent="0.25">
      <c r="A536"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537" spans="1:1" x14ac:dyDescent="0.25">
      <c r="A537"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{'SheetId':'3d9f5a69-09d2-47bf-918c-13651271f903','UId':'432951a7-5473-446e-807c-3dd7ccf3bb6e','Col':4,'Row':33,'Format':'numberic','Value':'26550267445','TargetCode':''}</v>
      </c>
    </row>
    <row r="538" spans="1:1" x14ac:dyDescent="0.25">
      <c r="A538"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{'SheetId':'3d9f5a69-09d2-47bf-918c-13651271f903','UId':'bacc9565-ffff-4501-a884-c8d4d47a6dcb','Col':5,'Row':33,'Format':'numberic','Value':'3330504907','TargetCode':''}</v>
      </c>
    </row>
    <row r="539" spans="1:1" x14ac:dyDescent="0.25">
      <c r="A539"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540" spans="1:1" x14ac:dyDescent="0.25">
      <c r="A540"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{'SheetId':'3d9f5a69-09d2-47bf-918c-13651271f903','UId':'fd8c3047-89a9-4927-94c5-ae426a227303','Col':4,'Row':34,'Format':'numberic','Value':'26550267445','TargetCode':''}</v>
      </c>
    </row>
    <row r="541" spans="1:1" x14ac:dyDescent="0.25">
      <c r="A541"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{'SheetId':'3d9f5a69-09d2-47bf-918c-13651271f903','UId':'84b630d0-23c5-43d7-8937-a5b67f9df5c1','Col':5,'Row':34,'Format':'numberic','Value':'3330504907','TargetCode':''}</v>
      </c>
    </row>
    <row r="542" spans="1:1" x14ac:dyDescent="0.25">
      <c r="A542"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543" spans="1:1" x14ac:dyDescent="0.25">
      <c r="A543"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{'SheetId':'3d9f5a69-09d2-47bf-918c-13651271f903','UId':'b1f5f877-47e7-4c2f-ad12-0105bb9ca245','Col':4,'Row':35,'Format':'numberic','Value':'0','TargetCode':''}</v>
      </c>
    </row>
    <row r="544" spans="1:1" x14ac:dyDescent="0.25">
      <c r="A544"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{'SheetId':'3d9f5a69-09d2-47bf-918c-13651271f903','UId':'1deb36df-dfc9-41ce-a44f-01a697cf5824','Col':5,'Row':35,'Format':'numberic','Value':'0','TargetCode':''}</v>
      </c>
    </row>
    <row r="545" spans="1:1" x14ac:dyDescent="0.25">
      <c r="A545"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546" spans="1:1" x14ac:dyDescent="0.25">
      <c r="A546"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{'SheetId':'3d9f5a69-09d2-47bf-918c-13651271f903','UId':'9a8e209d-5f06-407b-a1ff-09e031301027','Col':4,'Row':36,'Format':'numberic','Value':'0','TargetCode':''}</v>
      </c>
    </row>
    <row r="547" spans="1:1" x14ac:dyDescent="0.25">
      <c r="A547"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{'SheetId':'3d9f5a69-09d2-47bf-918c-13651271f903','UId':'27d3ccfa-ee82-45ac-8782-fcf1e4668812','Col':5,'Row':36,'Format':'numberic','Value':'0','TargetCode':''}</v>
      </c>
    </row>
    <row r="548" spans="1:1" x14ac:dyDescent="0.25">
      <c r="A548"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549" spans="1:1" x14ac:dyDescent="0.25">
      <c r="A549"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{'SheetId':'3d9f5a69-09d2-47bf-918c-13651271f903','UId':'2e6dd567-0d51-415f-a43b-47b68ee70304','Col':4,'Row':37,'Format':'numberic','Value':'4996320246','TargetCode':''}</v>
      </c>
    </row>
    <row r="550" spans="1:1" x14ac:dyDescent="0.25">
      <c r="A550"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{'SheetId':'3d9f5a69-09d2-47bf-918c-13651271f903','UId':'5aca5568-0da5-43d9-b612-b5efe71c8c8c','Col':5,'Row':37,'Format':'numberic','Value':'3378776520','TargetCode':''}</v>
      </c>
    </row>
    <row r="551" spans="1:1" x14ac:dyDescent="0.25">
      <c r="A551"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552" spans="1:1" x14ac:dyDescent="0.25">
      <c r="A552"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{'SheetId':'3d9f5a69-09d2-47bf-918c-13651271f903','UId':'84b32707-fbb2-441a-9b8c-93e209b9d1fa','Col':4,'Row':38,'Format':'numberic','Value':'0','TargetCode':''}</v>
      </c>
    </row>
    <row r="553" spans="1:1" x14ac:dyDescent="0.25">
      <c r="A553"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{'SheetId':'3d9f5a69-09d2-47bf-918c-13651271f903','UId':'c783027b-fb1b-4cac-865e-9749eefa4f6a','Col':5,'Row':38,'Format':'numberic','Value':'0','TargetCode':''}</v>
      </c>
    </row>
    <row r="554" spans="1:1" x14ac:dyDescent="0.25">
      <c r="A554"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555" spans="1:1" x14ac:dyDescent="0.25">
      <c r="A555"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{'SheetId':'3d9f5a69-09d2-47bf-918c-13651271f903','UId':'c5b0f87f-379c-44bd-8ec8-f0c52ff33516','Col':4,'Row':39,'Format':'numberic','Value':'190663914611','TargetCode':''}</v>
      </c>
    </row>
    <row r="556" spans="1:1" x14ac:dyDescent="0.25">
      <c r="A556"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{'SheetId':'3d9f5a69-09d2-47bf-918c-13651271f903','UId':'3f3974e6-35b4-4547-987d-1a6f639e965c','Col':5,'Row':39,'Format':'numberic','Value':'31546587691','TargetCode':''}</v>
      </c>
    </row>
    <row r="557" spans="1:1" x14ac:dyDescent="0.25">
      <c r="A557"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558" spans="1:1" x14ac:dyDescent="0.25">
      <c r="A558"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{'SheetId':'3d9f5a69-09d2-47bf-918c-13651271f903','UId':'e9669dd7-8457-4fe7-adac-3aef8b5257e8','Col':4,'Row':40,'Format':'numberic','Value':'190663914611','TargetCode':''}</v>
      </c>
    </row>
    <row r="559" spans="1:1" x14ac:dyDescent="0.25">
      <c r="A559"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{'SheetId':'3d9f5a69-09d2-47bf-918c-13651271f903','UId':'5801bdd1-7207-4361-a2fe-e0850a073e72','Col':5,'Row':40,'Format':'numberic','Value':'31546587691','TargetCode':''}</v>
      </c>
    </row>
    <row r="560" spans="1:1" x14ac:dyDescent="0.25">
      <c r="A560"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561" spans="1:1" x14ac:dyDescent="0.25">
      <c r="A561"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{'SheetId':'3d9f5a69-09d2-47bf-918c-13651271f903','UId':'2f5d0db8-39ea-4e7a-9b1b-3d9a12f11643','Col':4,'Row':41,'Format':'numberic','Value':'190661351276','TargetCode':''}</v>
      </c>
    </row>
    <row r="562" spans="1:1" x14ac:dyDescent="0.25">
      <c r="A562"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{'SheetId':'3d9f5a69-09d2-47bf-918c-13651271f903','UId':'d9146d17-7026-49b4-90c3-4bfb0f10f155','Col':5,'Row':41,'Format':'numberic','Value':'26550267445','TargetCode':''}</v>
      </c>
    </row>
    <row r="563" spans="1:1" x14ac:dyDescent="0.25">
      <c r="A563"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564" spans="1:1" x14ac:dyDescent="0.25">
      <c r="A564"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{'SheetId':'3d9f5a69-09d2-47bf-918c-13651271f903','UId':'5e1aa346-70e1-46a3-b0ae-72adda8ef884','Col':4,'Row':42,'Format':'numberic','Value':'190661351276','TargetCode':''}</v>
      </c>
    </row>
    <row r="565" spans="1:1" x14ac:dyDescent="0.25">
      <c r="A565"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{'SheetId':'3d9f5a69-09d2-47bf-918c-13651271f903','UId':'3ac668ad-f8b1-4daf-9a63-4816a7e484e4','Col':5,'Row':42,'Format':'numberic','Value':'26550267445','TargetCode':''}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cL94staqTr9MJXCmTDpuegrF5fc=</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iRmZTHHARpgPNrVrcRWlNcIjBOk=</DigestValue>
    </Reference>
  </SignedInfo>
  <SignatureValue>zWILfSDCyziO6lCIAgF5AvXbDrlARxm5vyq658y+WlHmQY521F0lCS8sX6N/aivzvcdEicFGvWJi
ChUuq9G2zGlNsI5FmxnKq2JNIFZJVHI9GbMAnlMPFTOE6AXCi6oopLTDTFFXWDcCO77WkPLVv0LF
iZPQSGfV8tO807jyRz8=</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uzAKqFrGclB/Sp/bmaiPbbx6ewE=</DigestValue>
      </Reference>
      <Reference URI="/xl/comments1.xml?ContentType=application/vnd.openxmlformats-officedocument.spreadsheetml.comments+xml">
        <DigestMethod Algorithm="http://www.w3.org/2000/09/xmldsig#sha1"/>
        <DigestValue>qCJ5RLjIOPbzJWqWIu94VmPtSIs=</DigestValue>
      </Reference>
      <Reference URI="/xl/comments2.xml?ContentType=application/vnd.openxmlformats-officedocument.spreadsheetml.comments+xml">
        <DigestMethod Algorithm="http://www.w3.org/2000/09/xmldsig#sha1"/>
        <DigestValue>uOxktier4f8KblhyQv2sTlzthpY=</DigestValue>
      </Reference>
      <Reference URI="/xl/drawings/vmlDrawing1.vml?ContentType=application/vnd.openxmlformats-officedocument.vmlDrawing">
        <DigestMethod Algorithm="http://www.w3.org/2000/09/xmldsig#sha1"/>
        <DigestValue>f07ytR1VucHJFBzYeATPFGLgwnI=</DigestValue>
      </Reference>
      <Reference URI="/xl/drawings/vmlDrawing2.vml?ContentType=application/vnd.openxmlformats-officedocument.vmlDrawing">
        <DigestMethod Algorithm="http://www.w3.org/2000/09/xmldsig#sha1"/>
        <DigestValue>qENUpWJt+i7R5v0HiU77oQgvtgU=</DigestValue>
      </Reference>
      <Reference URI="/xl/printerSettings/printerSettings1.bin?ContentType=application/vnd.openxmlformats-officedocument.spreadsheetml.printerSettings">
        <DigestMethod Algorithm="http://www.w3.org/2000/09/xmldsig#sha1"/>
        <DigestValue>aSxJFXvIdU69sN5jIxJDKUlpeQs=</DigestValue>
      </Reference>
      <Reference URI="/xl/printerSettings/printerSettings2.bin?ContentType=application/vnd.openxmlformats-officedocument.spreadsheetml.printerSettings">
        <DigestMethod Algorithm="http://www.w3.org/2000/09/xmldsig#sha1"/>
        <DigestValue>aSxJFXvIdU69sN5jIxJDKUlpeQs=</DigestValue>
      </Reference>
      <Reference URI="/xl/printerSettings/printerSettings3.bin?ContentType=application/vnd.openxmlformats-officedocument.spreadsheetml.printerSettings">
        <DigestMethod Algorithm="http://www.w3.org/2000/09/xmldsig#sha1"/>
        <DigestValue>aSxJFXvIdU69sN5jIxJDKUlpeQs=</DigestValue>
      </Reference>
      <Reference URI="/xl/printerSettings/printerSettings4.bin?ContentType=application/vnd.openxmlformats-officedocument.spreadsheetml.printerSettings">
        <DigestMethod Algorithm="http://www.w3.org/2000/09/xmldsig#sha1"/>
        <DigestValue>aSxJFXvIdU69sN5jIxJDKUlpeQs=</DigestValue>
      </Reference>
      <Reference URI="/xl/printerSettings/printerSettings5.bin?ContentType=application/vnd.openxmlformats-officedocument.spreadsheetml.printerSettings">
        <DigestMethod Algorithm="http://www.w3.org/2000/09/xmldsig#sha1"/>
        <DigestValue>aSxJFXvIdU69sN5jIxJDKUlpeQs=</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aSxJFXvIdU69sN5jIxJDKUlpeQs=</DigestValue>
      </Reference>
      <Reference URI="/xl/printerSettings/printerSettings8.bin?ContentType=application/vnd.openxmlformats-officedocument.spreadsheetml.printerSettings">
        <DigestMethod Algorithm="http://www.w3.org/2000/09/xmldsig#sha1"/>
        <DigestValue>aSxJFXvIdU69sN5jIxJDKUlpeQs=</DigestValue>
      </Reference>
      <Reference URI="/xl/sharedStrings.xml?ContentType=application/vnd.openxmlformats-officedocument.spreadsheetml.sharedStrings+xml">
        <DigestMethod Algorithm="http://www.w3.org/2000/09/xmldsig#sha1"/>
        <DigestValue>7qrwrdNnJdzlXIenB/OCNngKAZA=</DigestValue>
      </Reference>
      <Reference URI="/xl/styles.xml?ContentType=application/vnd.openxmlformats-officedocument.spreadsheetml.styles+xml">
        <DigestMethod Algorithm="http://www.w3.org/2000/09/xmldsig#sha1"/>
        <DigestValue>TiS8LbpIQkk9UTDSy/mTXonyv+E=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vmkPLxMW8nJmSJztyoXLNFl+39o=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DaJdm91/jKkA31uxmXouQunNnxo=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lKu4N+koz9MSpwOKyKk0NKTGelg=</DigestValue>
      </Reference>
      <Reference URI="/xl/worksheets/sheet2.xml?ContentType=application/vnd.openxmlformats-officedocument.spreadsheetml.worksheet+xml">
        <DigestMethod Algorithm="http://www.w3.org/2000/09/xmldsig#sha1"/>
        <DigestValue>j33moQjzw8NRT5rkrfA3r4xknk0=</DigestValue>
      </Reference>
      <Reference URI="/xl/worksheets/sheet3.xml?ContentType=application/vnd.openxmlformats-officedocument.spreadsheetml.worksheet+xml">
        <DigestMethod Algorithm="http://www.w3.org/2000/09/xmldsig#sha1"/>
        <DigestValue>CFWgP0BcAlF9CHFRes32G31FSdU=</DigestValue>
      </Reference>
      <Reference URI="/xl/worksheets/sheet4.xml?ContentType=application/vnd.openxmlformats-officedocument.spreadsheetml.worksheet+xml">
        <DigestMethod Algorithm="http://www.w3.org/2000/09/xmldsig#sha1"/>
        <DigestValue>KS7v2hI7/6h8tj+iJb0dXeRLepQ=</DigestValue>
      </Reference>
      <Reference URI="/xl/worksheets/sheet5.xml?ContentType=application/vnd.openxmlformats-officedocument.spreadsheetml.worksheet+xml">
        <DigestMethod Algorithm="http://www.w3.org/2000/09/xmldsig#sha1"/>
        <DigestValue>/C8qW/65ELnZhxAaKRoF3l/G5PI=</DigestValue>
      </Reference>
      <Reference URI="/xl/worksheets/sheet6.xml?ContentType=application/vnd.openxmlformats-officedocument.spreadsheetml.worksheet+xml">
        <DigestMethod Algorithm="http://www.w3.org/2000/09/xmldsig#sha1"/>
        <DigestValue>1QaLKkCMz6Ra34ilrk9hbtRHs7U=</DigestValue>
      </Reference>
      <Reference URI="/xl/worksheets/sheet7.xml?ContentType=application/vnd.openxmlformats-officedocument.spreadsheetml.worksheet+xml">
        <DigestMethod Algorithm="http://www.w3.org/2000/09/xmldsig#sha1"/>
        <DigestValue>a3VvzCbm4Excmv2GlMUevKf0o4c=</DigestValue>
      </Reference>
      <Reference URI="/xl/worksheets/sheet8.xml?ContentType=application/vnd.openxmlformats-officedocument.spreadsheetml.worksheet+xml">
        <DigestMethod Algorithm="http://www.w3.org/2000/09/xmldsig#sha1"/>
        <DigestValue>rwHRJq/JjgDJhTKCQxywSYaklUA=</DigestValue>
      </Reference>
    </Manifest>
    <SignatureProperties>
      <SignatureProperty Id="idSignatureTime" Target="#idPackageSignature">
        <mdssi:SignatureTime xmlns:mdssi="http://schemas.openxmlformats.org/package/2006/digital-signature">
          <mdssi:Format>YYYY-MM-DDThh:mm:ssTZD</mdssi:Format>
          <mdssi:Value>2023-03-20T07:35:44Z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2023-03-20T07:35:44Z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BCThuNhap_06104</vt:lpstr>
      <vt:lpstr>BCTinhHinhTaiChinh_06105</vt:lpstr>
      <vt:lpstr>BCLCTT_06106</vt:lpstr>
      <vt:lpstr>GTTSRong_06107</vt:lpstr>
      <vt:lpstr>BCDMDT_06108</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Linh, Chi</dc:creator>
  <cp:lastModifiedBy>Phan Quang, Vu</cp:lastModifiedBy>
  <dcterms:created xsi:type="dcterms:W3CDTF">2022-03-10T03:43:03Z</dcterms:created>
  <dcterms:modified xsi:type="dcterms:W3CDTF">2023-03-20T07:35:42Z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2023-03-20T07:35:41Z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feded8a9-3b6f-40af-8ca9-53ac009a2ce3</vt:lpwstr>
  </property>
  <property fmtid="{D5CDD505-2E9C-101B-9397-08002B2CF9AE}" pid="10" name="MSIP_Label_ebbfc019-7f88-4fb6-96d6-94ffadd4b772_ContentBits">
    <vt:lpwstr>1</vt:lpwstr>
  </property>
</Properties>
</file>