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27" l="1"/>
  <c r="E25" i="27"/>
  <c r="D20" i="27"/>
  <c r="D21" i="27" s="1"/>
  <c r="D19" i="27"/>
  <c r="D18" i="27"/>
  <c r="E58" i="27" l="1"/>
  <c r="E60" i="27" s="1"/>
  <c r="E54" i="27" l="1"/>
  <c r="E31" i="27"/>
  <c r="E43" i="27" s="1"/>
  <c r="E30" i="27"/>
  <c r="E37" i="27" s="1"/>
  <c r="E39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<sst xmlns="http://schemas.openxmlformats.org/spreadsheetml/2006/main" count="1409" uniqueCount="616">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</sst>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rgb="FFFF0000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7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6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5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174" fontId="91" fillId="0" borderId="38" xfId="65" applyNumberFormat="1" applyFont="1" applyFill="1" applyBorder="1" applyAlignment="1"/>
    <xf numFmtId="174" fontId="91" fillId="0" borderId="19" xfId="65" applyNumberFormat="1" applyFont="1" applyFill="1" applyBorder="1" applyAlignment="1"/>
    <xf numFmtId="174" fontId="91" fillId="0" borderId="17" xfId="65" applyNumberFormat="1" applyFont="1" applyFill="1" applyBorder="1" applyAlignment="1"/>
    <xf numFmtId="174" fontId="91" fillId="0" borderId="19" xfId="65" applyNumberFormat="1" applyFont="1" applyFill="1" applyBorder="1" applyAlignment="1">
      <alignment horizontal="right"/>
    </xf>
    <xf numFmtId="43" fontId="91" fillId="0" borderId="19" xfId="65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5" t="s">
        <v>50</v>
      </c>
      <c r="B2" s="356"/>
      <c r="C2" s="356"/>
      <c r="D2" s="356"/>
      <c r="E2" s="356"/>
      <c r="F2" s="35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7" t="s">
        <v>51</v>
      </c>
      <c r="D3" s="357"/>
      <c r="E3" s="357"/>
      <c r="F3" s="357"/>
      <c r="G3" s="357"/>
      <c r="H3" s="357"/>
      <c r="I3" s="357"/>
      <c r="J3" s="357"/>
      <c r="K3" s="357"/>
      <c r="L3" s="357"/>
      <c r="M3" s="339" t="s">
        <v>23</v>
      </c>
      <c r="N3" s="347"/>
      <c r="O3" s="348" t="s">
        <v>24</v>
      </c>
      <c r="P3" s="349"/>
      <c r="Q3" s="339" t="s">
        <v>5</v>
      </c>
      <c r="R3" s="339"/>
      <c r="S3" s="347"/>
      <c r="T3" s="350"/>
      <c r="U3" s="341" t="s">
        <v>26</v>
      </c>
      <c r="V3" s="342"/>
      <c r="W3" s="343" t="s">
        <v>25</v>
      </c>
    </row>
    <row r="4" spans="1:23" ht="12.75" customHeight="1">
      <c r="A4" s="347" t="s">
        <v>27</v>
      </c>
      <c r="B4" s="339" t="s">
        <v>28</v>
      </c>
      <c r="C4" s="339" t="s">
        <v>29</v>
      </c>
      <c r="D4" s="339" t="s">
        <v>30</v>
      </c>
      <c r="E4" s="339" t="s">
        <v>31</v>
      </c>
      <c r="F4" s="339" t="s">
        <v>32</v>
      </c>
      <c r="G4" s="339" t="s">
        <v>33</v>
      </c>
      <c r="H4" s="351" t="s">
        <v>52</v>
      </c>
      <c r="I4" s="339" t="s">
        <v>34</v>
      </c>
      <c r="J4" s="350"/>
      <c r="K4" s="339" t="s">
        <v>35</v>
      </c>
      <c r="L4" s="339" t="s">
        <v>36</v>
      </c>
      <c r="M4" s="339" t="s">
        <v>35</v>
      </c>
      <c r="N4" s="339" t="s">
        <v>37</v>
      </c>
      <c r="O4" s="339" t="s">
        <v>35</v>
      </c>
      <c r="P4" s="339" t="s">
        <v>37</v>
      </c>
      <c r="Q4" s="339" t="s">
        <v>38</v>
      </c>
      <c r="R4" s="339" t="s">
        <v>39</v>
      </c>
      <c r="S4" s="339" t="s">
        <v>36</v>
      </c>
      <c r="T4" s="339" t="s">
        <v>39</v>
      </c>
      <c r="U4" s="351" t="s">
        <v>36</v>
      </c>
      <c r="V4" s="339" t="s">
        <v>39</v>
      </c>
      <c r="W4" s="344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6"/>
      <c r="R5" s="346"/>
      <c r="S5" s="350"/>
      <c r="T5" s="346"/>
      <c r="U5" s="352"/>
      <c r="V5" s="340"/>
      <c r="W5" s="34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0" t="s">
        <v>210</v>
      </c>
      <c r="B1" s="360"/>
      <c r="C1" s="360"/>
      <c r="D1" s="360"/>
      <c r="E1" s="360"/>
      <c r="F1" s="360"/>
      <c r="G1" s="36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1" t="e">
        <f>#REF!</f>
        <v>#REF!</v>
      </c>
      <c r="C2" s="362"/>
      <c r="D2" s="36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3"/>
      <c r="C3" s="363"/>
      <c r="D3" s="36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3">
        <v>111000</v>
      </c>
      <c r="C6" s="363"/>
      <c r="D6" s="36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8">
        <f>+$B$6*$F$7/$C$7</f>
        <v>111000</v>
      </c>
      <c r="C8" s="358"/>
      <c r="D8" s="35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3" t="e">
        <f>VLOOKUP(I11,#REF!,4,0)*1000</f>
        <v>#REF!</v>
      </c>
      <c r="C11" s="363"/>
      <c r="D11" s="36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8" t="e">
        <f>+ ROUND((B11-B19)*F10/C10,0)</f>
        <v>#REF!</v>
      </c>
      <c r="C12" s="358"/>
      <c r="D12" s="35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9" t="s">
        <v>212</v>
      </c>
      <c r="C13" s="359"/>
      <c r="D13" s="35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8">
        <f>+IF($E$13=1,ROUNDDOWN($B$8*$F$10/$C$10,0),IF(MROUND($B$8*$F$10/$C$10,10)-($B$8*$F$10/$C$10)&gt;0,MROUND($B$8*$F$10/$C$10,10)-10,MROUND($B$8*$F$10/$C$10,10)))</f>
        <v>55500</v>
      </c>
      <c r="C14" s="358"/>
      <c r="D14" s="35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8">
        <f>ROUNDDOWN($B$8*$F$10/$C$10,0)-B14</f>
        <v>0</v>
      </c>
      <c r="C15" s="358"/>
      <c r="D15" s="35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9" t="s">
        <v>223</v>
      </c>
      <c r="C16" s="359"/>
      <c r="D16" s="35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3">
        <v>10000</v>
      </c>
      <c r="C17" s="363"/>
      <c r="D17" s="36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8">
        <f>+IF($E$16=1,B17*B15,0)</f>
        <v>0</v>
      </c>
      <c r="C18" s="358"/>
      <c r="D18" s="35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3">
        <v>10000</v>
      </c>
      <c r="C19" s="363"/>
      <c r="D19" s="36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8">
        <f>+B19*B14</f>
        <v>555000000</v>
      </c>
      <c r="C20" s="358"/>
      <c r="D20" s="35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67" t="s">
        <v>328</v>
      </c>
      <c r="F1" s="367"/>
      <c r="G1" s="368" t="s">
        <v>329</v>
      </c>
      <c r="H1" s="36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6" t="s">
        <v>398</v>
      </c>
      <c r="C62" s="366" t="s">
        <v>310</v>
      </c>
      <c r="D62" s="366" t="s">
        <v>403</v>
      </c>
      <c r="E62" s="370">
        <v>140130</v>
      </c>
      <c r="F62" s="370">
        <v>7</v>
      </c>
      <c r="G62" s="40">
        <v>215002</v>
      </c>
      <c r="H62" s="40">
        <v>0</v>
      </c>
    </row>
    <row r="63" spans="1:9" s="40" customFormat="1">
      <c r="B63" s="366"/>
      <c r="C63" s="366"/>
      <c r="D63" s="366"/>
      <c r="E63" s="370"/>
      <c r="F63" s="37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1" t="s">
        <v>20</v>
      </c>
      <c r="C32" s="371"/>
      <c r="D32" s="371"/>
      <c r="E32" s="371"/>
      <c r="F32" s="371"/>
      <c r="G32" s="37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1" t="s">
        <v>14</v>
      </c>
      <c r="C39" s="371"/>
      <c r="D39" s="371"/>
      <c r="E39" s="371"/>
      <c r="F39" s="371"/>
      <c r="G39" s="37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2"/>
      <c r="E43" s="373"/>
      <c r="F43" s="373"/>
      <c r="G43" s="37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28" zoomScaleNormal="100" workbookViewId="0">
      <selection activeCell="E46" sqref="E46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88" t="s">
        <v>588</v>
      </c>
      <c r="B1" s="388"/>
      <c r="C1" s="388"/>
      <c r="D1" s="388"/>
      <c r="E1" s="388"/>
      <c r="F1" s="388"/>
    </row>
    <row r="2" spans="1:9" ht="15.75" customHeight="1">
      <c r="A2" s="376" t="s">
        <v>589</v>
      </c>
      <c r="B2" s="376"/>
      <c r="C2" s="376"/>
      <c r="D2" s="376"/>
      <c r="E2" s="376"/>
      <c r="F2" s="376"/>
    </row>
    <row r="3" spans="1:9" ht="25.5" customHeight="1">
      <c r="A3" s="377" t="s">
        <v>590</v>
      </c>
      <c r="B3" s="377"/>
      <c r="C3" s="377"/>
      <c r="D3" s="377"/>
      <c r="E3" s="377"/>
      <c r="F3" s="377"/>
    </row>
    <row r="4" spans="1:9" ht="26.25" customHeight="1">
      <c r="A4" s="378" t="s">
        <v>591</v>
      </c>
      <c r="B4" s="378"/>
      <c r="C4" s="378"/>
      <c r="D4" s="378"/>
      <c r="E4" s="378"/>
      <c r="F4" s="378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9" t="s">
        <v>596</v>
      </c>
      <c r="B18" s="379"/>
      <c r="C18" s="379"/>
      <c r="D18" s="161" t="str">
        <f>"Từ ngày "&amp;TEXT(G18,"dd/mm/yyyy;@")&amp;" đến "&amp;TEXT(G19,"dd/mm/yyyy;@")</f>
        <v>Từ ngày 22/03/2023 đến 28/03/2023</v>
      </c>
      <c r="G18" s="169">
        <v>45007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22/03/2023 to 28/03/2023</v>
      </c>
      <c r="G19" s="169">
        <v>45013</v>
      </c>
      <c r="H19" s="202"/>
    </row>
    <row r="20" spans="1:11" s="177" customFormat="1" ht="15.75" customHeight="1">
      <c r="A20" s="379" t="s">
        <v>592</v>
      </c>
      <c r="B20" s="379"/>
      <c r="C20" s="379"/>
      <c r="D20" s="161">
        <f>G19+1</f>
        <v>45014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45014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185" t="s">
        <v>543</v>
      </c>
      <c r="F23" s="186" t="s">
        <v>577</v>
      </c>
      <c r="K23" s="187"/>
    </row>
    <row r="24" spans="1:11" ht="15.75" customHeight="1">
      <c r="A24" s="409" t="s">
        <v>27</v>
      </c>
      <c r="B24" s="410"/>
      <c r="C24" s="411" t="s">
        <v>330</v>
      </c>
      <c r="D24" s="412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45013</v>
      </c>
      <c r="F25" s="282">
        <v>45006</v>
      </c>
      <c r="G25" s="182"/>
      <c r="K25" s="187"/>
    </row>
    <row r="26" spans="1:11" ht="15.75" customHeight="1">
      <c r="A26" s="380" t="s">
        <v>597</v>
      </c>
      <c r="B26" s="381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2">
        <v>1</v>
      </c>
      <c r="B28" s="383"/>
      <c r="C28" s="203" t="s">
        <v>547</v>
      </c>
      <c r="D28" s="204"/>
      <c r="E28" s="332"/>
      <c r="F28" s="333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4">
        <v>1.1000000000000001</v>
      </c>
      <c r="B30" s="385"/>
      <c r="C30" s="210" t="s">
        <v>599</v>
      </c>
      <c r="D30" s="211"/>
      <c r="E30" s="286">
        <f>F34</f>
        <v>42561845160</v>
      </c>
      <c r="F30" s="308">
        <v>42168182667</v>
      </c>
      <c r="G30" s="212"/>
      <c r="H30" s="213"/>
      <c r="I30" s="212"/>
      <c r="K30" s="187"/>
    </row>
    <row r="31" spans="1:11" ht="15.75" customHeight="1">
      <c r="A31" s="386">
        <v>1.2</v>
      </c>
      <c r="B31" s="387"/>
      <c r="C31" s="214" t="s">
        <v>600</v>
      </c>
      <c r="D31" s="215"/>
      <c r="E31" s="330">
        <f>F35</f>
        <v>8512.36</v>
      </c>
      <c r="F31" s="309">
        <v>8433.6299999999992</v>
      </c>
      <c r="G31" s="212"/>
      <c r="H31" s="213"/>
      <c r="I31" s="212"/>
      <c r="K31" s="187"/>
    </row>
    <row r="32" spans="1:11" ht="15.75" customHeight="1">
      <c r="A32" s="382">
        <v>2</v>
      </c>
      <c r="B32" s="383"/>
      <c r="C32" s="203" t="s">
        <v>549</v>
      </c>
      <c r="D32" s="204"/>
      <c r="E32" s="287"/>
      <c r="F32" s="310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8"/>
      <c r="F33" s="311"/>
      <c r="H33" s="213"/>
      <c r="I33" s="212"/>
      <c r="K33" s="187"/>
    </row>
    <row r="34" spans="1:11" ht="15.75" customHeight="1">
      <c r="A34" s="374">
        <v>2.1</v>
      </c>
      <c r="B34" s="375"/>
      <c r="C34" s="210" t="s">
        <v>601</v>
      </c>
      <c r="D34" s="211"/>
      <c r="E34" s="337">
        <v>43219028534</v>
      </c>
      <c r="F34" s="308">
        <v>42561845160</v>
      </c>
      <c r="G34" s="218"/>
      <c r="H34" s="213"/>
      <c r="I34" s="212"/>
      <c r="K34" s="219"/>
    </row>
    <row r="35" spans="1:11" ht="15.75" customHeight="1">
      <c r="A35" s="404">
        <v>2.2000000000000002</v>
      </c>
      <c r="B35" s="405"/>
      <c r="C35" s="220" t="s">
        <v>602</v>
      </c>
      <c r="D35" s="209"/>
      <c r="E35" s="338">
        <v>8643.7999999999993</v>
      </c>
      <c r="F35" s="309">
        <v>8512.36</v>
      </c>
      <c r="G35" s="280"/>
      <c r="H35" s="213"/>
      <c r="I35" s="212"/>
    </row>
    <row r="36" spans="1:11" ht="15.75" customHeight="1">
      <c r="A36" s="389">
        <v>3</v>
      </c>
      <c r="B36" s="397"/>
      <c r="C36" s="221" t="s">
        <v>595</v>
      </c>
      <c r="D36" s="222"/>
      <c r="E36" s="289"/>
      <c r="F36" s="312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0">
        <f>E34-E30</f>
        <v>657183374</v>
      </c>
      <c r="F37" s="313">
        <v>393662493</v>
      </c>
      <c r="G37" s="227"/>
      <c r="H37" s="213"/>
      <c r="I37" s="212"/>
    </row>
    <row r="38" spans="1:11" ht="15.75" customHeight="1">
      <c r="A38" s="398">
        <v>3.1</v>
      </c>
      <c r="B38" s="399"/>
      <c r="C38" s="228" t="s">
        <v>551</v>
      </c>
      <c r="D38" s="229"/>
      <c r="E38" s="289"/>
      <c r="F38" s="312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0">
        <f>E37</f>
        <v>657183374</v>
      </c>
      <c r="F39" s="313">
        <v>393662493</v>
      </c>
      <c r="G39" s="218"/>
      <c r="H39" s="213"/>
      <c r="I39" s="212"/>
    </row>
    <row r="40" spans="1:11" ht="15.75" customHeight="1">
      <c r="A40" s="400">
        <v>3.2</v>
      </c>
      <c r="B40" s="401"/>
      <c r="C40" s="228" t="s">
        <v>553</v>
      </c>
      <c r="D40" s="229"/>
      <c r="E40" s="291"/>
      <c r="F40" s="314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0"/>
      <c r="F41" s="313"/>
      <c r="H41" s="213"/>
      <c r="I41" s="212"/>
    </row>
    <row r="42" spans="1:11" ht="15.75" customHeight="1">
      <c r="A42" s="389">
        <v>4</v>
      </c>
      <c r="B42" s="390"/>
      <c r="C42" s="235" t="s">
        <v>586</v>
      </c>
      <c r="D42" s="236"/>
      <c r="E42" s="292"/>
      <c r="F42" s="315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3">
        <f>E35-E31</f>
        <v>131.43999999999869</v>
      </c>
      <c r="F43" s="316">
        <v>78.730000000001382</v>
      </c>
      <c r="G43" s="331"/>
      <c r="H43" s="213"/>
      <c r="I43" s="212"/>
    </row>
    <row r="44" spans="1:11" ht="15.75" customHeight="1">
      <c r="A44" s="389">
        <v>5</v>
      </c>
      <c r="B44" s="390"/>
      <c r="C44" s="237" t="s">
        <v>555</v>
      </c>
      <c r="D44" s="238"/>
      <c r="E44" s="294"/>
      <c r="F44" s="317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5"/>
      <c r="F45" s="318"/>
      <c r="H45" s="213"/>
      <c r="I45" s="212"/>
    </row>
    <row r="46" spans="1:11" ht="15.75" customHeight="1">
      <c r="A46" s="374">
        <v>5.0999999999999996</v>
      </c>
      <c r="B46" s="375"/>
      <c r="C46" s="241" t="s">
        <v>603</v>
      </c>
      <c r="D46" s="211"/>
      <c r="E46" s="335">
        <v>67539928276</v>
      </c>
      <c r="F46" s="319">
        <v>68149257914</v>
      </c>
      <c r="G46" s="213"/>
      <c r="H46" s="213"/>
      <c r="I46" s="212"/>
    </row>
    <row r="47" spans="1:11" ht="15.75" customHeight="1">
      <c r="A47" s="374">
        <v>5.2</v>
      </c>
      <c r="B47" s="375"/>
      <c r="C47" s="242" t="s">
        <v>604</v>
      </c>
      <c r="D47" s="209"/>
      <c r="E47" s="335">
        <v>41530798949</v>
      </c>
      <c r="F47" s="319">
        <v>41530798949</v>
      </c>
      <c r="G47" s="281"/>
      <c r="H47" s="213"/>
      <c r="I47" s="212"/>
    </row>
    <row r="48" spans="1:11" ht="15.75" customHeight="1">
      <c r="A48" s="402" t="s">
        <v>598</v>
      </c>
      <c r="B48" s="403"/>
      <c r="C48" s="243" t="s">
        <v>557</v>
      </c>
      <c r="D48" s="243"/>
      <c r="E48" s="296"/>
      <c r="F48" s="297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298"/>
      <c r="F49" s="299"/>
      <c r="G49" s="283"/>
      <c r="H49" s="213"/>
      <c r="I49" s="212"/>
    </row>
    <row r="50" spans="1:9" ht="15.75" customHeight="1">
      <c r="A50" s="389">
        <v>1</v>
      </c>
      <c r="B50" s="397"/>
      <c r="C50" s="203" t="s">
        <v>559</v>
      </c>
      <c r="D50" s="248"/>
      <c r="E50" s="301">
        <f>F52</f>
        <v>6700</v>
      </c>
      <c r="F50" s="320">
        <v>6510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0"/>
      <c r="F51" s="321"/>
      <c r="H51" s="213"/>
      <c r="I51" s="212"/>
    </row>
    <row r="52" spans="1:9" ht="15.75" customHeight="1">
      <c r="A52" s="389">
        <v>2</v>
      </c>
      <c r="B52" s="390"/>
      <c r="C52" s="249" t="s">
        <v>561</v>
      </c>
      <c r="D52" s="250"/>
      <c r="E52" s="334">
        <v>6860</v>
      </c>
      <c r="F52" s="322">
        <v>6700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0"/>
      <c r="F53" s="321"/>
      <c r="H53" s="213"/>
      <c r="I53" s="212"/>
    </row>
    <row r="54" spans="1:9" ht="15.75" customHeight="1">
      <c r="A54" s="391">
        <v>3</v>
      </c>
      <c r="B54" s="392"/>
      <c r="C54" s="221" t="s">
        <v>563</v>
      </c>
      <c r="D54" s="229"/>
      <c r="E54" s="302">
        <f>(E52-E50)/E50</f>
        <v>2.3880597014925373E-2</v>
      </c>
      <c r="F54" s="323">
        <v>2.9185867895545316E-2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0"/>
      <c r="F55" s="321"/>
      <c r="G55" s="251"/>
      <c r="H55" s="213"/>
      <c r="I55" s="212"/>
    </row>
    <row r="56" spans="1:9" ht="15.75" customHeight="1">
      <c r="A56" s="391">
        <v>4</v>
      </c>
      <c r="B56" s="392"/>
      <c r="C56" s="393" t="s">
        <v>605</v>
      </c>
      <c r="D56" s="394"/>
      <c r="E56" s="303"/>
      <c r="F56" s="324"/>
      <c r="H56" s="213"/>
      <c r="I56" s="212"/>
    </row>
    <row r="57" spans="1:9" ht="15.75" customHeight="1">
      <c r="A57" s="252"/>
      <c r="B57" s="253"/>
      <c r="C57" s="395"/>
      <c r="D57" s="396"/>
      <c r="E57" s="300"/>
      <c r="F57" s="321"/>
      <c r="H57" s="213"/>
      <c r="I57" s="212"/>
    </row>
    <row r="58" spans="1:9" ht="15.75" customHeight="1">
      <c r="A58" s="374">
        <v>4.0999999999999996</v>
      </c>
      <c r="B58" s="375"/>
      <c r="C58" s="254" t="s">
        <v>606</v>
      </c>
      <c r="D58" s="255"/>
      <c r="E58" s="293">
        <f>E52-E35</f>
        <v>-1783.7999999999993</v>
      </c>
      <c r="F58" s="316">
        <v>-1812.3600000000006</v>
      </c>
      <c r="G58" s="212"/>
      <c r="H58" s="213"/>
      <c r="I58" s="212"/>
    </row>
    <row r="59" spans="1:9" ht="15.75" customHeight="1">
      <c r="A59" s="400">
        <v>4.2</v>
      </c>
      <c r="B59" s="401"/>
      <c r="C59" s="228" t="s">
        <v>565</v>
      </c>
      <c r="D59" s="229"/>
      <c r="E59" s="304"/>
      <c r="F59" s="325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5">
        <f>E58/E35</f>
        <v>-0.20636756981882962</v>
      </c>
      <c r="F60" s="326">
        <v>-0.21290922846308197</v>
      </c>
      <c r="G60" s="251"/>
      <c r="H60" s="213"/>
      <c r="I60" s="212"/>
    </row>
    <row r="61" spans="1:9" ht="15.75" customHeight="1">
      <c r="A61" s="391">
        <v>5</v>
      </c>
      <c r="B61" s="392"/>
      <c r="C61" s="257" t="s">
        <v>567</v>
      </c>
      <c r="D61" s="258"/>
      <c r="E61" s="306"/>
      <c r="F61" s="327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7"/>
      <c r="F62" s="328"/>
      <c r="H62" s="213"/>
      <c r="I62" s="212"/>
    </row>
    <row r="63" spans="1:9" ht="15.75" customHeight="1">
      <c r="A63" s="374">
        <v>5.0999999999999996</v>
      </c>
      <c r="B63" s="375"/>
      <c r="C63" s="241" t="s">
        <v>607</v>
      </c>
      <c r="D63" s="260"/>
      <c r="E63" s="335">
        <v>10350</v>
      </c>
      <c r="F63" s="319">
        <v>10450</v>
      </c>
      <c r="G63" s="218"/>
      <c r="H63" s="213"/>
      <c r="I63" s="212"/>
    </row>
    <row r="64" spans="1:9" ht="15.75" customHeight="1" thickBot="1">
      <c r="A64" s="415">
        <v>5.2</v>
      </c>
      <c r="B64" s="416"/>
      <c r="C64" s="261" t="s">
        <v>608</v>
      </c>
      <c r="D64" s="262"/>
      <c r="E64" s="336">
        <v>5630</v>
      </c>
      <c r="F64" s="329">
        <v>5630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4" t="s">
        <v>572</v>
      </c>
      <c r="F69" s="414"/>
    </row>
    <row r="70" spans="1:8">
      <c r="B70" s="275" t="s">
        <v>611</v>
      </c>
      <c r="D70" s="266"/>
      <c r="E70" s="413" t="s">
        <v>573</v>
      </c>
      <c r="F70" s="414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ageMargins left="1.1023622047244095" right="0.43307086614173229" top="0.39370078740157483" bottom="0.19685039370078741" header="0" footer="0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MhMAdvxbqJA1TuUQfh3ee4o5RMA=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0Ss5vqwd2CXjo/WdgyTkHm+fbho=</DigestValue>
    </Reference>
  </SignedInfo>
  <SignatureValue>Ai2uJzimZxJ7O1/Qv/cywVckGF7kZbW4Vrs+SAChqMqCAmiUPsDisgSh3AolNwq0ktPAmwi+/rGZ
yFU9fiAECFdZCnzmi/hJGxIwwvAolbJVgGRhaZkzMZppjtgHYtC1WzL7oTTfHuQ39Ez80yzoYJ2K
OorHY1c9AXQU/WZqpvY=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kjDfe3N7t8OiIPAfwdrIpantsIA=</DigestValue>
      </Reference>
      <Reference URI="/xl/worksheets/sheet6.xml?ContentType=application/vnd.openxmlformats-officedocument.spreadsheetml.worksheet+xml">
        <DigestMethod Algorithm="http://www.w3.org/2000/09/xmldsig#sha1"/>
        <DigestValue>VvsT9royRij+8UA7spQEB2E1ZpE=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oJMVgLsLLC3WNt5l2zPhPyGCzCM=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+L6zJ48dh9Tc1I/tGdv5bKzUim4=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nsoySpv6rfQKhPk+J4adxQw9fLc=</DigestValue>
      </Reference>
      <Reference URI="/xl/worksheets/sheet2.xml?ContentType=application/vnd.openxmlformats-officedocument.spreadsheetml.worksheet+xml">
        <DigestMethod Algorithm="http://www.w3.org/2000/09/xmldsig#sha1"/>
        <DigestValue>onDGKZda5PwtmqPoAeM9iJYkae4=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aTcaVhBnLeVmULlKoe+QYFphQ+I=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GkH8ghYvrsCHOp3JrpEYy4CWW/I=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JngMqIpdypb//1vG6kluJlnrhzI=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2023-03-29T08:15:01Z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2023-03-29T08:15:01Z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EOrkxJI7qAPQB4jB/aPtMOIxm8E=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naeAawGZJkSFoSA2dDZYLVc8eg8=</DigestValue>
    </Reference>
  </SignedInfo>
  <SignatureValue>XhqdZdAGZjXWYCvlqD6ev0T1TLqXEj+PrKuNnr3utynfMsTxw81mWwfyzm9rFo8Oq8pgpkADqwg9
ODG5WN9jvwqAZl0XkagTA97WDhxbuyzuO3i5Vzw/n925lLT2Zb7vLHoOaNhKrg5ysljKvUPcAsbU
/chd9DIszxT/6B8EXjs=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+L6zJ48dh9Tc1I/tGdv5bKzUim4=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oJMVgLsLLC3WNt5l2zPhPyGCzCM=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nsoySpv6rfQKhPk+J4adxQw9fLc=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GkH8ghYvrsCHOp3JrpEYy4CWW/I=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onDGKZda5PwtmqPoAeM9iJYkae4=</DigestValue>
      </Reference>
      <Reference URI="/xl/worksheets/sheet3.xml?ContentType=application/vnd.openxmlformats-officedocument.spreadsheetml.worksheet+xml">
        <DigestMethod Algorithm="http://www.w3.org/2000/09/xmldsig#sha1"/>
        <DigestValue>aTcaVhBnLeVmULlKoe+QYFphQ+I=</DigestValue>
      </Reference>
      <Reference URI="/xl/worksheets/sheet4.xml?ContentType=application/vnd.openxmlformats-officedocument.spreadsheetml.worksheet+xml">
        <DigestMethod Algorithm="http://www.w3.org/2000/09/xmldsig#sha1"/>
        <DigestValue>JngMqIpdypb//1vG6kluJlnrhzI=</DigestValue>
      </Reference>
      <Reference URI="/xl/worksheets/sheet5.xml?ContentType=application/vnd.openxmlformats-officedocument.spreadsheetml.worksheet+xml">
        <DigestMethod Algorithm="http://www.w3.org/2000/09/xmldsig#sha1"/>
        <DigestValue>kjDfe3N7t8OiIPAfwdrIpantsIA=</DigestValue>
      </Reference>
      <Reference URI="/xl/worksheets/sheet6.xml?ContentType=application/vnd.openxmlformats-officedocument.spreadsheetml.worksheet+xml">
        <DigestMethod Algorithm="http://www.w3.org/2000/09/xmldsig#sha1"/>
        <DigestValue>VvsT9royRij+8UA7spQEB2E1ZpE=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2023-03-29T11:30:25Z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2023-03-29T11:30:25Z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2022-01-12T11:41:57Z</cp:lastPrinted>
  <dcterms:created xsi:type="dcterms:W3CDTF">2014-09-25T08:23:57Z</dcterms:created>
  <dcterms:modified xsi:type="dcterms:W3CDTF">2023-03-29T07:41:11Z</dcterms:modified>
</cp:coreProperties>
</file>