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Jan\Báo cáo tháng\"/>
    </mc:Choice>
  </mc:AlternateContent>
  <bookViews>
    <workbookView xWindow="-108" yWindow="-108" windowWidth="19416" windowHeight="10416" firstSheet="2"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<sst xmlns="http://schemas.openxmlformats.org/spreadsheetml/2006/main" count="1536" uniqueCount="426">
  <si>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</si>
  <si>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</si>
  <si>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</si>
  <si>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</si>
  <si>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</si>
  <si>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</si>
  <si>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</si>
  <si>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</si>
  <si>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</si>
  <si>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</si>
  <si>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</si>
  <si>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</si>
  <si>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</si>
  <si>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</si>
  <si>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</si>
  <si>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</si>
  <si>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</si>
  <si>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</si>
  <si>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</si>
  <si>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</si>
  <si>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</si>
  <si>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</si>
  <si>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</si>
  <si>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</si>
  <si>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</si>
  <si>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</si>
  <si>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</si>
  <si>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</si>
  <si>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</si>
  <si>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</si>
  <si>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</si>
  <si>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</si>
  <si>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</si>
  <si>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</si>
  <si>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</si>
  <si>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</si>
  <si>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</si>
  <si>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</si>
  <si>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</si>
  <si>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</si>
  <si>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</si>
  <si>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</si>
  <si>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</si>
  <si>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</si>
  <si>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</si>
  <si>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</si>
  <si>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</si>
  <si>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</si>
  <si>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</si>
  <si>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</si>
  <si>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</si>
  <si>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</si>
  <si>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</si>
  <si>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</si>
  <si>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</si>
  <si>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</si>
  <si>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</si>
  <si>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</si>
  <si>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</si>
  <si>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</si>
  <si>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</si>
  <si>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</si>
  <si>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</si>
  <si>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</si>
  <si>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</si>
  <si>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</si>
  <si>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</si>
  <si>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</si>
  <si>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</si>
  <si>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</si>
  <si>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</si>
  <si>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</si>
  <si>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</si>
  <si>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</si>
  <si>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</si>
  <si>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</si>
  <si>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</si>
  <si>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</si>
  <si>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</si>
  <si>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</si>
  <si>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</si>
  <si>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</si>
  <si>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</si>
  <si>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</si>
  <si>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</si>
  <si>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</si>
  <si>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</si>
  <si>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</si>
  <si>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</si>
  <si>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</si>
  <si>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</si>
  <si>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</si>
  <si>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</si>
  <si>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</si>
  <si>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</si>
  <si>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</si>
  <si>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</si>
  <si>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</si>
  <si>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</si>
  <si>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</si>
  <si>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</si>
  <si>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</si>
  <si>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</si>
  <si>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</si>
  <si>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</si>
  <si>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</si>
  <si>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</si>
  <si>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</si>
  <si>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</si>
  <si>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</si>
  <si>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</si>
  <si>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</si>
  <si>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</si>
  <si>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</si>
  <si>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</si>
  <si>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</si>
  <si>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</si>
  <si>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</si>
  <si>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</si>
  <si>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</si>
  <si>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</si>
  <si>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</si>
  <si>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</si>
  <si>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</si>
  <si>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</si>
  <si>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</si>
  <si>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</si>
  <si>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</si>
  <si>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</si>
  <si>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</si>
  <si>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</si>
  <si>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</si>
  <si>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</si>
  <si>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</si>
  <si>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</si>
  <si>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</si>
  <si>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</si>
  <si>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</si>
  <si>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</si>
  <si>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</si>
  <si>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</si>
  <si>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</si>
  <si>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</si>
  <si>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</si>
  <si>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</si>
  <si>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</si>
  <si>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</si>
  <si>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</si>
  <si>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</si>
  <si>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</si>
  <si>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</si>
  <si>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</si>
  <si>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</si>
  <si>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</si>
  <si>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</si>
  <si>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</si>
  <si>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</si>
  <si>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</si>
  <si>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</si>
  <si>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</si>
  <si>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</si>
  <si>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</si>
  <si>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</si>
  <si>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</si>
  <si>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</si>
  <si>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</si>
  <si>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</si>
  <si>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</si>
  <si>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</si>
  <si>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</si>
  <si>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</si>
  <si>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</si>
  <si>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</si>
  <si>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</si>
  <si>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</si>
  <si>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</si>
  <si>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</si>
  <si>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</si>
  <si>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</si>
  <si>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</si>
  <si>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</si>
  <si>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</si>
  <si>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</si>
  <si>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</si>
  <si>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</si>
  <si>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</si>
  <si>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</si>
  <si>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</si>
  <si>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</si>
  <si>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</si>
  <si>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</si>
  <si>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</si>
  <si>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</si>
  <si>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</si>
  <si>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</si>
  <si>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</si>
  <si>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</si>
  <si>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</si>
  <si>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</si>
  <si>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</si>
  <si>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</si>
  <si>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</si>
  <si>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</si>
  <si>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</si>
  <si>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</si>
  <si>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</si>
  <si>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</si>
  <si>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</si>
  <si>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</si>
  <si>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</si>
  <si>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</si>
  <si>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</si>
  <si>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</si>
  <si>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</si>
  <si>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</si>
  <si>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</si>
  <si>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</si>
  <si>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</si>
  <si>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</si>
  <si>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</si>
  <si>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</si>
  <si>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</si>
  <si>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</si>
  <si>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</si>
  <si>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</si>
  <si>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</si>
  <si>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</si>
  <si>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</si>
  <si>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</si>
  <si>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</si>
  <si>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</si>
  <si>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</si>
  <si>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</si>
  <si>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</si>
  <si>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</si>
  <si>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</si>
  <si>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</si>
  <si>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</si>
  <si>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</si>
  <si>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</si>
  <si>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</si>
  <si>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</si>
  <si>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</si>
  <si>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</si>
  <si>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</si>
  <si>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</si>
  <si>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</si>
  <si>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</si>
  <si>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</si>
  <si>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</si>
  <si>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</si>
  <si>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</si>
  <si>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</si>
  <si>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</si>
  <si>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</si>
  <si>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</si>
  <si>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</si>
  <si>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</si>
  <si>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</si>
  <si>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</si>
  <si>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</si>
  <si>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</si>
  <si>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</si>
  <si>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</si>
  <si>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</si>
  <si>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</si>
  <si>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</si>
  <si>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</si>
  <si>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</si>
  <si>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</si>
  <si>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</si>
  <si>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</si>
  <si>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</si>
  <si>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</si>
  <si>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</si>
  <si>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</si>
  <si>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</si>
  <si>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</si>
  <si>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</si>
  <si>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</si>
  <si>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</si>
  <si>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</si>
  <si>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</si>
  <si>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</si>
  <si>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</si>
  <si>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</si>
  <si>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</si>
  <si>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</si>
  <si>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</si>
  <si>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</si>
  <si>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</si>
  <si>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</si>
  <si>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</si>
  <si>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</si>
  <si>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</si>
  <si>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</si>
  <si>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</si>
  <si>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</si>
  <si>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</si>
  <si>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</si>
  <si>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</si>
  <si>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</si>
  <si>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</si>
  <si>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</si>
  <si>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</si>
  <si>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</si>
  <si>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</si>
  <si>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</si>
  <si>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</si>
  <si>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</si>
  <si>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</si>
  <si>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</si>
  <si>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</si>
  <si>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</si>
  <si>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</si>
  <si>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</si>
  <si>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</si>
  <si>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</si>
  <si>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</si>
  <si>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</si>
  <si>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</si>
  <si>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</si>
  <si>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</si>
  <si>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</si>
  <si>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</si>
  <si>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</si>
  <si>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</si>
  <si>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</si>
  <si>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</si>
  <si>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</si>
  <si>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</si>
  <si>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</si>
  <si>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</si>
  <si>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</si>
  <si>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</si>
  <si>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</si>
  <si>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</si>
  <si>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</si>
  <si>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</si>
  <si>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</si>
  <si>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</si>
  <si>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</si>
  <si>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</si>
  <si>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</si>
  <si>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</si>
  <si>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</si>
  <si>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</si>
  <si>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</si>
  <si>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</si>
  <si>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</si>
  <si>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</si>
  <si>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</si>
  <si>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</si>
  <si>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</si>
  <si>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</si>
  <si>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</si>
  <si>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</si>
  <si>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</si>
  <si>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</si>
  <si>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</si>
  <si>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</si>
  <si>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</si>
  <si>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Phó Tổng Giám Đốc</t>
  </si>
  <si>
    <t>Trái phiếu niêm yết
Listed bonds</t>
  </si>
  <si>
    <t>2251.1</t>
  </si>
  <si>
    <t>1.1</t>
  </si>
  <si>
    <t>CII120018</t>
  </si>
  <si>
    <t>2251.1.1</t>
  </si>
  <si>
    <t>1.2</t>
  </si>
  <si>
    <t>CII121006</t>
  </si>
  <si>
    <t>2251.1.2</t>
  </si>
  <si>
    <t>1.3</t>
  </si>
  <si>
    <t>CTG121031</t>
  </si>
  <si>
    <t>2251.1.3</t>
  </si>
  <si>
    <t>1.4</t>
  </si>
  <si>
    <t>GEG121022</t>
  </si>
  <si>
    <t>2251.1.4</t>
  </si>
  <si>
    <t>1.5</t>
  </si>
  <si>
    <t>2251.1.5</t>
  </si>
  <si>
    <t>1.6</t>
  </si>
  <si>
    <t>MML121021</t>
  </si>
  <si>
    <t>2251.1.6</t>
  </si>
  <si>
    <t>1.7</t>
  </si>
  <si>
    <t>MSR11808</t>
  </si>
  <si>
    <t>2251.1.7</t>
  </si>
  <si>
    <t>1.8</t>
  </si>
  <si>
    <t>NPM11805</t>
  </si>
  <si>
    <t>2251.1.8</t>
  </si>
  <si>
    <t>1.9</t>
  </si>
  <si>
    <t>NVL122001</t>
  </si>
  <si>
    <t>2251.1.9</t>
  </si>
  <si>
    <t>1.10</t>
  </si>
  <si>
    <t>SBT121002</t>
  </si>
  <si>
    <t>2251.1.10</t>
  </si>
  <si>
    <t>1.11</t>
  </si>
  <si>
    <t>VHM121024</t>
  </si>
  <si>
    <t>2251.1.11</t>
  </si>
  <si>
    <t>1.12</t>
  </si>
  <si>
    <t>VHM121025</t>
  </si>
  <si>
    <t>2251.1.12</t>
  </si>
  <si>
    <t>1.13</t>
  </si>
  <si>
    <t>VIC121003</t>
  </si>
  <si>
    <t>2251.1.13</t>
  </si>
  <si>
    <t>1.14</t>
  </si>
  <si>
    <t>VIC121004</t>
  </si>
  <si>
    <t>2251.1.14</t>
  </si>
  <si>
    <t>1.15</t>
  </si>
  <si>
    <t>VIC121005</t>
  </si>
  <si>
    <t>2251.1.15</t>
  </si>
  <si>
    <t>1.16</t>
  </si>
  <si>
    <t>VND122014</t>
  </si>
  <si>
    <t>2251.1.16</t>
  </si>
  <si>
    <t>1.17</t>
  </si>
  <si>
    <t>VNG122002</t>
  </si>
  <si>
    <t>2251.1.17</t>
  </si>
  <si>
    <t>VRE12007</t>
  </si>
  <si>
    <t>Trái phiếu chưa niêm yết
Unlisted Bonds</t>
  </si>
  <si>
    <t>2251.2</t>
  </si>
  <si>
    <t>2.1</t>
  </si>
  <si>
    <t>MASAN GROUP BOND 9.5% 21/09/27</t>
  </si>
  <si>
    <t>2251.2.1</t>
  </si>
  <si>
    <t>2.2</t>
  </si>
  <si>
    <t>NLGB2124002</t>
  </si>
  <si>
    <t>2251.2.2</t>
  </si>
  <si>
    <t>2023</t>
  </si>
  <si>
    <t>Ngày 03 tháng 02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</si>
</sst>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1"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10"/>
      <name val="Arial"/>
    </font>
    <font>
      <sz val="10"/>
      <name val="Tahoma"/>
    </font>
    <font>
      <b/>
      <sz val="10"/>
      <name val="Tahoma"/>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5" fillId="0" borderId="0" applyFont="0" applyFill="0" applyBorder="0" applyAlignment="0" applyProtection="0"/>
    <xf numFmtId="164" fontId="16" fillId="0" borderId="0" applyFont="0" applyFill="0" applyBorder="0" applyAlignment="0" applyProtection="0"/>
  </cellStyleXfs>
  <cellXfs count="5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5" fontId="7" fillId="0" borderId="1" xfId="0" applyNumberFormat="1" applyFont="1" applyBorder="1" applyAlignment="1">
      <alignment horizontal="right"/>
    </xf>
    <xf numFmtId="165"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0" xfId="0" applyFont="1"/>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165" fontId="7" fillId="0" borderId="1" xfId="0" applyNumberFormat="1" applyFont="1" applyFill="1" applyBorder="1" applyAlignment="1">
      <alignment horizontal="right"/>
    </xf>
    <xf numFmtId="0" fontId="0" fillId="0" borderId="0" xfId="0" applyFill="1"/>
    <xf numFmtId="0" fontId="7" fillId="0" borderId="1" xfId="0" applyFont="1" applyFill="1" applyBorder="1" applyAlignment="1">
      <alignment horizontal="right"/>
    </xf>
    <xf numFmtId="0" fontId="3" fillId="0" borderId="0" xfId="0" applyFont="1" applyFill="1" applyAlignment="1">
      <alignment horizontal="left"/>
    </xf>
    <xf numFmtId="0" fontId="14" fillId="0" borderId="0" xfId="0" applyFont="1" applyFill="1"/>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165"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43" fontId="17" fillId="0" borderId="2" xfId="0" applyNumberFormat="1" applyFont="1" applyBorder="1" applyAlignment="1" applyProtection="1">
      <alignment horizontal="right" vertical="center" wrapText="1"/>
      <protection locked="0"/>
    </xf>
    <xf numFmtId="41" fontId="19" fillId="3" borderId="3" xfId="2" applyNumberFormat="1" applyFont="1" applyFill="1" applyBorder="1" applyAlignment="1">
      <alignment horizontal="left"/>
    </xf>
    <xf numFmtId="41" fontId="20" fillId="0" borderId="3" xfId="2" applyNumberFormat="1" applyFont="1" applyBorder="1"/>
    <xf numFmtId="41" fontId="19" fillId="3" borderId="3" xfId="2" applyNumberFormat="1" applyFont="1" applyFill="1" applyBorder="1"/>
    <xf numFmtId="4" fontId="17" fillId="0" borderId="2" xfId="0" applyNumberFormat="1" applyFont="1" applyBorder="1" applyAlignment="1" applyProtection="1">
      <alignment horizontal="center" vertical="center" wrapText="1"/>
      <protection locked="0"/>
    </xf>
    <xf numFmtId="4" fontId="17" fillId="0" borderId="2"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164" fontId="20" fillId="4" borderId="2" xfId="2" applyFont="1" applyFill="1" applyBorder="1" applyAlignment="1" applyProtection="1">
      <alignment horizontal="right" vertical="center" wrapText="1"/>
      <protection locked="0"/>
    </xf>
    <xf numFmtId="41" fontId="20" fillId="4" borderId="2" xfId="2" applyNumberFormat="1" applyFont="1" applyFill="1" applyBorder="1" applyAlignment="1" applyProtection="1">
      <alignment horizontal="right" vertical="center" wrapText="1"/>
      <protection locked="0"/>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opLeftCell="B19" zoomScale="82" zoomScaleNormal="82" workbookViewId="0">
      <selection activeCell="C38" sqref="C38:C3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47" t="s">
        <v>0</v>
      </c>
      <c r="B1" s="47"/>
      <c r="C1" s="47"/>
      <c r="D1" s="47"/>
    </row>
    <row r="2" spans="1:4" ht="9" customHeight="1" x14ac:dyDescent="0.25">
      <c r="A2" s="47"/>
      <c r="B2" s="47"/>
      <c r="C2" s="47"/>
      <c r="D2" s="47"/>
    </row>
    <row r="3" spans="1:4" ht="15" customHeight="1" x14ac:dyDescent="0.3">
      <c r="A3" s="1" t="s">
        <v>1</v>
      </c>
      <c r="B3" s="1" t="s">
        <v>1</v>
      </c>
      <c r="C3" s="2" t="s">
        <v>2</v>
      </c>
      <c r="D3" s="30" t="s">
        <v>357</v>
      </c>
    </row>
    <row r="4" spans="1:4" ht="15" customHeight="1" x14ac:dyDescent="0.3">
      <c r="A4" s="1" t="s">
        <v>1</v>
      </c>
      <c r="B4" s="1" t="s">
        <v>1</v>
      </c>
      <c r="C4" s="2" t="s">
        <v>3</v>
      </c>
      <c r="D4" s="30" t="s">
        <v>9</v>
      </c>
    </row>
    <row r="5" spans="1:4" ht="15" customHeight="1" x14ac:dyDescent="0.3">
      <c r="A5" s="1" t="s">
        <v>1</v>
      </c>
      <c r="B5" s="1" t="s">
        <v>1</v>
      </c>
      <c r="C5" s="2" t="s">
        <v>4</v>
      </c>
      <c r="D5" s="30" t="s">
        <v>424</v>
      </c>
    </row>
    <row r="6" spans="1:4" ht="15" customHeight="1" x14ac:dyDescent="0.3">
      <c r="A6" s="1" t="s">
        <v>1</v>
      </c>
      <c r="B6" s="1" t="s">
        <v>1</v>
      </c>
      <c r="C6" s="1" t="s">
        <v>1</v>
      </c>
      <c r="D6" s="1" t="s">
        <v>1</v>
      </c>
    </row>
    <row r="7" spans="1:4" ht="15" customHeight="1" x14ac:dyDescent="0.3">
      <c r="A7" s="48" t="s">
        <v>353</v>
      </c>
      <c r="B7" s="49"/>
      <c r="C7" s="30" t="s">
        <v>358</v>
      </c>
      <c r="D7" s="1" t="s">
        <v>1</v>
      </c>
    </row>
    <row r="8" spans="1:4" ht="15" customHeight="1" x14ac:dyDescent="0.3">
      <c r="A8" s="48" t="s">
        <v>354</v>
      </c>
      <c r="B8" s="49"/>
      <c r="C8" s="30" t="s">
        <v>359</v>
      </c>
      <c r="D8" s="1" t="s">
        <v>1</v>
      </c>
    </row>
    <row r="9" spans="1:4" ht="15" customHeight="1" x14ac:dyDescent="0.3">
      <c r="A9" s="48" t="s">
        <v>355</v>
      </c>
      <c r="B9" s="49"/>
      <c r="C9" s="30" t="s">
        <v>360</v>
      </c>
      <c r="D9" s="1" t="s">
        <v>1</v>
      </c>
    </row>
    <row r="10" spans="1:4" ht="15" customHeight="1" x14ac:dyDescent="0.3">
      <c r="A10" s="48" t="s">
        <v>356</v>
      </c>
      <c r="B10" s="49"/>
      <c r="C10" s="30" t="s">
        <v>425</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6" t="s">
        <v>52</v>
      </c>
      <c r="B33" s="46"/>
      <c r="C33" s="46" t="s">
        <v>335</v>
      </c>
      <c r="D33" s="46"/>
    </row>
    <row r="34" spans="1:4" ht="15" customHeight="1" x14ac:dyDescent="0.25">
      <c r="A34" s="45" t="s">
        <v>53</v>
      </c>
      <c r="B34" s="45"/>
      <c r="C34" s="45" t="s">
        <v>53</v>
      </c>
      <c r="D34" s="45"/>
    </row>
    <row r="35" spans="1:4" ht="15" customHeight="1" x14ac:dyDescent="0.3">
      <c r="A35" s="1" t="s">
        <v>1</v>
      </c>
      <c r="B35" s="1" t="s">
        <v>1</v>
      </c>
      <c r="C35" s="1" t="s">
        <v>1</v>
      </c>
      <c r="D35" s="1" t="s">
        <v>1</v>
      </c>
    </row>
    <row r="38" spans="1:4" ht="15.6" x14ac:dyDescent="0.3">
      <c r="A38" s="22" t="s">
        <v>352</v>
      </c>
      <c r="C38" s="31" t="s">
        <v>361</v>
      </c>
    </row>
    <row r="39" spans="1:4" ht="15.6" x14ac:dyDescent="0.3">
      <c r="A39" s="22" t="s">
        <v>351</v>
      </c>
      <c r="C39" s="31" t="s">
        <v>362</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1" t="s">
        <v>6</v>
      </c>
      <c r="B1" s="51" t="s">
        <v>117</v>
      </c>
      <c r="C1" s="51" t="s">
        <v>235</v>
      </c>
      <c r="D1" s="51"/>
      <c r="E1" s="51" t="s">
        <v>236</v>
      </c>
      <c r="F1" s="51"/>
      <c r="G1" s="51" t="s">
        <v>316</v>
      </c>
    </row>
    <row r="2" spans="1:7" ht="15" customHeight="1" x14ac:dyDescent="0.25">
      <c r="A2" s="51"/>
      <c r="B2" s="51"/>
      <c r="C2" s="7" t="s">
        <v>307</v>
      </c>
      <c r="D2" s="7" t="s">
        <v>313</v>
      </c>
      <c r="E2" s="7" t="s">
        <v>307</v>
      </c>
      <c r="F2" s="7" t="s">
        <v>313</v>
      </c>
      <c r="G2" s="51"/>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1" t="s">
        <v>6</v>
      </c>
      <c r="B1" s="51" t="s">
        <v>325</v>
      </c>
      <c r="C1" s="51" t="s">
        <v>178</v>
      </c>
      <c r="D1" s="51" t="s">
        <v>179</v>
      </c>
      <c r="E1" s="51"/>
      <c r="F1" s="51" t="s">
        <v>180</v>
      </c>
      <c r="G1" s="51"/>
      <c r="H1" s="51" t="s">
        <v>326</v>
      </c>
    </row>
    <row r="2" spans="1:8" ht="15" customHeight="1" x14ac:dyDescent="0.25">
      <c r="A2" s="51"/>
      <c r="B2" s="51"/>
      <c r="C2" s="51"/>
      <c r="D2" s="7" t="s">
        <v>307</v>
      </c>
      <c r="E2" s="7" t="s">
        <v>313</v>
      </c>
      <c r="F2" s="7" t="s">
        <v>307</v>
      </c>
      <c r="G2" s="7" t="s">
        <v>313</v>
      </c>
      <c r="H2" s="51"/>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{'SheetId':'0e67e680-b807-4d33-99c0-7b78881f5ae3','UId':'9cbd5645-d1cc-4c66-9f84-d2f549c40baa','Col':4,'Row':3,'Format':'numberic','Value':'258664235948','TargetCode':''}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{'SheetId':'0e67e680-b807-4d33-99c0-7b78881f5ae3','UId':'99e568e1-5c2c-4711-855d-7b59f3d1cab6','Col':5,'Row':3,'Format':'numberic','Value':'201383839157','TargetCode':''}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{'SheetId':'0e67e680-b807-4d33-99c0-7b78881f5ae3','UId':'c69da7a3-02da-4c71-9ebc-1684c54f1afc','Col':6,'Row':3,'Format':'numberic','Value':'0.156537745473098','TargetCode':''}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{'SheetId':'0e67e680-b807-4d33-99c0-7b78881f5ae3','UId':'ff256832-31a8-4b18-a932-43bc9d1665b9','Col':4,'Row':6,'ColDynamic':4,'RowDynamic':5,'Format':'numberic','Value':'258664235948','TargetCode':''}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{'SheetId':'0e67e680-b807-4d33-99c0-7b78881f5ae3','UId':'a91ef888-5216-4368-893d-4bf54555e048','Col':5,'Row':6,'ColDynamic':5,'RowDynamic':5,'Format':'numberic','Value':'201383839157','TargetCode':''}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{'SheetId':'0e67e680-b807-4d33-99c0-7b78881f5ae3','UId':'0872eb3d-591d-41ae-88b3-07cc186bb076','Col':6,'Row':6,'ColDynamic':6,'RowDynamic':5,'Format':'numberic','Value':'0.156537745473098','TargetCode':''}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{'SheetId':'0e67e680-b807-4d33-99c0-7b78881f5ae3','UId':'c59bc369-ef6c-4ae7-8932-3d3cd7b0f999','Col':4,'Row':8,'ColDynamic':4,'RowDynamic':9,'Format':'numberic','Value':'8622357673596','TargetCode':''}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{'SheetId':'0e67e680-b807-4d33-99c0-7b78881f5ae3','UId':'71da1168-8366-41b4-a97a-ac130f3a71ab','Col':5,'Row':8,'ColDynamic':5,'RowDynamic':9,'Format':'numberic','Value':'8815284578919','TargetCode':''}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{'SheetId':'0e67e680-b807-4d33-99c0-7b78881f5ae3','UId':'3c022ada-eb27-4aed-bf94-d517130be29a','Col':6,'Row':8,'ColDynamic':6,'RowDynamic':9,'Format':'numberic','Value':'0.466216965550432','TargetCode':''}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{'SheetId':'0e67e680-b807-4d33-99c0-7b78881f5ae3','UId':'aaa47aee-de9e-4a72-aaac-e89970beaace','Col':4,'Row':13,'ColDynamic':4,'RowDynamic':12,'Format':'numberic','Value':'180634728991','TargetCode':''}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{'SheetId':'0e67e680-b807-4d33-99c0-7b78881f5ae3','UId':'c31cdabe-83ce-456c-8300-7b06d46f81cc','Col':5,'Row':13,'ColDynamic':5,'RowDynamic':12,'Format':'numberic','Value':'186259544102','TargetCode':''}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{'SheetId':'0e67e680-b807-4d33-99c0-7b78881f5ae3','UId':'df064eb2-539c-42cd-9667-ecd8effb04f7','Col':6,'Row':13,'ColDynamic':6,'RowDynamic':12,'Format':'numberic','Value':'0.922095618722813','TargetCode':''}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{'SheetId':'0e67e680-b807-4d33-99c0-7b78881f5ae3','UId':'4db3253d-9c46-4d6e-918f-a429377ea210','Col':4,'Row':16,'Format':'numberic','Value':'269835617','TargetCode':''}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{'SheetId':'0e67e680-b807-4d33-99c0-7b78881f5ae3','UId':'1b5619ce-07bd-4f38-b89d-ff10d4440cfc','Col':5,'Row':16,'Format':'numberic','Value':'356635616','TargetCode':''}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{'SheetId':'0e67e680-b807-4d33-99c0-7b78881f5ae3','UId':'e662b89a-1c2d-4d21-94c4-5d786440cb11','Col':6,'Row':16,'Format':'numberic','Value':'0.000858647286994831','TargetCode':''}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{'SheetId':'0e67e680-b807-4d33-99c0-7b78881f5ae3','UId':'fd93a4a0-c67a-4490-8678-85ab28c59627','Col':4,'Row':21,'ColDynamic':4,'RowDynamic':20,'Format':'numberic','Value':'17083028176','TargetCode':''}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{'SheetId':'0e67e680-b807-4d33-99c0-7b78881f5ae3','UId':'fcf911ca-e231-4e37-ba04-31a4d132b264','Col':5,'Row':21,'ColDynamic':5,'RowDynamic':20,'Format':'numberic','Value':'11962031133','TargetCode':''}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{'SheetId':'0e67e680-b807-4d33-99c0-7b78881f5ae3','UId':'9165401c-9eab-437b-81ae-d4feb80e4e2f','Col':4,'Row':30,'Format':'numberic','Value':'9079009502328','TargetCode':''}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{'SheetId':'0e67e680-b807-4d33-99c0-7b78881f5ae3','UId':'a439d206-4c67-47d4-afcd-d4f8e627acf1','Col':5,'Row':30,'Format':'numberic','Value':'9215246628927','TargetCode':''}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{'SheetId':'0e67e680-b807-4d33-99c0-7b78881f5ae3','UId':'8906c8be-ac8d-4de9-aebb-1de6b88d0a22','Col':6,'Row':30,'Format':'numberic','Value':'0.43951539875422','TargetCode':''}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{'SheetId':'0e67e680-b807-4d33-99c0-7b78881f5ae3','UId':'6823b56c-6355-4646-a028-45bac846780f','Col':4,'Row':37,'Format':'numberic','Value':'23639963221','TargetCode':''}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{'SheetId':'0e67e680-b807-4d33-99c0-7b78881f5ae3','UId':'3318279c-387a-4099-bb92-e31c1fe449fe','Col':5,'Row':37,'Format':'numberic','Value':'15039138420','TargetCode':''}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{'SheetId':'0e67e680-b807-4d33-99c0-7b78881f5ae3','UId':'4e4bdcf0-80c6-4aab-a280-ce14045479a2','Col':6,'Row':37,'Format':'numberic','Value':'0.314627343839053','TargetCode':''}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{'SheetId':'0e67e680-b807-4d33-99c0-7b78881f5ae3','UId':'3c70b8a9-b1ec-43c2-876f-82404e71a395','Col':4,'Row':40,'Format':'numberic','Value':'23639963221','TargetCode':''}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{'SheetId':'0e67e680-b807-4d33-99c0-7b78881f5ae3','UId':'12d35449-1610-445d-a82a-ca6aa3c24666','Col':5,'Row':40,'Format':'numberic','Value':'15039138420','TargetCode':''}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{'SheetId':'0e67e680-b807-4d33-99c0-7b78881f5ae3','UId':'12315a60-eed3-4b10-a10c-2f67a18ee638','Col':6,'Row':40,'Format':'numberic','Value':'0.314627343839053','TargetCode':''}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{'SheetId':'0e67e680-b807-4d33-99c0-7b78881f5ae3','UId':'47fa62ea-4432-4646-9d4f-ee5aab71af85','Col':4,'Row':41,'Format':'numberic','Value':'9055369539107','TargetCode':''}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{'SheetId':'0e67e680-b807-4d33-99c0-7b78881f5ae3','UId':'3afb4556-da28-46fc-a2b2-36ba72752042','Col':5,'Row':41,'Format':'numberic','Value':'9200207490507','TargetCode':''}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{'SheetId':'0e67e680-b807-4d33-99c0-7b78881f5ae3','UId':'76b3aaa6-980e-4c01-b289-c500e2a6bc24','Col':6,'Row':41,'Format':'numberic','Value':'0.439971319572379','TargetCode':''}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{'SheetId':'0e67e680-b807-4d33-99c0-7b78881f5ae3','UId':'7104513d-d6f9-4449-8a07-2e2ffcb96545','Col':4,'Row':42,'Format':'numberic','Value':'666338878.76','TargetCode':''}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{'SheetId':'0e67e680-b807-4d33-99c0-7b78881f5ae3','UId':'3e6dbc06-a87f-42e5-8f05-e55e94914d01','Col':5,'Row':42,'Format':'numberic','Value':'684153856.25','TargetCode':''}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{'SheetId':'0e67e680-b807-4d33-99c0-7b78881f5ae3','UId':'f428fa58-01e3-47d4-8c5d-1c46168be529','Col':6,'Row':42,'Format':'numberic','Value':'0.509997282878708','TargetCode':''}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{'SheetId':'0e67e680-b807-4d33-99c0-7b78881f5ae3','UId':'4e4f6161-da0f-463f-8dd1-39772b1d4eda','Col':4,'Row':43,'Format':'numberic','Value':'13589.73','TargetCode':''}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{'SheetId':'0e67e680-b807-4d33-99c0-7b78881f5ae3','UId':'4a847a8c-942e-443a-8eae-7a36b88630ea','Col':5,'Row':43,'Format':'numberic','Value':'13447.57','TargetCode':''}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{'SheetId':'0e67e680-b807-4d33-99c0-7b78881f5ae3','UId':'b1a27640-3dfd-4efe-90b1-884e8ae97752','Col':6,'Row':43,'Format':'numberic','Value':'0.862693205219683','TargetCode':''}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{'SheetId':'9e57442d-faa2-4732-bfe8-6082c7f4cc3b','UId':'1ab6082b-49bd-46b5-a368-d8740fb12834','Col':4,'Row':2,'Format':'numberic','Value':'100635197546','TargetCode':''}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{'SheetId':'9e57442d-faa2-4732-bfe8-6082c7f4cc3b','UId':'220cbdc8-4631-4f07-a522-f901ab9a56b6','Col':5,'Row':2,'Format':'numberic','Value':'97591456271','TargetCode':''}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{'SheetId':'9e57442d-faa2-4732-bfe8-6082c7f4cc3b','UId':'44591e3f-5579-49aa-bc70-68808b3d1875','Col':6,'Row':2,'Format':'numberic','Value':'100635197546','TargetCode':''}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{'SheetId':'9e57442d-faa2-4732-bfe8-6082c7f4cc3b','UId':'469f6a2b-25ef-4e27-93c5-0caee9db4d81','Col':4,'Row':5,'ColDynamic':4,'RowDynamic':4,'Format':'numberic','Value':'99935672866','TargetCode':''}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{'SheetId':'9e57442d-faa2-4732-bfe8-6082c7f4cc3b','UId':'7b8d3f89-6827-40c2-b297-cf7a42237b42','Col':5,'Row':5,'ColDynamic':5,'RowDynamic':4,'Format':'numberic','Value':'96906699071','TargetCode':''}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{'SheetId':'9e57442d-faa2-4732-bfe8-6082c7f4cc3b','UId':'4ae5c9f2-f277-4de6-a00c-b59eae1b7410','Col':6,'Row':5,'ColDynamic':6,'RowDynamic':4,'Format':'numberic','Value':'99935672866','TargetCode':''}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{'SheetId':'9e57442d-faa2-4732-bfe8-6082c7f4cc3b','UId':'5cf117a3-96d2-4aaf-916d-02b16ba83420','Col':4,'Row':7,'ColDynamic':4,'RowDynamic':4,'Format':'numberic','Value':'699524680','TargetCode':''}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{'SheetId':'9e57442d-faa2-4732-bfe8-6082c7f4cc3b','UId':'89c23fea-c054-41d5-9d1e-0958d45c7a95','Col':5,'Row':7,'ColDynamic':5,'RowDynamic':4,'Format':'numberic','Value':'684757200','TargetCode':''}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{'SheetId':'9e57442d-faa2-4732-bfe8-6082c7f4cc3b','UId':'d5829e20-95a8-4535-904c-7e09f2cdc9f2','Col':6,'Row':7,'ColDynamic':6,'RowDynamic':4,'Format':'numberic','Value':'699524680','TargetCode':''}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{'SheetId':'9e57442d-faa2-4732-bfe8-6082c7f4cc3b','UId':'21f3c77c-886e-43f3-9ba5-fdc740bf45a7','Col':4,'Row':11,'ColDynamic':4,'RowDynamic':8,'Format':'numberic','Value':'10289543391','TargetCode':''}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{'SheetId':'9e57442d-faa2-4732-bfe8-6082c7f4cc3b','UId':'fff53ed1-05e1-4ac8-8249-2f48edf9fa14','Col':5,'Row':11,'ColDynamic':5,'RowDynamic':8,'Format':'numberic','Value':'10543588742','TargetCode':''}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{'SheetId':'9e57442d-faa2-4732-bfe8-6082c7f4cc3b','UId':'c1a4252e-e2cb-4233-bed1-d3afc836ccc8','Col':6,'Row':11,'ColDynamic':6,'RowDynamic':8,'Format':'numberic','Value':'10289543391','TargetCode':''}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{'SheetId':'9e57442d-faa2-4732-bfe8-6082c7f4cc3b','UId':'2b4c7218-ef2f-452d-80ea-cb1d29493e04','Col':4,'Row':12,'Format':'numberic','Value':'9283367423','TargetCode':''}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{'SheetId':'9e57442d-faa2-4732-bfe8-6082c7f4cc3b','UId':'2916fb19-bceb-454d-ad42-4fc7a299a2a3','Col':5,'Row':12,'Format':'numberic','Value':'9484875372','TargetCode':''}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{'SheetId':'9e57442d-faa2-4732-bfe8-6082c7f4cc3b','UId':'4e500903-fadf-4a73-8849-257ec68842d0','Col':6,'Row':12,'Format':'numberic','Value':'9283367423','TargetCode':''}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{'SheetId':'9e57442d-faa2-4732-bfe8-6082c7f4cc3b','UId':'157e5771-4dd4-4ed6-838c-69dd228515cd','Col':4,'Row':14,'ColDynamic':4,'RowDynamic':11,'Format':'numberic','Value':'551769168','TargetCode':''}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{'SheetId':'9e57442d-faa2-4732-bfe8-6082c7f4cc3b','UId':'1e7708d3-6d2b-4639-8d85-59b3c9bf16f5','Col':5,'Row':14,'ColDynamic':5,'RowDynamic':11,'Format':'numberic','Value':'568635314','TargetCode':''}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{'SheetId':'9e57442d-faa2-4732-bfe8-6082c7f4cc3b','UId':'18031c0a-5fc4-4a35-8331-a60cef3972fd','Col':6,'Row':14,'ColDynamic':6,'RowDynamic':11,'Format':'numberic','Value':'551769168','TargetCode':''}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{'SheetId':'9e57442d-faa2-4732-bfe8-6082c7f4cc3b','UId':'963cdae6-2163-4975-9a2a-f08497c7292d','Col':4,'Row':17,'Format':'numberic','Value':'360052638','TargetCode':''}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{'SheetId':'9e57442d-faa2-4732-bfe8-6082c7f4cc3b','UId':'85eed99f-bfdc-4be7-9967-72d9b1d67a5b','Col':5,'Row':17,'Format':'numberic','Value':'367441266','TargetCode':''}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{'SheetId':'9e57442d-faa2-4732-bfe8-6082c7f4cc3b','UId':'a66486eb-4505-4714-830d-ba2c3c0c6cd7','Col':6,'Row':17,'Format':'numberic','Value':'360052638','TargetCode':''}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{'SheetId':'9e57442d-faa2-4732-bfe8-6082c7f4cc3b','UId':'1863aaae-65a9-4f9f-9c5d-b3b2a95e519b','Col':5,'Row':24,'ColDynamic':5,'RowDynamic':23,'Format':'numberic','Value':'8408219','TargetCode':''}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{'SheetId':'9e57442d-faa2-4732-bfe8-6082c7f4cc3b','UId':'22eae942-46a3-4663-8bad-854ee399b27a','Col':4,'Row':32,'Format':'numberic','Value':'18439162','TargetCode':''}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{'SheetId':'9e57442d-faa2-4732-bfe8-6082c7f4cc3b','UId':'e86bd792-47df-41d4-b178-07deae52a1d3','Col':5,'Row':32,'Format':'numberic','Value':'39680593','TargetCode':''}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{'SheetId':'9e57442d-faa2-4732-bfe8-6082c7f4cc3b','UId':'38ae0936-1d1f-43c1-92bd-8403ec08cfeb','Col':6,'Row':32,'Format':'numberic','Value':'18439162','TargetCode':''}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{'SheetId':'9e57442d-faa2-4732-bfe8-6082c7f4cc3b','UId':'a2f958ce-55fd-4741-a0a1-bdcf0dd1c8ec','Col':4,'Row':35,'Format':'numberic','Value':'15915000','TargetCode':''}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{'SheetId':'9e57442d-faa2-4732-bfe8-6082c7f4cc3b','UId':'393bdfde-2176-402e-9b16-331c74ac5995','Col':5,'Row':35,'Format':'numberic','Value':'14547978','TargetCode':''}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{'SheetId':'9e57442d-faa2-4732-bfe8-6082c7f4cc3b','UId':'61a21fd4-9c85-4c00-b1f5-a006461b16c9','Col':6,'Row':35,'Format':'numberic','Value':'15915000','TargetCode':''}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{'SheetId':'9e57442d-faa2-4732-bfe8-6082c7f4cc3b','UId':'c95f90f6-640a-4331-b0e8-54422c753940','Col':4,'Row':38,'Format':'numberic','Value':'90345654155','TargetCode':''}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{'SheetId':'9e57442d-faa2-4732-bfe8-6082c7f4cc3b','UId':'19caeda8-1e5a-4518-8250-4c15acb82c48','Col':5,'Row':38,'Format':'numberic','Value':'87047867529','TargetCode':''}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{'SheetId':'9e57442d-faa2-4732-bfe8-6082c7f4cc3b','UId':'d743182c-5853-46f3-8604-ad3aa58840b8','Col':6,'Row':38,'Format':'numberic','Value':'90345654155','TargetCode':''}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{'SheetId':'9e57442d-faa2-4732-bfe8-6082c7f4cc3b','UId':'5fb4cc84-0a90-4cae-ba19-392c839af798','Col':4,'Row':39,'Format':'numberic','Value':'5493381730','TargetCode':''}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{'SheetId':'9e57442d-faa2-4732-bfe8-6082c7f4cc3b','UId':'c14dbefc-c01b-44b0-a577-6f17c0396290','Col':5,'Row':39,'Format':'numberic','Value':'73781759885','TargetCode':''}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{'SheetId':'9e57442d-faa2-4732-bfe8-6082c7f4cc3b','UId':'d1eb0ab7-7a60-49c8-b8aa-39c894436edb','Col':6,'Row':39,'Format':'numberic','Value':'5493381730','TargetCode':''}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{'SheetId':'9e57442d-faa2-4732-bfe8-6082c7f4cc3b','UId':'7dc5398f-c841-400c-850b-875a5c468e05','Col':4,'Row':40,'Format':'numberic','Value':'-10612176891','TargetCode':''}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{'SheetId':'9e57442d-faa2-4732-bfe8-6082c7f4cc3b','UId':'fa4fb11d-bd81-48b0-9ef6-a4ff2cd9d48a','Col':5,'Row':40,'Format':'numberic','Value':'-25740955867','TargetCode':''}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{'SheetId':'9e57442d-faa2-4732-bfe8-6082c7f4cc3b','UId':'73bb9d14-e1ea-4394-a083-b8a649641cf9','Col':6,'Row':40,'Format':'numberic','Value':'-10612176891','TargetCode':''}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{'SheetId':'9e57442d-faa2-4732-bfe8-6082c7f4cc3b','UId':'bab2e1a7-20d5-41fd-881b-9a21514bfc4f','Col':4,'Row':41,'Format':'numberic','Value':'16105558621','TargetCode':''}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{'SheetId':'9e57442d-faa2-4732-bfe8-6082c7f4cc3b','UId':'128100c2-b671-4904-a5a9-41069ed12784','Col':5,'Row':41,'Format':'numberic','Value':'99522715752','TargetCode':''}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{'SheetId':'9e57442d-faa2-4732-bfe8-6082c7f4cc3b','UId':'04b06e65-b2eb-4858-bb0b-d72c0270f1f6','Col':6,'Row':41,'Format':'numberic','Value':'16105558621','TargetCode':''}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{'SheetId':'9e57442d-faa2-4732-bfe8-6082c7f4cc3b','UId':'0c34f541-ad2d-4bff-9fce-284295e89335','Col':4,'Row':42,'Format':'numberic','Value':'95839035885','TargetCode':''}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{'SheetId':'9e57442d-faa2-4732-bfe8-6082c7f4cc3b','UId':'a1069390-e9a5-41a9-8d0c-f5931f68451d','Col':5,'Row':42,'Format':'numberic','Value':'160829627414','TargetCode':''}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{'SheetId':'9e57442d-faa2-4732-bfe8-6082c7f4cc3b','UId':'943a903f-8f0c-48d3-9a7d-d0f797c51f06','Col':6,'Row':42,'Format':'numberic','Value':'95839035885','TargetCode':''}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{'SheetId':'9e57442d-faa2-4732-bfe8-6082c7f4cc3b','UId':'14ba2d4e-fc98-469f-8702-009a93d663bf','Col':4,'Row':43,'Format':'numberic','Value':'9200207490507','TargetCode':''}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{'SheetId':'9e57442d-faa2-4732-bfe8-6082c7f4cc3b','UId':'46dc8404-c63b-42c5-af20-35a421a3b5ab','Col':5,'Row':43,'Format':'numberic','Value':'9441395306064','TargetCode':''}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{'SheetId':'9e57442d-faa2-4732-bfe8-6082c7f4cc3b','UId':'ae182ae4-ecb8-4b3e-87b1-02fe2b8c8c6e','Col':4,'Row':44,'Format':'numberic','Value':'-144837951400','TargetCode':''}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{'SheetId':'9e57442d-faa2-4732-bfe8-6082c7f4cc3b','UId':'c7c70708-3a08-4a71-8b5b-958036d28d83','Col':5,'Row':44,'Format':'numberic','Value':'-241187815557','TargetCode':''}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{'SheetId':'9e57442d-faa2-4732-bfe8-6082c7f4cc3b','UId':'b56d1f06-ac4a-4581-bd76-0a7116bb9601','Col':6,'Row':44,'Format':'numberic','Value':'-144837951400','TargetCode':''}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{'SheetId':'9e57442d-faa2-4732-bfe8-6082c7f4cc3b','UId':'071f8b6b-411a-4479-a1e0-68ae4989d4d4','Col':4,'Row':45,'Format':'numberic','Value':'95839035885','TargetCode':''}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{'SheetId':'9e57442d-faa2-4732-bfe8-6082c7f4cc3b','UId':'649fe867-7540-4d27-809f-914ad09af55e','Col':5,'Row':45,'Format':'numberic','Value':'160829627414','TargetCode':''}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{'SheetId':'9e57442d-faa2-4732-bfe8-6082c7f4cc3b','UId':'ce2f8942-9d48-4663-bc86-864ddeb2e9fb','Col':6,'Row':45,'Format':'numberic','Value':'95839035885','TargetCode':''}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{'SheetId':'9e57442d-faa2-4732-bfe8-6082c7f4cc3b','UId':'26da4aec-6928-4f66-88a5-fdfd0ee643e5','Col':4,'Row':47,'Format':'numberic','Value':'-240676987285','TargetCode':''}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{'SheetId':'9e57442d-faa2-4732-bfe8-6082c7f4cc3b','UId':'9b98b4cd-1dc6-4f10-9fcd-3b02154fc346','Col':5,'Row':47,'Format':'numberic','Value':'-402017442971','TargetCode':''}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{'SheetId':'9e57442d-faa2-4732-bfe8-6082c7f4cc3b','UId':'ab589e24-1208-4602-83e1-3b0d9a9ddac2','Col':6,'Row':47,'Format':'numberic','Value':'-240676987285','TargetCode':''}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{'SheetId':'9e57442d-faa2-4732-bfe8-6082c7f4cc3b','UId':'a1e12271-7d9c-46e1-be1f-d3831e97dba6','Col':4,'Row':48,'Format':'numberic','Value':'9055369539107','TargetCode':''}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{'SheetId':'9e57442d-faa2-4732-bfe8-6082c7f4cc3b','UId':'85d94755-db4c-439e-8336-6cbb28df62be','Col':5,'Row':48,'Format':'numberic','Value':'9200207490507','TargetCode':''}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{'SheetId':'9e57442d-faa2-4732-bfe8-6082c7f4cc3b','UId':'d8a625ed-973b-4579-990b-8dd486f640c5','Col':6,'Row':48,'Format':'numberic','Value':'9055369539107','TargetCode':''}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33),",'Row':",ROW(BCDanhMucDauTu_06029!A33),",","'ColDynamic':",COLUMN(BCDanhMucDauTu_06029!A34),",","'RowDynamic':",ROW(BCDanhMucDauTu_06029!A34),",","'Format':'numberic'",",'Value':'",SUBSTITUTE(BCDanhMucDauTu_06029!A33,"'","\'"),"','TargetCode':''}")</f>
        <v>{'SheetId':'1deb9a6e-dc5a-4908-87cc-034ee9747e20','UId':'b8c20cc2-e76a-461c-ace9-e83abfcc1775','Col':1,'Row':33,'ColDynamic':1,'RowDynamic':34,'Format':'numberic','Value':' ','TargetCode':''}</v>
      </c>
    </row>
    <row r="308" spans="1:1" x14ac:dyDescent="0.25">
      <c r="A308" t="str">
        <f>CONCATENATE("{'SheetId':'1deb9a6e-dc5a-4908-87cc-034ee9747e20'",",","'UId':'e6fa0887-9c0a-49b1-a5d5-d55f5bee7d17'",",'Col':",COLUMN(BCDanhMucDauTu_06029!B33),",'Row':",ROW(BCDanhMucDauTu_06029!B33),",","'ColDynamic':",COLUMN(BCDanhMucDauTu_06029!B34),",","'RowDynamic':",ROW(BCDanhMucDauTu_06029!B34),",","'Format':'string'",",'Value':'",SUBSTITUTE(BCDanhMucDauTu_06029!B33,"'","\'"),"','TargetCode':''}")</f>
        <v>{'SheetId':'1deb9a6e-dc5a-4908-87cc-034ee9747e20','UId':'e6fa0887-9c0a-49b1-a5d5-d55f5bee7d17','Col':2,'Row':33,'ColDynamic':2,'RowDynamic':34,'Format':'string','Value':'Tổng','TargetCode':''}</v>
      </c>
    </row>
    <row r="309" spans="1:1" x14ac:dyDescent="0.25">
      <c r="A309" t="str">
        <f>CONCATENATE("{'SheetId':'1deb9a6e-dc5a-4908-87cc-034ee9747e20'",",","'UId':'6a029111-438c-4c2c-a425-15433a16ea47'",",'Col':",COLUMN(BCDanhMucDauTu_06029!C33),",'Row':",ROW(BCDanhMucDauTu_06029!C33),",","'ColDynamic':",COLUMN(BCDanhMucDauTu_06029!C34),",","'RowDynamic':",ROW(BCDanhMucDauTu_06029!C34),",","'Format':'numberic'",",'Value':'",SUBSTITUTE(BCDanhMucDauTu_06029!C33,"'","\'"),"','TargetCode':''}")</f>
        <v>{'SheetId':'1deb9a6e-dc5a-4908-87cc-034ee9747e20','UId':'6a029111-438c-4c2c-a425-15433a16ea47','Col':3,'Row':33,'ColDynamic':3,'RowDynamic':34,'Format':'numberic','Value':'2252','TargetCode':''}</v>
      </c>
    </row>
    <row r="310" spans="1:1" x14ac:dyDescent="0.25">
      <c r="A310" t="str">
        <f>CONCATENATE("{'SheetId':'1deb9a6e-dc5a-4908-87cc-034ee9747e20'",",","'UId':'2af5b400-8abe-46e3-8b64-7efb4d13db84'",",'Col':",COLUMN(BCDanhMucDauTu_06029!D33),",'Row':",ROW(BCDanhMucDauTu_06029!D33),",","'ColDynamic':",COLUMN(BCDanhMucDauTu_06029!D34),",","'RowDynamic':",ROW(BCDanhMucDauTu_06029!D34),",","'Format':'numberic'",",'Value':'",SUBSTITUTE(BCDanhMucDauTu_06029!D33,"'","\'"),"','TargetCode':''}")</f>
        <v>{'SheetId':'1deb9a6e-dc5a-4908-87cc-034ee9747e20','UId':'2af5b400-8abe-46e3-8b64-7efb4d13db84','Col':4,'Row':33,'ColDynamic':4,'RowDynamic':34,'Format':'numberic','Value':'','TargetCode':''}</v>
      </c>
    </row>
    <row r="311" spans="1:1" x14ac:dyDescent="0.25">
      <c r="A311" t="str">
        <f>CONCATENATE("{'SheetId':'1deb9a6e-dc5a-4908-87cc-034ee9747e20'",",","'UId':'142640d6-6a87-400c-bc3e-fd34124b8a95'",",'Col':",COLUMN(BCDanhMucDauTu_06029!E33),",'Row':",ROW(BCDanhMucDauTu_06029!E33),",","'ColDynamic':",COLUMN(BCDanhMucDauTu_06029!E34),",","'RowDynamic':",ROW(BCDanhMucDauTu_06029!E34),",","'Format':'numberic'",",'Value':'",SUBSTITUTE(BCDanhMucDauTu_06029!E33,"'","\'"),"','TargetCode':''}")</f>
        <v>{'SheetId':'1deb9a6e-dc5a-4908-87cc-034ee9747e20','UId':'142640d6-6a87-400c-bc3e-fd34124b8a95','Col':5,'Row':33,'ColDynamic':5,'RowDynamic':34,'Format':'numberic','Value':'','TargetCode':''}</v>
      </c>
    </row>
    <row r="312" spans="1:1" x14ac:dyDescent="0.25">
      <c r="A312" t="str">
        <f>CONCATENATE("{'SheetId':'1deb9a6e-dc5a-4908-87cc-034ee9747e20'",",","'UId':'a4748164-33b9-46bd-8561-e8b3f76700ee'",",'Col':",COLUMN(BCDanhMucDauTu_06029!F33),",'Row':",ROW(BCDanhMucDauTu_06029!F33),",","'ColDynamic':",COLUMN(BCDanhMucDauTu_06029!F34),",","'RowDynamic':",ROW(BCDanhMucDauTu_06029!F34),",","'Format':'numberic'",",'Value':'",SUBSTITUTE(BCDanhMucDauTu_06029!F33,"'","\'"),"','TargetCode':''}")</f>
        <v>{'SheetId':'1deb9a6e-dc5a-4908-87cc-034ee9747e20','UId':'a4748164-33b9-46bd-8561-e8b3f76700ee','Col':6,'Row':33,'ColDynamic':6,'RowDynamic':34,'Format':'numberic','Value':'8622357673596','TargetCode':''}</v>
      </c>
    </row>
    <row r="313" spans="1:1" x14ac:dyDescent="0.25">
      <c r="A313" t="str">
        <f>CONCATENATE("{'SheetId':'1deb9a6e-dc5a-4908-87cc-034ee9747e20'",",","'UId':'8b15b2dd-95b7-4075-8cb9-63831db4f74a'",",'Col':",COLUMN(BCDanhMucDauTu_06029!G33),",'Row':",ROW(BCDanhMucDauTu_06029!G33),",","'ColDynamic':",COLUMN(BCDanhMucDauTu_06029!G34),",","'RowDynamic':",ROW(BCDanhMucDauTu_06029!G34),",","'Format':'numberic'",",'Value':'",SUBSTITUTE(BCDanhMucDauTu_06029!G33,"'","\'"),"','TargetCode':''}")</f>
        <v>{'SheetId':'1deb9a6e-dc5a-4908-87cc-034ee9747e20','UId':'8b15b2dd-95b7-4075-8cb9-63831db4f74a','Col':7,'Row':33,'ColDynamic':7,'RowDynamic':34,'Format':'numberic','Value':'0.949702461638034','TargetCode':''}</v>
      </c>
    </row>
    <row r="314" spans="1:1" x14ac:dyDescent="0.25">
      <c r="A314" t="str">
        <f>CONCATENATE("{'SheetId':'1deb9a6e-dc5a-4908-87cc-034ee9747e20'",",","'UId':'fe496e11-6071-47ac-9042-fb59341ce9d3'",",'Col':",COLUMN(BCDanhMucDauTu_06029!D34),",'Row':",ROW(BCDanhMucDauTu_06029!D34),",","'Format':'numberic'",",'Value':'",SUBSTITUTE(BCDanhMucDauTu_06029!D34,"'","\'"),"','TargetCode':''}")</f>
        <v>{'SheetId':'1deb9a6e-dc5a-4908-87cc-034ee9747e20','UId':'fe496e11-6071-47ac-9042-fb59341ce9d3','Col':4,'Row':34,'Format':'numberic','Value':' ','TargetCode':''}</v>
      </c>
    </row>
    <row r="315" spans="1:1" x14ac:dyDescent="0.25">
      <c r="A315" t="str">
        <f>CONCATENATE("{'SheetId':'1deb9a6e-dc5a-4908-87cc-034ee9747e20'",",","'UId':'8f08a933-d633-4287-845a-9819dc196996'",",'Col':",COLUMN(BCDanhMucDauTu_06029!E34),",'Row':",ROW(BCDanhMucDauTu_06029!E34),",","'Format':'numberic'",",'Value':'",SUBSTITUTE(BCDanhMucDauTu_06029!E34,"'","\'"),"','TargetCode':''}")</f>
        <v>{'SheetId':'1deb9a6e-dc5a-4908-87cc-034ee9747e20','UId':'8f08a933-d633-4287-845a-9819dc196996','Col':5,'Row':34,'Format':'numberic','Value':' ','TargetCode':''}</v>
      </c>
    </row>
    <row r="316" spans="1:1" x14ac:dyDescent="0.25">
      <c r="A316" t="str">
        <f>CONCATENATE("{'SheetId':'1deb9a6e-dc5a-4908-87cc-034ee9747e20'",",","'UId':'dad551f4-82a6-49f9-9019-06cb4c328a89'",",'Col':",COLUMN(BCDanhMucDauTu_06029!F34),",'Row':",ROW(BCDanhMucDauTu_06029!F34),",","'Format':'numberic'",",'Value':'",SUBSTITUTE(BCDanhMucDauTu_06029!F34,"'","\'"),"','TargetCode':''}")</f>
        <v>{'SheetId':'1deb9a6e-dc5a-4908-87cc-034ee9747e20','UId':'dad551f4-82a6-49f9-9019-06cb4c328a89','Col':6,'Row':34,'Format':'numberic','Value':' ','TargetCode':''}</v>
      </c>
    </row>
    <row r="317" spans="1:1" x14ac:dyDescent="0.25">
      <c r="A317" t="str">
        <f>CONCATENATE("{'SheetId':'1deb9a6e-dc5a-4908-87cc-034ee9747e20'",",","'UId':'7bf94847-0bfe-4d96-ab7a-1ce79d9343f5'",",'Col':",COLUMN(BCDanhMucDauTu_06029!G34),",'Row':",ROW(BCDanhMucDauTu_06029!G34),",","'Format':'numberic'",",'Value':'",SUBSTITUTE(BCDanhMucDauTu_06029!G34,"'","\'"),"','TargetCode':''}")</f>
        <v>{'SheetId':'1deb9a6e-dc5a-4908-87cc-034ee9747e20','UId':'7bf94847-0bfe-4d96-ab7a-1ce79d9343f5','Col':7,'Row':34,'Format':'numberic','Value':' ','TargetCode':''}</v>
      </c>
    </row>
    <row r="318" spans="1:1" x14ac:dyDescent="0.25">
      <c r="A318" t="str">
        <f>CONCATENATE("{'SheetId':'1deb9a6e-dc5a-4908-87cc-034ee9747e20'",",","'UId':'55eed474-1147-4da3-9086-9e821874c0a4'",",'Col':",COLUMN(BCDanhMucDauTu_06029!A36),",'Row':",ROW(BCDanhMucDauTu_06029!A36),",","'ColDynamic':",COLUMN(BCDanhMucDauTu_06029!A39),",","'RowDynamic':",ROW(BCDanhMucDauTu_06029!A39),",","'Format':'numberic'",",'Value':'",SUBSTITUTE(BCDanhMucDauTu_06029!A36,"'","\'"),"','TargetCode':''}")</f>
        <v>{'SheetId':'1deb9a6e-dc5a-4908-87cc-034ee9747e20','UId':'55eed474-1147-4da3-9086-9e821874c0a4','Col':1,'Row':36,'ColDynamic':1,'RowDynamic':39,'Format':'numberic','Value':' ','TargetCode':''}</v>
      </c>
    </row>
    <row r="319" spans="1:1" x14ac:dyDescent="0.25">
      <c r="A319" t="str">
        <f>CONCATENATE("{'SheetId':'1deb9a6e-dc5a-4908-87cc-034ee9747e20'",",","'UId':'1c32b7bf-2ca1-44a0-8279-a8f01d6b7249'",",'Col':",COLUMN(BCDanhMucDauTu_06029!B36),",'Row':",ROW(BCDanhMucDauTu_06029!B36),",","'ColDynamic':",COLUMN(BCDanhMucDauTu_06029!B39),",","'RowDynamic':",ROW(BCDanhMucDauTu_06029!B39),",","'Format':'string'",",'Value':'",SUBSTITUTE(BCDanhMucDauTu_06029!B36,"'","\'"),"','TargetCode':''}")</f>
        <v>{'SheetId':'1deb9a6e-dc5a-4908-87cc-034ee9747e20','UId':'1c32b7bf-2ca1-44a0-8279-a8f01d6b7249','Col':2,'Row':36,'ColDynamic':2,'RowDynamic':39,'Format':'string','Value':'Tổng','TargetCode':''}</v>
      </c>
    </row>
    <row r="320" spans="1:1" x14ac:dyDescent="0.25">
      <c r="A320" t="str">
        <f>CONCATENATE("{'SheetId':'1deb9a6e-dc5a-4908-87cc-034ee9747e20'",",","'UId':'f6a0865a-7cc4-4bd5-9c41-171ccfbe8908'",",'Col':",COLUMN(BCDanhMucDauTu_06029!C36),",'Row':",ROW(BCDanhMucDauTu_06029!C36),",","'ColDynamic':",COLUMN(BCDanhMucDauTu_06029!C39),",","'RowDynamic':",ROW(BCDanhMucDauTu_06029!C39),",","'Format':'numberic'",",'Value':'",SUBSTITUTE(BCDanhMucDauTu_06029!C36,"'","\'"),"','TargetCode':''}")</f>
        <v>{'SheetId':'1deb9a6e-dc5a-4908-87cc-034ee9747e20','UId':'f6a0865a-7cc4-4bd5-9c41-171ccfbe8908','Col':3,'Row':36,'ColDynamic':3,'RowDynamic':39,'Format':'numberic','Value':'2254','TargetCode':''}</v>
      </c>
    </row>
    <row r="321" spans="1:1" x14ac:dyDescent="0.25">
      <c r="A321" t="str">
        <f>CONCATENATE("{'SheetId':'1deb9a6e-dc5a-4908-87cc-034ee9747e20'",",","'UId':'26677bc1-4784-4b02-a8da-eb1a17958c29'",",'Col':",COLUMN(BCDanhMucDauTu_06029!D36),",'Row':",ROW(BCDanhMucDauTu_06029!D36),",","'ColDynamic':",COLUMN(BCDanhMucDauTu_06029!D39),",","'RowDynamic':",ROW(BCDanhMucDauTu_06029!D39),",","'Format':'numberic'",",'Value':'",SUBSTITUTE(BCDanhMucDauTu_06029!D36,"'","\'"),"','TargetCode':''}")</f>
        <v>{'SheetId':'1deb9a6e-dc5a-4908-87cc-034ee9747e20','UId':'26677bc1-4784-4b02-a8da-eb1a17958c29','Col':4,'Row':36,'ColDynamic':4,'RowDynamic':39,'Format':'numberic','Value':' ','TargetCode':''}</v>
      </c>
    </row>
    <row r="322" spans="1:1" x14ac:dyDescent="0.25">
      <c r="A322" t="str">
        <f>CONCATENATE("{'SheetId':'1deb9a6e-dc5a-4908-87cc-034ee9747e20'",",","'UId':'8088aec8-68fc-443f-8fce-4f1788e831ff'",",'Col':",COLUMN(BCDanhMucDauTu_06029!E36),",'Row':",ROW(BCDanhMucDauTu_06029!E36),",","'ColDynamic':",COLUMN(BCDanhMucDauTu_06029!E39),",","'RowDynamic':",ROW(BCDanhMucDauTu_06029!E39),",","'Format':'numberic'",",'Value':'",SUBSTITUTE(BCDanhMucDauTu_06029!E36,"'","\'"),"','TargetCode':''}")</f>
        <v>{'SheetId':'1deb9a6e-dc5a-4908-87cc-034ee9747e20','UId':'8088aec8-68fc-443f-8fce-4f1788e831ff','Col':5,'Row':36,'ColDynamic':5,'RowDynamic':39,'Format':'numberic','Value':' ','TargetCode':''}</v>
      </c>
    </row>
    <row r="323" spans="1:1" x14ac:dyDescent="0.25">
      <c r="A323" t="str">
        <f>CONCATENATE("{'SheetId':'1deb9a6e-dc5a-4908-87cc-034ee9747e20'",",","'UId':'109895da-3858-4d8d-ab90-543bcf58b23e'",",'Col':",COLUMN(BCDanhMucDauTu_06029!F36),",'Row':",ROW(BCDanhMucDauTu_06029!F36),",","'ColDynamic':",COLUMN(BCDanhMucDauTu_06029!F39),",","'RowDynamic':",ROW(BCDanhMucDauTu_06029!F39),",","'Format':'numberic'",",'Value':'",SUBSTITUTE(BCDanhMucDauTu_06029!F36,"'","\'"),"','TargetCode':''}")</f>
        <v>{'SheetId':'1deb9a6e-dc5a-4908-87cc-034ee9747e20','UId':'109895da-3858-4d8d-ab90-543bcf58b23e','Col':6,'Row':36,'ColDynamic':6,'RowDynamic':39,'Format':'numberic','Value':'','TargetCode':''}</v>
      </c>
    </row>
    <row r="324" spans="1:1" x14ac:dyDescent="0.25">
      <c r="A324" t="str">
        <f>CONCATENATE("{'SheetId':'1deb9a6e-dc5a-4908-87cc-034ee9747e20'",",","'UId':'b12319f9-b486-4e3c-968f-635c2693280b'",",'Col':",COLUMN(BCDanhMucDauTu_06029!G36),",'Row':",ROW(BCDanhMucDauTu_06029!G36),",","'ColDynamic':",COLUMN(BCDanhMucDauTu_06029!G39),",","'RowDynamic':",ROW(BCDanhMucDauTu_06029!G39),",","'Format':'numberic'",",'Value':'",SUBSTITUTE(BCDanhMucDauTu_06029!G36,"'","\'"),"','TargetCode':''}")</f>
        <v>{'SheetId':'1deb9a6e-dc5a-4908-87cc-034ee9747e20','UId':'b12319f9-b486-4e3c-968f-635c2693280b','Col':7,'Row':36,'ColDynamic':7,'RowDynamic':39,'Format':'numberic','Value':'','TargetCode':''}</v>
      </c>
    </row>
    <row r="325" spans="1:1" x14ac:dyDescent="0.25">
      <c r="A325" t="str">
        <f>CONCATENATE("{'SheetId':'1deb9a6e-dc5a-4908-87cc-034ee9747e20'",",","'UId':'740ad2fc-8f8c-4571-bfbb-d73a204a23fa'",",'Col':",COLUMN(BCDanhMucDauTu_06029!D37),",'Row':",ROW(BCDanhMucDauTu_06029!D37),",","'Format':'numberic'",",'Value':'",SUBSTITUTE(BCDanhMucDauTu_06029!D37,"'","\'"),"','TargetCode':''}")</f>
        <v>{'SheetId':'1deb9a6e-dc5a-4908-87cc-034ee9747e20','UId':'740ad2fc-8f8c-4571-bfbb-d73a204a23fa','Col':4,'Row':37,'Format':'numberic','Value':'','TargetCode':''}</v>
      </c>
    </row>
    <row r="326" spans="1:1" x14ac:dyDescent="0.25">
      <c r="A326" t="str">
        <f>CONCATENATE("{'SheetId':'1deb9a6e-dc5a-4908-87cc-034ee9747e20'",",","'UId':'41643327-c3cb-4259-acbc-d10c8c939580'",",'Col':",COLUMN(BCDanhMucDauTu_06029!E37),",'Row':",ROW(BCDanhMucDauTu_06029!E37),",","'Format':'numberic'",",'Value':'",SUBSTITUTE(BCDanhMucDauTu_06029!E37,"'","\'"),"','TargetCode':''}")</f>
        <v>{'SheetId':'1deb9a6e-dc5a-4908-87cc-034ee9747e20','UId':'41643327-c3cb-4259-acbc-d10c8c939580','Col':5,'Row':37,'Format':'numberic','Value':'','TargetCode':''}</v>
      </c>
    </row>
    <row r="327" spans="1:1" x14ac:dyDescent="0.25">
      <c r="A327" t="str">
        <f>CONCATENATE("{'SheetId':'1deb9a6e-dc5a-4908-87cc-034ee9747e20'",",","'UId':'d007d564-0a98-45f4-94c4-a2e4056245bc'",",'Col':",COLUMN(BCDanhMucDauTu_06029!F37),",'Row':",ROW(BCDanhMucDauTu_06029!F37),",","'Format':'numberic'",",'Value':'",SUBSTITUTE(BCDanhMucDauTu_06029!F37,"'","\'"),"','TargetCode':''}")</f>
        <v>{'SheetId':'1deb9a6e-dc5a-4908-87cc-034ee9747e20','UId':'d007d564-0a98-45f4-94c4-a2e4056245bc','Col':6,'Row':37,'Format':'numberic','Value':'8622357673596','TargetCode':''}</v>
      </c>
    </row>
    <row r="328" spans="1:1" x14ac:dyDescent="0.25">
      <c r="A328" t="str">
        <f>CONCATENATE("{'SheetId':'1deb9a6e-dc5a-4908-87cc-034ee9747e20'",",","'UId':'87b8e950-d5f9-45b4-8cfb-d8108dd16f8f'",",'Col':",COLUMN(BCDanhMucDauTu_06029!G37),",'Row':",ROW(BCDanhMucDauTu_06029!G37),",","'Format':'numberic'",",'Value':'",SUBSTITUTE(BCDanhMucDauTu_06029!G37,"'","\'"),"','TargetCode':''}")</f>
        <v>{'SheetId':'1deb9a6e-dc5a-4908-87cc-034ee9747e20','UId':'87b8e950-d5f9-45b4-8cfb-d8108dd16f8f','Col':7,'Row':37,'Format':'numberic','Value':'0.949702461638034','TargetCode':''}</v>
      </c>
    </row>
    <row r="329" spans="1:1" x14ac:dyDescent="0.25">
      <c r="A329" t="str">
        <f>CONCATENATE("{'SheetId':'1deb9a6e-dc5a-4908-87cc-034ee9747e20'",",","'UId':'70e2406f-94eb-466f-8d09-837ad44a449c'",",'Col':",COLUMN(BCDanhMucDauTu_06029!D38),",'Row':",ROW(BCDanhMucDauTu_06029!D38),",","'Format':'numberic'",",'Value':'",SUBSTITUTE(BCDanhMucDauTu_06029!D38,"'","\'"),"','TargetCode':''}")</f>
        <v>{'SheetId':'1deb9a6e-dc5a-4908-87cc-034ee9747e20','UId':'70e2406f-94eb-466f-8d09-837ad44a449c','Col':4,'Row':38,'Format':'numberic','Value':' ','TargetCode':''}</v>
      </c>
    </row>
    <row r="330" spans="1:1" x14ac:dyDescent="0.25">
      <c r="A330" t="str">
        <f>CONCATENATE("{'SheetId':'1deb9a6e-dc5a-4908-87cc-034ee9747e20'",",","'UId':'d0c68994-6723-45f4-a51b-ec4a1f1cb761'",",'Col':",COLUMN(BCDanhMucDauTu_06029!E38),",'Row':",ROW(BCDanhMucDauTu_06029!E38),",","'Format':'numberic'",",'Value':'",SUBSTITUTE(BCDanhMucDauTu_06029!E38,"'","\'"),"','TargetCode':''}")</f>
        <v>{'SheetId':'1deb9a6e-dc5a-4908-87cc-034ee9747e20','UId':'d0c68994-6723-45f4-a51b-ec4a1f1cb761','Col':5,'Row':38,'Format':'numberic','Value':' ','TargetCode':''}</v>
      </c>
    </row>
    <row r="331" spans="1:1" x14ac:dyDescent="0.25">
      <c r="A331" t="str">
        <f>CONCATENATE("{'SheetId':'1deb9a6e-dc5a-4908-87cc-034ee9747e20'",",","'UId':'6c78638c-c601-49bf-a9e5-d48c4258eadd'",",'Col':",COLUMN(BCDanhMucDauTu_06029!F38),",'Row':",ROW(BCDanhMucDauTu_06029!F38),",","'Format':'numberic'",",'Value':'",SUBSTITUTE(BCDanhMucDauTu_06029!F38,"'","\'"),"','TargetCode':''}")</f>
        <v>{'SheetId':'1deb9a6e-dc5a-4908-87cc-034ee9747e20','UId':'6c78638c-c601-49bf-a9e5-d48c4258eadd','Col':6,'Row':38,'Format':'numberic','Value':' ','TargetCode':''}</v>
      </c>
    </row>
    <row r="332" spans="1:1" x14ac:dyDescent="0.25">
      <c r="A332" t="str">
        <f>CONCATENATE("{'SheetId':'1deb9a6e-dc5a-4908-87cc-034ee9747e20'",",","'UId':'bb82eed3-a7c3-4954-be20-20a9717d4026'",",'Col':",COLUMN(BCDanhMucDauTu_06029!G38),",'Row':",ROW(BCDanhMucDauTu_06029!G38),",","'Format':'numberic'",",'Value':'",SUBSTITUTE(BCDanhMucDauTu_06029!G38,"'","\'"),"','TargetCode':''}")</f>
        <v>{'SheetId':'1deb9a6e-dc5a-4908-87cc-034ee9747e20','UId':'bb82eed3-a7c3-4954-be20-20a9717d4026','Col':7,'Row':38,'Format':'numberic','Value':' ','TargetCode':''}</v>
      </c>
    </row>
    <row r="333" spans="1:1" x14ac:dyDescent="0.25">
      <c r="A333" t="str">
        <f>CONCATENATE("{'SheetId':'1deb9a6e-dc5a-4908-87cc-034ee9747e20'",",","'UId':'4fe6fd2f-049f-4c3b-a78b-58fd08d62d7d'",",'Col':",COLUMN(BCDanhMucDauTu_06029!A47),",'Row':",ROW(BCDanhMucDauTu_06029!A47),",","'ColDynamic':",COLUMN(BCDanhMucDauTu_06029!A50),",","'RowDynamic':",ROW(BCDanhMucDauTu_06029!A50),",","'Format':'numberic'",",'Value':'",SUBSTITUTE(BCDanhMucDauTu_06029!A47,"'","\'"),"','TargetCode':''}")</f>
        <v>{'SheetId':'1deb9a6e-dc5a-4908-87cc-034ee9747e20','UId':'4fe6fd2f-049f-4c3b-a78b-58fd08d62d7d','Col':1,'Row':47,'ColDynamic':1,'RowDynamic':50,'Format':'numberic','Value':' ','TargetCode':''}</v>
      </c>
    </row>
    <row r="334" spans="1:1" x14ac:dyDescent="0.25">
      <c r="A334" t="str">
        <f>CONCATENATE("{'SheetId':'1deb9a6e-dc5a-4908-87cc-034ee9747e20'",",","'UId':'21737fa5-5263-466a-9802-c554ec94ffeb'",",'Col':",COLUMN(BCDanhMucDauTu_06029!B47),",'Row':",ROW(BCDanhMucDauTu_06029!B47),",","'ColDynamic':",COLUMN(BCDanhMucDauTu_06029!B50),",","'RowDynamic':",ROW(BCDanhMucDauTu_06029!B50),",","'Format':'string'",",'Value':'",SUBSTITUTE(BCDanhMucDauTu_06029!B47,"'","\'"),"','TargetCode':''}")</f>
        <v>{'SheetId':'1deb9a6e-dc5a-4908-87cc-034ee9747e20','UId':'21737fa5-5263-466a-9802-c554ec94ffeb','Col':2,'Row':47,'ColDynamic':2,'RowDynamic':50,'Format':'string','Value':'Tổng','TargetCode':''}</v>
      </c>
    </row>
    <row r="335" spans="1:1" x14ac:dyDescent="0.25">
      <c r="A335" t="str">
        <f>CONCATENATE("{'SheetId':'1deb9a6e-dc5a-4908-87cc-034ee9747e20'",",","'UId':'b1780ae8-e3e9-4d68-b8e3-06dc22233b5c'",",'Col':",COLUMN(BCDanhMucDauTu_06029!C47),",'Row':",ROW(BCDanhMucDauTu_06029!C47),",","'ColDynamic':",COLUMN(BCDanhMucDauTu_06029!C50),",","'RowDynamic':",ROW(BCDanhMucDauTu_06029!C50),",","'Format':'numberic'",",'Value':'",SUBSTITUTE(BCDanhMucDauTu_06029!C47,"'","\'"),"','TargetCode':''}")</f>
        <v>{'SheetId':'1deb9a6e-dc5a-4908-87cc-034ee9747e20','UId':'b1780ae8-e3e9-4d68-b8e3-06dc22233b5c','Col':3,'Row':47,'ColDynamic':3,'RowDynamic':50,'Format':'numberic','Value':'2257','TargetCode':''}</v>
      </c>
    </row>
    <row r="336" spans="1:1" x14ac:dyDescent="0.25">
      <c r="A336" t="str">
        <f>CONCATENATE("{'SheetId':'1deb9a6e-dc5a-4908-87cc-034ee9747e20'",",","'UId':'fd0c415a-d2bc-42ee-b389-414f8400dae8'",",'Col':",COLUMN(BCDanhMucDauTu_06029!D47),",'Row':",ROW(BCDanhMucDauTu_06029!D47),",","'ColDynamic':",COLUMN(BCDanhMucDauTu_06029!D50),",","'RowDynamic':",ROW(BCDanhMucDauTu_06029!D50),",","'Format':'numberic'",",'Value':'",SUBSTITUTE(BCDanhMucDauTu_06029!D47,"'","\'"),"','TargetCode':''}")</f>
        <v>{'SheetId':'1deb9a6e-dc5a-4908-87cc-034ee9747e20','UId':'fd0c415a-d2bc-42ee-b389-414f8400dae8','Col':4,'Row':47,'ColDynamic':4,'RowDynamic':50,'Format':'numberic','Value':'','TargetCode':''}</v>
      </c>
    </row>
    <row r="337" spans="1:1" x14ac:dyDescent="0.25">
      <c r="A337" t="str">
        <f>CONCATENATE("{'SheetId':'1deb9a6e-dc5a-4908-87cc-034ee9747e20'",",","'UId':'816243e8-9c85-4ba1-805c-371f6b4844e4'",",'Col':",COLUMN(BCDanhMucDauTu_06029!E47),",'Row':",ROW(BCDanhMucDauTu_06029!E47),",","'ColDynamic':",COLUMN(BCDanhMucDauTu_06029!E50),",","'RowDynamic':",ROW(BCDanhMucDauTu_06029!E50),",","'Format':'numberic'",",'Value':'",SUBSTITUTE(BCDanhMucDauTu_06029!E47,"'","\'"),"','TargetCode':''}")</f>
        <v>{'SheetId':'1deb9a6e-dc5a-4908-87cc-034ee9747e20','UId':'816243e8-9c85-4ba1-805c-371f6b4844e4','Col':5,'Row':47,'ColDynamic':5,'RowDynamic':50,'Format':'numberic','Value':'','TargetCode':''}</v>
      </c>
    </row>
    <row r="338" spans="1:1" x14ac:dyDescent="0.25">
      <c r="A338" t="str">
        <f>CONCATENATE("{'SheetId':'1deb9a6e-dc5a-4908-87cc-034ee9747e20'",",","'UId':'2efa8183-1804-400f-919b-54e0d328e017'",",'Col':",COLUMN(BCDanhMucDauTu_06029!F47),",'Row':",ROW(BCDanhMucDauTu_06029!F47),",","'ColDynamic':",COLUMN(BCDanhMucDauTu_06029!F50),",","'RowDynamic':",ROW(BCDanhMucDauTu_06029!F50),",","'Format':'numberic'",",'Value':'",SUBSTITUTE(BCDanhMucDauTu_06029!F47,"'","\'"),"','TargetCode':''}")</f>
        <v>{'SheetId':'1deb9a6e-dc5a-4908-87cc-034ee9747e20','UId':'2efa8183-1804-400f-919b-54e0d328e017','Col':6,'Row':47,'ColDynamic':6,'RowDynamic':50,'Format':'numberic','Value':'197987592784','TargetCode':''}</v>
      </c>
    </row>
    <row r="339" spans="1:1" x14ac:dyDescent="0.25">
      <c r="A339" t="str">
        <f>CONCATENATE("{'SheetId':'1deb9a6e-dc5a-4908-87cc-034ee9747e20'",",","'UId':'890ca93f-4ffa-4063-bc4e-3ca8427d321f'",",'Col':",COLUMN(BCDanhMucDauTu_06029!G47),",'Row':",ROW(BCDanhMucDauTu_06029!G47),",","'ColDynamic':",COLUMN(BCDanhMucDauTu_06029!G50),",","'RowDynamic':",ROW(BCDanhMucDauTu_06029!G50),",","'Format':'numberic'",",'Value':'",SUBSTITUTE(BCDanhMucDauTu_06029!G47,"'","\'"),"','TargetCode':''}")</f>
        <v>{'SheetId':'1deb9a6e-dc5a-4908-87cc-034ee9747e20','UId':'890ca93f-4ffa-4063-bc4e-3ca8427d321f','Col':7,'Row':47,'ColDynamic':7,'RowDynamic':50,'Format':'numberic','Value':'0.0218071798177139','TargetCode':''}</v>
      </c>
    </row>
    <row r="340" spans="1:1" x14ac:dyDescent="0.25">
      <c r="A340" t="str">
        <f>CONCATENATE("{'SheetId':'1deb9a6e-dc5a-4908-87cc-034ee9747e20'",",","'UId':'df249e66-a9ea-45a2-9c76-d51aecb2379d'",",'Col':",COLUMN(BCDanhMucDauTu_06029!D48),",'Row':",ROW(BCDanhMucDauTu_06029!D48),",","'Format':'numberic'",",'Value':'",SUBSTITUTE(BCDanhMucDauTu_06029!D48,"'","\'"),"','TargetCode':''}")</f>
        <v>{'SheetId':'1deb9a6e-dc5a-4908-87cc-034ee9747e20','UId':'df249e66-a9ea-45a2-9c76-d51aecb2379d','Col':4,'Row':48,'Format':'numberic','Value':' ','TargetCode':''}</v>
      </c>
    </row>
    <row r="341" spans="1:1" x14ac:dyDescent="0.25">
      <c r="A341" t="str">
        <f>CONCATENATE("{'SheetId':'1deb9a6e-dc5a-4908-87cc-034ee9747e20'",",","'UId':'a81df1b4-0c26-4bbd-9a9d-27dc4b538b2c'",",'Col':",COLUMN(BCDanhMucDauTu_06029!E48),",'Row':",ROW(BCDanhMucDauTu_06029!E48),",","'Format':'numberic'",",'Value':'",SUBSTITUTE(BCDanhMucDauTu_06029!E48,"'","\'"),"','TargetCode':''}")</f>
        <v>{'SheetId':'1deb9a6e-dc5a-4908-87cc-034ee9747e20','UId':'a81df1b4-0c26-4bbd-9a9d-27dc4b538b2c','Col':5,'Row':48,'Format':'numberic','Value':' ','TargetCode':''}</v>
      </c>
    </row>
    <row r="342" spans="1:1" x14ac:dyDescent="0.25">
      <c r="A342" t="str">
        <f>CONCATENATE("{'SheetId':'1deb9a6e-dc5a-4908-87cc-034ee9747e20'",",","'UId':'4a9e3616-ca24-464d-b5e2-89b07d4dab94'",",'Col':",COLUMN(BCDanhMucDauTu_06029!F48),",'Row':",ROW(BCDanhMucDauTu_06029!F48),",","'Format':'numberic'",",'Value':'",SUBSTITUTE(BCDanhMucDauTu_06029!F48,"'","\'"),"','TargetCode':''}")</f>
        <v>{'SheetId':'1deb9a6e-dc5a-4908-87cc-034ee9747e20','UId':'4a9e3616-ca24-464d-b5e2-89b07d4dab94','Col':6,'Row':48,'Format':'numberic','Value':' ','TargetCode':''}</v>
      </c>
    </row>
    <row r="343" spans="1:1" x14ac:dyDescent="0.25">
      <c r="A343" t="str">
        <f>CONCATENATE("{'SheetId':'1deb9a6e-dc5a-4908-87cc-034ee9747e20'",",","'UId':'4cbb5dbb-7a56-4367-b451-172c5d9fc088'",",'Col':",COLUMN(BCDanhMucDauTu_06029!G48),",'Row':",ROW(BCDanhMucDauTu_06029!G48),",","'Format':'numberic'",",'Value':'",SUBSTITUTE(BCDanhMucDauTu_06029!G48,"'","\'"),"','TargetCode':''}")</f>
        <v>{'SheetId':'1deb9a6e-dc5a-4908-87cc-034ee9747e20','UId':'4cbb5dbb-7a56-4367-b451-172c5d9fc088','Col':7,'Row':48,'Format':'numberic','Value':' ','TargetCode':''}</v>
      </c>
    </row>
    <row r="344" spans="1:1" x14ac:dyDescent="0.25">
      <c r="A344" t="str">
        <f>CONCATENATE("{'SheetId':'1deb9a6e-dc5a-4908-87cc-034ee9747e20'",",","'UId':'70357de6-0706-48a2-a361-da95bcaa1827'",",'Col':",COLUMN(BCDanhMucDauTu_06029!D49),",'Row':",ROW(BCDanhMucDauTu_06029!D49),",","'Format':'numberic'",",'Value':'",SUBSTITUTE(BCDanhMucDauTu_06029!D49,"'","\'"),"','TargetCode':''}")</f>
        <v>{'SheetId':'1deb9a6e-dc5a-4908-87cc-034ee9747e20','UId':'70357de6-0706-48a2-a361-da95bcaa1827','Col':4,'Row':49,'Format':'numberic','Value':'','TargetCode':''}</v>
      </c>
    </row>
    <row r="345" spans="1:1" x14ac:dyDescent="0.25">
      <c r="A345" t="str">
        <f>CONCATENATE("{'SheetId':'1deb9a6e-dc5a-4908-87cc-034ee9747e20'",",","'UId':'4f148c59-190d-4dad-aff9-126f4ce81c6d'",",'Col':",COLUMN(BCDanhMucDauTu_06029!E49),",'Row':",ROW(BCDanhMucDauTu_06029!E49),",","'Format':'numberic'",",'Value':'",SUBSTITUTE(BCDanhMucDauTu_06029!E49,"'","\'"),"','TargetCode':''}")</f>
        <v>{'SheetId':'1deb9a6e-dc5a-4908-87cc-034ee9747e20','UId':'4f148c59-190d-4dad-aff9-126f4ce81c6d','Col':5,'Row':49,'Format':'numberic','Value':'','TargetCode':''}</v>
      </c>
    </row>
    <row r="346" spans="1:1" x14ac:dyDescent="0.25">
      <c r="A346" t="str">
        <f>CONCATENATE("{'SheetId':'1deb9a6e-dc5a-4908-87cc-034ee9747e20'",",","'UId':'6ba9d2bf-7322-4bb6-be73-05a728f53c5a'",",'Col':",COLUMN(BCDanhMucDauTu_06029!F49),",'Row':",ROW(BCDanhMucDauTu_06029!F49),",","'Format':'numberic'",",'Value':'",SUBSTITUTE(BCDanhMucDauTu_06029!F49,"'","\'"),"','TargetCode':''}")</f>
        <v>{'SheetId':'1deb9a6e-dc5a-4908-87cc-034ee9747e20','UId':'6ba9d2bf-7322-4bb6-be73-05a728f53c5a','Col':6,'Row':49,'Format':'numberic','Value':'258664235948','TargetCode':''}</v>
      </c>
    </row>
    <row r="347" spans="1:1" x14ac:dyDescent="0.25">
      <c r="A347" t="str">
        <f>CONCATENATE("{'SheetId':'1deb9a6e-dc5a-4908-87cc-034ee9747e20'",",","'UId':'cad08826-aed0-458d-a3df-563ee1ca2782'",",'Col':",COLUMN(BCDanhMucDauTu_06029!G49),",'Row':",ROW(BCDanhMucDauTu_06029!G49),",","'Format':'numberic'",",'Value':'",SUBSTITUTE(BCDanhMucDauTu_06029!G49,"'","\'"),"','TargetCode':''}")</f>
        <v>{'SheetId':'1deb9a6e-dc5a-4908-87cc-034ee9747e20','UId':'cad08826-aed0-458d-a3df-563ee1ca2782','Col':7,'Row':49,'Format':'numberic','Value':'0.0284903585442525','TargetCode':''}</v>
      </c>
    </row>
    <row r="348" spans="1:1" x14ac:dyDescent="0.25">
      <c r="A348" t="str">
        <f>CONCATENATE("{'SheetId':'1deb9a6e-dc5a-4908-87cc-034ee9747e20'",",","'UId':'26452794-e0d2-44f2-8c51-7f5465fbf4cf'",",'Col':",COLUMN(BCDanhMucDauTu_06029!A51),",'Row':",ROW(BCDanhMucDauTu_06029!A51),",","'ColDynamic':",COLUMN(BCDanhMucDauTu_06029!A48),",","'RowDynamic':",ROW(BCDanhMucDauTu_06029!A48),",","'Format':'string'",",'Value':'",SUBSTITUTE(BCDanhMucDauTu_06029!A51,"'","\'"),"','TargetCode':''}")</f>
        <v>{'SheetId':'1deb9a6e-dc5a-4908-87cc-034ee9747e20','UId':'26452794-e0d2-44f2-8c51-7f5465fbf4cf','Col':1,'Row':51,'ColDynamic':1,'RowDynamic':48,'Format':'string','Value':' ','TargetCode':''}</v>
      </c>
    </row>
    <row r="349" spans="1:1" x14ac:dyDescent="0.25">
      <c r="A349" t="str">
        <f>CONCATENATE("{'SheetId':'1deb9a6e-dc5a-4908-87cc-034ee9747e20'",",","'UId':'9b14eff9-5e45-4cf1-9494-0604b89ed28b'",",'Col':",COLUMN(BCDanhMucDauTu_06029!B51),",'Row':",ROW(BCDanhMucDauTu_06029!B51),",","'ColDynamic':",COLUMN(BCDanhMucDauTu_06029!B48),",","'RowDynamic':",ROW(BCDanhMucDauTu_06029!B48),",","'Format':'string'",",'Value':'",SUBSTITUTE(BCDanhMucDauTu_06029!B51,"'","\'"),"','TargetCode':''}")</f>
        <v>{'SheetId':'1deb9a6e-dc5a-4908-87cc-034ee9747e20','UId':'9b14eff9-5e45-4cf1-9494-0604b89ed28b','Col':2,'Row':51,'ColDynamic':2,'RowDynamic':48,'Format':'string','Value':'Tiền gửi ngân hàng','TargetCode':''}</v>
      </c>
    </row>
    <row r="350" spans="1:1" x14ac:dyDescent="0.25">
      <c r="A350" t="str">
        <f>CONCATENATE("{'SheetId':'1deb9a6e-dc5a-4908-87cc-034ee9747e20'",",","'UId':'8d66f097-23e3-4ef9-8131-e5ac52c6b32f'",",'Col':",COLUMN(BCDanhMucDauTu_06029!C51),",'Row':",ROW(BCDanhMucDauTu_06029!C51),",","'ColDynamic':",COLUMN(BCDanhMucDauTu_06029!C48),",","'RowDynamic':",ROW(BCDanhMucDauTu_06029!C48),",","'Format':'string'",",'Value':'",SUBSTITUTE(BCDanhMucDauTu_06029!C51,"'","\'"),"','TargetCode':''}")</f>
        <v>{'SheetId':'1deb9a6e-dc5a-4908-87cc-034ee9747e20','UId':'8d66f097-23e3-4ef9-8131-e5ac52c6b32f','Col':3,'Row':51,'ColDynamic':3,'RowDynamic':48,'Format':'string','Value':'2260','TargetCode':''}</v>
      </c>
    </row>
    <row r="351" spans="1:1" x14ac:dyDescent="0.25">
      <c r="A351" t="str">
        <f>CONCATENATE("{'SheetId':'1deb9a6e-dc5a-4908-87cc-034ee9747e20'",",","'UId':'ead9614a-658c-4220-bedf-ca1bfba113ca'",",'Col':",COLUMN(BCDanhMucDauTu_06029!D51),",'Row':",ROW(BCDanhMucDauTu_06029!D51),",","'ColDynamic':",COLUMN(BCDanhMucDauTu_06029!D48),",","'RowDynamic':",ROW(BCDanhMucDauTu_06029!D48),",","'Format':'numberic'",",'Value':'",SUBSTITUTE(BCDanhMucDauTu_06029!D51,"'","\'"),"','TargetCode':''}")</f>
        <v>{'SheetId':'1deb9a6e-dc5a-4908-87cc-034ee9747e20','UId':'ead9614a-658c-4220-bedf-ca1bfba113ca','Col':4,'Row':51,'ColDynamic':4,'RowDynamic':48,'Format':'numberic','Value':'','TargetCode':''}</v>
      </c>
    </row>
    <row r="352" spans="1:1" x14ac:dyDescent="0.25">
      <c r="A352" t="str">
        <f>CONCATENATE("{'SheetId':'1deb9a6e-dc5a-4908-87cc-034ee9747e20'",",","'UId':'4fdfc09c-5e5b-40ad-b617-c48d140e6fbc'",",'Col':",COLUMN(BCDanhMucDauTu_06029!E51),",'Row':",ROW(BCDanhMucDauTu_06029!E51),",","'ColDynamic':",COLUMN(BCDanhMucDauTu_06029!E48),",","'RowDynamic':",ROW(BCDanhMucDauTu_06029!E48),",","'Format':'numberic'",",'Value':'",SUBSTITUTE(BCDanhMucDauTu_06029!E51,"'","\'"),"','TargetCode':''}")</f>
        <v>{'SheetId':'1deb9a6e-dc5a-4908-87cc-034ee9747e20','UId':'4fdfc09c-5e5b-40ad-b617-c48d140e6fbc','Col':5,'Row':51,'ColDynamic':5,'RowDynamic':48,'Format':'numberic','Value':'','TargetCode':''}</v>
      </c>
    </row>
    <row r="353" spans="1:1" x14ac:dyDescent="0.25">
      <c r="A353" t="str">
        <f>CONCATENATE("{'SheetId':'1deb9a6e-dc5a-4908-87cc-034ee9747e20'",",","'UId':'ba8351a8-8ef9-4c39-b20c-9e499c7302c4'",",'Col':",COLUMN(BCDanhMucDauTu_06029!F51),",'Row':",ROW(BCDanhMucDauTu_06029!F51),",","'ColDynamic':",COLUMN(BCDanhMucDauTu_06029!F48),",","'RowDynamic':",ROW(BCDanhMucDauTu_06029!F48),",","'Format':'numberic'",",'Value':'",SUBSTITUTE(BCDanhMucDauTu_06029!F51,"'","\'"),"','TargetCode':''}")</f>
        <v>{'SheetId':'1deb9a6e-dc5a-4908-87cc-034ee9747e20','UId':'ba8351a8-8ef9-4c39-b20c-9e499c7302c4','Col':6,'Row':51,'ColDynamic':6,'RowDynamic':48,'Format':'numberic','Value':'0','TargetCode':''}</v>
      </c>
    </row>
    <row r="354" spans="1:1" x14ac:dyDescent="0.25">
      <c r="A354" t="str">
        <f>CONCATENATE("{'SheetId':'1deb9a6e-dc5a-4908-87cc-034ee9747e20'",",","'UId':'20aec549-2649-4108-8c50-4ff697541fea'",",'Col':",COLUMN(BCDanhMucDauTu_06029!G51),",'Row':",ROW(BCDanhMucDauTu_06029!G51),",","'ColDynamic':",COLUMN(BCDanhMucDauTu_06029!G48),",","'RowDynamic':",ROW(BCDanhMucDauTu_06029!G48),",","'Format':'numberic'",",'Value':'",SUBSTITUTE(BCDanhMucDauTu_06029!G51,"'","\'"),"','TargetCode':''}")</f>
        <v>{'SheetId':'1deb9a6e-dc5a-4908-87cc-034ee9747e20','UId':'20aec549-2649-4108-8c50-4ff697541fea','Col':7,'Row':51,'ColDynamic':7,'RowDynamic':48,'Format':'numberic','Value':'0','TargetCode':''}</v>
      </c>
    </row>
    <row r="355" spans="1:1" x14ac:dyDescent="0.25">
      <c r="A355" t="str">
        <f>CONCATENATE("{'SheetId':'1deb9a6e-dc5a-4908-87cc-034ee9747e20'",",","'UId':'c94d94d7-01a6-4c24-95e6-4f83c62d0567'",",'Col':",COLUMN(BCDanhMucDauTu_06029!A53),",'Row':",ROW(BCDanhMucDauTu_06029!A53),",","'ColDynamic':",COLUMN(BCDanhMucDauTu_06029!A50),",","'RowDynamic':",ROW(BCDanhMucDauTu_06029!A50),",","'Format':'string'",",'Value':'",SUBSTITUTE(BCDanhMucDauTu_06029!A53,"'","\'"),"','TargetCode':''}")</f>
        <v>{'SheetId':'1deb9a6e-dc5a-4908-87cc-034ee9747e20','UId':'c94d94d7-01a6-4c24-95e6-4f83c62d0567','Col':1,'Row':53,'ColDynamic':1,'RowDynamic':50,'Format':'string','Value':' ','TargetCode':''}</v>
      </c>
    </row>
    <row r="356" spans="1:1" x14ac:dyDescent="0.25">
      <c r="A356" t="str">
        <f>CONCATENATE("{'SheetId':'1deb9a6e-dc5a-4908-87cc-034ee9747e20'",",","'UId':'333b59bf-d7bf-4903-a769-681773c5c1d6'",",'Col':",COLUMN(BCDanhMucDauTu_06029!B53),",'Row':",ROW(BCDanhMucDauTu_06029!B53),",","'ColDynamic':",COLUMN(BCDanhMucDauTu_06029!B50),",","'RowDynamic':",ROW(BCDanhMucDauTu_06029!B50),",","'Format':'string'",",'Value':'",SUBSTITUTE(BCDanhMucDauTu_06029!B53,"'","\'"),"','TargetCode':''}")</f>
        <v>{'SheetId':'1deb9a6e-dc5a-4908-87cc-034ee9747e20','UId':'333b59bf-d7bf-4903-a769-681773c5c1d6','Col':2,'Row':53,'ColDynamic':2,'RowDynamic':50,'Format':'string','Value':'Chứng chỉ tiền gửi ','TargetCode':''}</v>
      </c>
    </row>
    <row r="357" spans="1:1" x14ac:dyDescent="0.25">
      <c r="A357" t="str">
        <f>CONCATENATE("{'SheetId':'1deb9a6e-dc5a-4908-87cc-034ee9747e20'",",","'UId':'70dcb08c-d0c0-43e8-87c7-cb83b1736902'",",'Col':",COLUMN(BCDanhMucDauTu_06029!C53),",'Row':",ROW(BCDanhMucDauTu_06029!C53),",","'ColDynamic':",COLUMN(BCDanhMucDauTu_06029!C50),",","'RowDynamic':",ROW(BCDanhMucDauTu_06029!C50),",","'Format':'string'",",'Value':'",SUBSTITUTE(BCDanhMucDauTu_06029!C53,"'","\'"),"','TargetCode':''}")</f>
        <v>{'SheetId':'1deb9a6e-dc5a-4908-87cc-034ee9747e20','UId':'70dcb08c-d0c0-43e8-87c7-cb83b1736902','Col':3,'Row':53,'ColDynamic':3,'RowDynamic':50,'Format':'string','Value':'2261.1','TargetCode':''}</v>
      </c>
    </row>
    <row r="358" spans="1:1" x14ac:dyDescent="0.25">
      <c r="A358" t="str">
        <f>CONCATENATE("{'SheetId':'1deb9a6e-dc5a-4908-87cc-034ee9747e20'",",","'UId':'b98b0710-edbe-464f-91cc-a50943b92e53'",",'Col':",COLUMN(BCDanhMucDauTu_06029!D53),",'Row':",ROW(BCDanhMucDauTu_06029!D53),",","'ColDynamic':",COLUMN(BCDanhMucDauTu_06029!D50),",","'RowDynamic':",ROW(BCDanhMucDauTu_06029!D50),",","'Format':'numberic'",",'Value':'",SUBSTITUTE(BCDanhMucDauTu_06029!D53,"'","\'"),"','TargetCode':''}")</f>
        <v>{'SheetId':'1deb9a6e-dc5a-4908-87cc-034ee9747e20','UId':'b98b0710-edbe-464f-91cc-a50943b92e53','Col':4,'Row':53,'ColDynamic':4,'RowDynamic':50,'Format':'numberic','Value':'','TargetCode':''}</v>
      </c>
    </row>
    <row r="359" spans="1:1" x14ac:dyDescent="0.25">
      <c r="A359" t="str">
        <f>CONCATENATE("{'SheetId':'1deb9a6e-dc5a-4908-87cc-034ee9747e20'",",","'UId':'1e5e338d-e8d3-484c-a931-f154e681f9d1'",",'Col':",COLUMN(BCDanhMucDauTu_06029!E53),",'Row':",ROW(BCDanhMucDauTu_06029!E53),",","'ColDynamic':",COLUMN(BCDanhMucDauTu_06029!E50),",","'RowDynamic':",ROW(BCDanhMucDauTu_06029!E50),",","'Format':'numberic'",",'Value':'",SUBSTITUTE(BCDanhMucDauTu_06029!E53,"'","\'"),"','TargetCode':''}")</f>
        <v>{'SheetId':'1deb9a6e-dc5a-4908-87cc-034ee9747e20','UId':'1e5e338d-e8d3-484c-a931-f154e681f9d1','Col':5,'Row':53,'ColDynamic':5,'RowDynamic':50,'Format':'numberic','Value':'','TargetCode':''}</v>
      </c>
    </row>
    <row r="360" spans="1:1" x14ac:dyDescent="0.25">
      <c r="A360" t="str">
        <f>CONCATENATE("{'SheetId':'1deb9a6e-dc5a-4908-87cc-034ee9747e20'",",","'UId':'f0171a12-b46c-408e-9769-0674783f4494'",",'Col':",COLUMN(BCDanhMucDauTu_06029!F53),",'Row':",ROW(BCDanhMucDauTu_06029!F53),",","'ColDynamic':",COLUMN(BCDanhMucDauTu_06029!F50),",","'RowDynamic':",ROW(BCDanhMucDauTu_06029!F50),",","'Format':'numberic'",",'Value':'",SUBSTITUTE(BCDanhMucDauTu_06029!F53,"'","\'"),"','TargetCode':''}")</f>
        <v>{'SheetId':'1deb9a6e-dc5a-4908-87cc-034ee9747e20','UId':'f0171a12-b46c-408e-9769-0674783f4494','Col':6,'Row':53,'ColDynamic':6,'RowDynamic':50,'Format':'numberic','Value':'0','TargetCode':''}</v>
      </c>
    </row>
    <row r="361" spans="1:1" x14ac:dyDescent="0.25">
      <c r="A361" t="str">
        <f>CONCATENATE("{'SheetId':'1deb9a6e-dc5a-4908-87cc-034ee9747e20'",",","'UId':'123dfcbf-9d8f-4865-9abd-67aef0fb2ded'",",'Col':",COLUMN(BCDanhMucDauTu_06029!G53),",'Row':",ROW(BCDanhMucDauTu_06029!G53),",","'ColDynamic':",COLUMN(BCDanhMucDauTu_06029!G50),",","'RowDynamic':",ROW(BCDanhMucDauTu_06029!G50),",","'Format':'numberic'",",'Value':'",SUBSTITUTE(BCDanhMucDauTu_06029!G53,"'","\'"),"','TargetCode':''}")</f>
        <v>{'SheetId':'1deb9a6e-dc5a-4908-87cc-034ee9747e20','UId':'123dfcbf-9d8f-4865-9abd-67aef0fb2ded','Col':7,'Row':53,'ColDynamic':7,'RowDynamic':50,'Format':'numberic','Value':'0','TargetCode':''}</v>
      </c>
    </row>
    <row r="362" spans="1:1" x14ac:dyDescent="0.25">
      <c r="A362" t="str">
        <f>CONCATENATE("{'SheetId':'1deb9a6e-dc5a-4908-87cc-034ee9747e20'",",","'UId':'61c7d7e9-4c4a-4062-8012-4877345d4ca2'",",'Col':",COLUMN(BCDanhMucDauTu_06029!D54),",'Row':",ROW(BCDanhMucDauTu_06029!D54),",","'Format':'numberic'",",'Value':'",SUBSTITUTE(BCDanhMucDauTu_06029!D54,"'","\'"),"','TargetCode':''}")</f>
        <v>{'SheetId':'1deb9a6e-dc5a-4908-87cc-034ee9747e20','UId':'61c7d7e9-4c4a-4062-8012-4877345d4ca2','Col':4,'Row':54,'Format':'numberic','Value':'','TargetCode':''}</v>
      </c>
    </row>
    <row r="363" spans="1:1" x14ac:dyDescent="0.25">
      <c r="A363" t="str">
        <f>CONCATENATE("{'SheetId':'1deb9a6e-dc5a-4908-87cc-034ee9747e20'",",","'UId':'55eb1cfc-48db-45d7-badc-9126702dbaca'",",'Col':",COLUMN(BCDanhMucDauTu_06029!E54),",'Row':",ROW(BCDanhMucDauTu_06029!E54),",","'Format':'numberic'",",'Value':'",SUBSTITUTE(BCDanhMucDauTu_06029!E54,"'","\'"),"','TargetCode':''}")</f>
        <v>{'SheetId':'1deb9a6e-dc5a-4908-87cc-034ee9747e20','UId':'55eb1cfc-48db-45d7-badc-9126702dbaca','Col':5,'Row':54,'Format':'numberic','Value':'','TargetCode':''}</v>
      </c>
    </row>
    <row r="364" spans="1:1" x14ac:dyDescent="0.25">
      <c r="A364" t="str">
        <f>CONCATENATE("{'SheetId':'1deb9a6e-dc5a-4908-87cc-034ee9747e20'",",","'UId':'0b0a71cf-8b1c-4a88-a170-2b7251d20ffa'",",'Col':",COLUMN(BCDanhMucDauTu_06029!F54),",'Row':",ROW(BCDanhMucDauTu_06029!F54),",","'Format':'numberic'",",'Value':'",SUBSTITUTE(BCDanhMucDauTu_06029!F54,"'","\'"),"','TargetCode':''}")</f>
        <v>{'SheetId':'1deb9a6e-dc5a-4908-87cc-034ee9747e20','UId':'0b0a71cf-8b1c-4a88-a170-2b7251d20ffa','Col':6,'Row':54,'Format':'numberic','Value':'258664235948','TargetCode':''}</v>
      </c>
    </row>
    <row r="365" spans="1:1" x14ac:dyDescent="0.25">
      <c r="A365" t="str">
        <f>CONCATENATE("{'SheetId':'1deb9a6e-dc5a-4908-87cc-034ee9747e20'",",","'UId':'3ec63538-3a98-477e-b957-0e4550274988'",",'Col':",COLUMN(BCDanhMucDauTu_06029!G54),",'Row':",ROW(BCDanhMucDauTu_06029!G54),",","'Format':'numberic'",",'Value':'",SUBSTITUTE(BCDanhMucDauTu_06029!G54,"'","\'"),"','TargetCode':''}")</f>
        <v>{'SheetId':'1deb9a6e-dc5a-4908-87cc-034ee9747e20','UId':'3ec63538-3a98-477e-b957-0e4550274988','Col':7,'Row':54,'Format':'numberic','Value':'0.0284903585442525','TargetCode':''}</v>
      </c>
    </row>
    <row r="366" spans="1:1" x14ac:dyDescent="0.25">
      <c r="A366" t="str">
        <f>CONCATENATE("{'SheetId':'1deb9a6e-dc5a-4908-87cc-034ee9747e20'",",","'UId':'b7e2b881-7166-4008-81ef-36fa655ba0d3'",",'Col':",COLUMN(BCDanhMucDauTu_06029!D55),",'Row':",ROW(BCDanhMucDauTu_06029!D55),",","'Format':'numberic'",",'Value':'",SUBSTITUTE(BCDanhMucDauTu_06029!D55,"'","\'"),"','TargetCode':''}")</f>
        <v>{'SheetId':'1deb9a6e-dc5a-4908-87cc-034ee9747e20','UId':'b7e2b881-7166-4008-81ef-36fa655ba0d3','Col':4,'Row':55,'Format':'numberic','Value':'','TargetCode':''}</v>
      </c>
    </row>
    <row r="367" spans="1:1" x14ac:dyDescent="0.25">
      <c r="A367" t="str">
        <f>CONCATENATE("{'SheetId':'1deb9a6e-dc5a-4908-87cc-034ee9747e20'",",","'UId':'b0198f8c-cffe-4d00-9816-22e0fa96124d'",",'Col':",COLUMN(BCDanhMucDauTu_06029!E55),",'Row':",ROW(BCDanhMucDauTu_06029!E55),",","'Format':'numberic'",",'Value':'",SUBSTITUTE(BCDanhMucDauTu_06029!E55,"'","\'"),"','TargetCode':''}")</f>
        <v>{'SheetId':'1deb9a6e-dc5a-4908-87cc-034ee9747e20','UId':'b0198f8c-cffe-4d00-9816-22e0fa96124d','Col':5,'Row':55,'Format':'numberic','Value':'','TargetCode':''}</v>
      </c>
    </row>
    <row r="368" spans="1:1" x14ac:dyDescent="0.25">
      <c r="A368" t="str">
        <f>CONCATENATE("{'SheetId':'1deb9a6e-dc5a-4908-87cc-034ee9747e20'",",","'UId':'2a23d1c5-766a-4746-bd88-93015d1e4053'",",'Col':",COLUMN(BCDanhMucDauTu_06029!F55),",'Row':",ROW(BCDanhMucDauTu_06029!F55),",","'Format':'numberic'",",'Value':'",SUBSTITUTE(BCDanhMucDauTu_06029!F55,"'","\'"),"','TargetCode':''}")</f>
        <v>{'SheetId':'1deb9a6e-dc5a-4908-87cc-034ee9747e20','UId':'2a23d1c5-766a-4746-bd88-93015d1e4053','Col':6,'Row':55,'Format':'numberic','Value':'9079009502328','TargetCode':''}</v>
      </c>
    </row>
    <row r="369" spans="1:1" x14ac:dyDescent="0.25">
      <c r="A369" t="str">
        <f>CONCATENATE("{'SheetId':'1deb9a6e-dc5a-4908-87cc-034ee9747e20'",",","'UId':'ca227d64-7ddf-4c5b-94c2-f07049f1a645'",",'Col':",COLUMN(BCDanhMucDauTu_06029!G55),",'Row':",ROW(BCDanhMucDauTu_06029!G55),",","'Format':'numberic'",",'Value':'",SUBSTITUTE(BCDanhMucDauTu_06029!G55,"'","\'"),"','TargetCode':''}")</f>
        <v>{'SheetId':'1deb9a6e-dc5a-4908-87cc-034ee9747e20','UId':'ca227d64-7ddf-4c5b-94c2-f07049f1a645','Col':7,'Row':55,'Format':'numberic','Value':'1','TargetCode':''}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{'SheetId':'eea37401-614e-480f-bf0c-66e62a21c940','UId':'8fe4c321-a5c4-4a50-a26e-af5571876426','Col':4,'Row':3,'Format':'numberic','Value':'0.0122316520620676','TargetCode':''}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{'SheetId':'eea37401-614e-480f-bf0c-66e62a21c940','UId':'e505df99-52a5-4046-b588-70e17a64bc04','Col':5,'Row':3,'Format':'numberic','Value':'0.0122309457481366','TargetCode':''}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{'SheetId':'eea37401-614e-480f-bf0c-66e62a21c940','UId':'906b49c2-3105-44f5-a32d-07590223a8f2','Col':4,'Row':4,'Format':'numberic','Value':'0.000704194688986046','TargetCode':''}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{'SheetId':'eea37401-614e-480f-bf0c-66e62a21c940','UId':'1292eb8e-a778-4ce5-ab53-509a4c8a9832','Col':5,'Row':4,'Format':'numberic','Value':'0.000706072400564647','TargetCode':''}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{'SheetId':'eea37401-614e-480f-bf0c-66e62a21c940','UId':'043b7f89-a817-4764-b06f-cc2a71ce03b0','Col':4,'Row':5,'Format':'numberic','Value':'0.000497210637917831','TargetCode':''}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{'SheetId':'eea37401-614e-480f-bf0c-66e62a21c940','UId':'99e0f9cc-8606-43f9-8ce6-a58dc892af79','Col':5,'Row':5,'Format':'numberic','Value':'0.000501017984605806','TargetCode':''}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{'SheetId':'eea37401-614e-480f-bf0c-66e62a21c940','UId':'b6bb9469-63ab-4fda-88bd-7b1865b669bf','Col':5,'Row':6,'Format':'numberic','Value':'1.08425747723627E-05','TargetCode':''}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{'SheetId':'eea37401-614e-480f-bf0c-66e62a21c940','UId':'e3f08122-3427-41af-b11b-1a46844a64fc','Col':4,'Row':9,'Format':'numberic','Value':'7.90552706021078E-05','TargetCode':''}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{'SheetId':'eea37401-614e-480f-bf0c-66e62a21c940','UId':'9e68654a-171d-4fbe-8c69-6a6d18753f97','Col':5,'Row':9,'Format':'numberic','Value':'7.73712585675706E-05','TargetCode':''}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{'SheetId':'eea37401-614e-480f-bf0c-66e62a21c940','UId':'01528f3a-d80f-403f-9e7e-01c54429c341','Col':4,'Row':10,'Format':'numberic','Value':'0.0135573772857939','TargetCode':''}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{'SheetId':'eea37401-614e-480f-bf0c-66e62a21c940','UId':'2e9dd82c-3e13-4dfb-9508-7eb62f82b7a5','Col':5,'Row':10,'Format':'numberic','Value':'0.0135961788464568','TargetCode':''}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{'SheetId':'eea37401-614e-480f-bf0c-66e62a21c940','UId':'e04710a4-564b-4804-a3c9-8b96b736ccd0','Col':4,'Row':11,'Format':'numberic','Value':'0.113450036291738','TargetCode':''}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{'SheetId':'eea37401-614e-480f-bf0c-66e62a21c940','UId':'0421496e-49be-42f6-bd5e-4ff79e46d605','Col':5,'Row':11,'Format':'numberic','Value':'0.224133285132556','TargetCode':''}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{'SheetId':'eea37401-614e-480f-bf0c-66e62a21c940','UId':'759e81e7-6be1-448f-8880-c7fb179e0f97','Col':4,'Row':14,'Format':'numberic','Value':'6841538562500','TargetCode':''}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{'SheetId':'eea37401-614e-480f-bf0c-66e62a21c940','UId':'d55f381c-544c-4c22-a6c9-f44d9ae2c1ab','Col':5,'Row':14,'Format':'numberic','Value':'7143284574700','TargetCode':''}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{'SheetId':'eea37401-614e-480f-bf0c-66e62a21c940','UId':'5b9de7f0-70a7-42bf-94c8-d94c81c70e42','Col':4,'Row':15,'Format':'numberic','Value':'6841538562500','TargetCode':''}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{'SheetId':'eea37401-614e-480f-bf0c-66e62a21c940','UId':'85d68133-b410-4986-a2ae-00da0ca256bd','Col':5,'Row':15,'Format':'numberic','Value':'7143284574700','TargetCode':''}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{'SheetId':'eea37401-614e-480f-bf0c-66e62a21c940','UId':'31f6ac2c-5e3e-4a12-b200-cf5f834a027b','Col':4,'Row':16,'Format':'numberic','Value':'684153856.25','TargetCode':''}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{'SheetId':'eea37401-614e-480f-bf0c-66e62a21c940','UId':'e12c39c4-7956-414a-b632-d0af1c2ab599','Col':5,'Row':16,'Format':'numberic','Value':'714328457.47','TargetCode':''}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{'SheetId':'eea37401-614e-480f-bf0c-66e62a21c940','UId':'b08c24e4-4516-482b-a697-9d62ff87afcf','Col':4,'Row':17,'Format':'numberic','Value':'-178149774900','TargetCode':''}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{'SheetId':'eea37401-614e-480f-bf0c-66e62a21c940','UId':'a7ccfa80-7e7d-4308-b36d-abc719c80bf3','Col':5,'Row':17,'Format':'numberic','Value':'-301746012200','TargetCode':''}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{'SheetId':'eea37401-614e-480f-bf0c-66e62a21c940','UId':'e8ec4ef9-08e4-4e39-8477-ae21a99e8959','Col':4,'Row':18,'Format':'numberic','Value':'2283982.86','TargetCode':''}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{'SheetId':'eea37401-614e-480f-bf0c-66e62a21c940','UId':'dde8a5b2-e9c7-4f1b-a63c-0174479280ef','Col':5,'Row':18,'Format':'numberic','Value':'3215861.11','TargetCode':''}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{'SheetId':'eea37401-614e-480f-bf0c-66e62a21c940','UId':'0e4c1db2-c20e-4d52-853c-271375cc313a','Col':4,'Row':19,'Format':'numberic','Value':'22839828600','TargetCode':''}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{'SheetId':'eea37401-614e-480f-bf0c-66e62a21c940','UId':'12f0bb36-f2e3-462a-b5c8-133ec8de4536','Col':5,'Row':19,'Format':'numberic','Value':'32158611100','TargetCode':''}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{'SheetId':'eea37401-614e-480f-bf0c-66e62a21c940','UId':'99c017fe-183e-4244-a2e8-3180fad52922','Col':4,'Row':20,'Format':'numberic','Value':'-20098960.35','TargetCode':''}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{'SheetId':'eea37401-614e-480f-bf0c-66e62a21c940','UId':'b3b6a8fb-5b81-4dc7-b0e6-531f207f2848','Col':5,'Row':20,'Format':'numberic','Value':'-33390462.33','TargetCode':''}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{'SheetId':'eea37401-614e-480f-bf0c-66e62a21c940','UId':'d7299fb4-5fbd-49ea-a765-7a162fd18f1e','Col':4,'Row':21,'Format':'numberic','Value':'-200989603500','TargetCode':''}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{'SheetId':'eea37401-614e-480f-bf0c-66e62a21c940','UId':'15c659ac-ac36-4f95-b662-8fcd6067cf35','Col':5,'Row':21,'Format':'numberic','Value':'-333904623300','TargetCode':''}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{'SheetId':'eea37401-614e-480f-bf0c-66e62a21c940','UId':'232e2092-5dcd-464b-b1fe-07f27efe2d21','Col':4,'Row':22,'Format':'numberic','Value':'6663388787600','TargetCode':''}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{'SheetId':'eea37401-614e-480f-bf0c-66e62a21c940','UId':'fa41f074-2315-4e28-81ff-52700c300177','Col':5,'Row':22,'Format':'numberic','Value':'6841538562500','TargetCode':''}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{'SheetId':'eea37401-614e-480f-bf0c-66e62a21c940','UId':'d8289881-c7ab-468c-ad5d-bf473cb76780','Col':4,'Row':23,'Format':'numberic','Value':'6663388787600','TargetCode':''}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{'SheetId':'eea37401-614e-480f-bf0c-66e62a21c940','UId':'994ed5e1-c943-4620-8991-d05a125691b0','Col':5,'Row':23,'Format':'numberic','Value':'6841538562500','TargetCode':''}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{'SheetId':'eea37401-614e-480f-bf0c-66e62a21c940','UId':'7120d041-84df-4b71-aa97-9c53b5ab7f97','Col':4,'Row':24,'Format':'numberic','Value':'666338878.76','TargetCode':''}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{'SheetId':'eea37401-614e-480f-bf0c-66e62a21c940','UId':'ee5817e5-5c8c-481c-bd88-acd0b7e7eb64','Col':5,'Row':24,'Format':'numberic','Value':'684153856.25','TargetCode':''}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{'SheetId':'eea37401-614e-480f-bf0c-66e62a21c940','UId':'83b16c86-f622-444a-8fd4-b601d346c031','Col':4,'Row':25,'Format':'percentage','Value':'7.50368942797481E-07','TargetCode':''}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{'SheetId':'eea37401-614e-480f-bf0c-66e62a21c940','UId':'6080a665-802c-4b21-ade4-e67d42c38ace','Col':5,'Row':25,'Format':'percentage','Value':'7.30829762095637E-07','TargetCode':''}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{'SheetId':'eea37401-614e-480f-bf0c-66e62a21c940','UId':'dc7a563a-ad1d-4847-ad52-60ae8b13af41','Col':4,'Row':26,'Format':'percentage','Value':'0.0561','TargetCode':''}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{'SheetId':'eea37401-614e-480f-bf0c-66e62a21c940','UId':'c291a5ad-47fa-4a53-a5d4-2c97806fed49','Col':5,'Row':26,'Format':'percentage','Value':'0.0547','TargetCode':''}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{'SheetId':'eea37401-614e-480f-bf0c-66e62a21c940','UId':'71e817fa-136e-4e66-8e01-e228a752c25d','Col':4,'Row':27,'Format':'percentage','Value':'0.0214108573651735','TargetCode':''}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{'SheetId':'eea37401-614e-480f-bf0c-66e62a21c940','UId':'09a70799-3c67-42d0-9f37-8841480fa73f','Col':5,'Row':27,'Format':'percentage','Value':'0.0209648845197165','TargetCode':''}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{'SheetId':'eea37401-614e-480f-bf0c-66e62a21c940','UId':'19d7d32d-f72f-4744-9b80-66561ae1073a','Col':4,'Row':28,'Format':'numberic','Value':'38280','TargetCode':''}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{'SheetId':'eea37401-614e-480f-bf0c-66e62a21c940','UId':'2c2fe24e-69d3-4ae8-a8c8-c603f2a4a32c','Col':5,'Row':28,'Format':'numberic','Value':'37919','TargetCode':''}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{'SheetId':'eea37401-614e-480f-bf0c-66e62a21c940','UId':'507c37af-0901-43e1-8af6-f40112c246e3','Col':4,'Row':29,'Format':'numberic','Value':'13589.73','TargetCode':''}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{'SheetId':'eea37401-614e-480f-bf0c-66e62a21c940','UId':'bb1a5a18-9ac0-4a7c-9c34-d6fbecc14baf','Col':5,'Row':29,'Format':'numberic','Value':'13447.57','TargetCode':''}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18" sqref="D18"/>
    </sheetView>
  </sheetViews>
  <sheetFormatPr defaultRowHeight="13.2" x14ac:dyDescent="0.25"/>
  <cols>
    <col min="1" max="1" width="6.5546875" customWidth="1"/>
    <col min="2" max="2" width="41.5546875" customWidth="1"/>
    <col min="3" max="3" width="10.44140625" customWidth="1"/>
    <col min="4" max="5" width="21.44140625" style="17" bestFit="1" customWidth="1"/>
    <col min="6" max="6" width="22" style="17" bestFit="1" customWidth="1"/>
  </cols>
  <sheetData>
    <row r="1" spans="1:6" ht="15" customHeight="1" x14ac:dyDescent="0.3">
      <c r="A1" s="7" t="s">
        <v>6</v>
      </c>
      <c r="B1" s="7" t="s">
        <v>7</v>
      </c>
      <c r="C1" s="7" t="s">
        <v>54</v>
      </c>
      <c r="D1" s="16" t="s">
        <v>55</v>
      </c>
      <c r="E1" s="16" t="s">
        <v>56</v>
      </c>
      <c r="F1" s="16" t="s">
        <v>57</v>
      </c>
    </row>
    <row r="2" spans="1:6" ht="15" customHeight="1" x14ac:dyDescent="0.3">
      <c r="A2" s="8" t="s">
        <v>58</v>
      </c>
      <c r="B2" s="8" t="s">
        <v>59</v>
      </c>
      <c r="C2" s="8" t="s">
        <v>60</v>
      </c>
      <c r="D2" s="13" t="s">
        <v>1</v>
      </c>
      <c r="E2" s="13" t="s">
        <v>1</v>
      </c>
      <c r="F2" s="13" t="s">
        <v>1</v>
      </c>
    </row>
    <row r="3" spans="1:6" ht="15" customHeight="1" x14ac:dyDescent="0.3">
      <c r="A3" s="5" t="s">
        <v>61</v>
      </c>
      <c r="B3" s="5" t="s">
        <v>62</v>
      </c>
      <c r="C3" s="5" t="s">
        <v>63</v>
      </c>
      <c r="D3" s="32">
        <v>258664235948</v>
      </c>
      <c r="E3" s="32">
        <v>201383839157</v>
      </c>
      <c r="F3" s="33">
        <v>0.15653774547309801</v>
      </c>
    </row>
    <row r="4" spans="1:6" ht="15" customHeight="1" x14ac:dyDescent="0.3">
      <c r="A4" s="5" t="s">
        <v>1</v>
      </c>
      <c r="B4" s="5" t="s">
        <v>64</v>
      </c>
      <c r="C4" s="5" t="s">
        <v>65</v>
      </c>
      <c r="D4" s="11"/>
      <c r="E4" s="11"/>
      <c r="F4" s="11"/>
    </row>
    <row r="5" spans="1:6" s="28" customFormat="1" ht="15" customHeight="1" x14ac:dyDescent="0.3">
      <c r="A5" s="26" t="s">
        <v>66</v>
      </c>
      <c r="B5" s="26" t="s">
        <v>66</v>
      </c>
      <c r="C5" s="26" t="s">
        <v>66</v>
      </c>
      <c r="D5" s="29" t="s">
        <v>66</v>
      </c>
      <c r="E5" s="29" t="s">
        <v>66</v>
      </c>
      <c r="F5" s="29" t="s">
        <v>66</v>
      </c>
    </row>
    <row r="6" spans="1:6" ht="15" customHeight="1" x14ac:dyDescent="0.3">
      <c r="A6" s="5" t="s">
        <v>1</v>
      </c>
      <c r="B6" s="5" t="s">
        <v>67</v>
      </c>
      <c r="C6" s="5" t="s">
        <v>68</v>
      </c>
      <c r="D6" s="32">
        <v>258664235948</v>
      </c>
      <c r="E6" s="32">
        <v>201383839157</v>
      </c>
      <c r="F6" s="33">
        <v>0.15653774547309801</v>
      </c>
    </row>
    <row r="7" spans="1:6" ht="15" customHeight="1" x14ac:dyDescent="0.3">
      <c r="A7" s="5" t="s">
        <v>66</v>
      </c>
      <c r="B7" s="5" t="s">
        <v>66</v>
      </c>
      <c r="C7" s="5" t="s">
        <v>66</v>
      </c>
      <c r="D7" s="11" t="s">
        <v>66</v>
      </c>
      <c r="E7" s="11" t="s">
        <v>66</v>
      </c>
      <c r="F7" s="11" t="s">
        <v>66</v>
      </c>
    </row>
    <row r="8" spans="1:6" ht="15" customHeight="1" x14ac:dyDescent="0.3">
      <c r="A8" s="5" t="s">
        <v>69</v>
      </c>
      <c r="B8" s="5" t="s">
        <v>70</v>
      </c>
      <c r="C8" s="5" t="s">
        <v>71</v>
      </c>
      <c r="D8" s="32">
        <v>8622357673596</v>
      </c>
      <c r="E8" s="32">
        <v>8815284578919</v>
      </c>
      <c r="F8" s="33">
        <v>0.46621696555043202</v>
      </c>
    </row>
    <row r="9" spans="1:6" ht="15" customHeight="1" x14ac:dyDescent="0.3">
      <c r="A9" s="5" t="s">
        <v>66</v>
      </c>
      <c r="B9" s="5" t="s">
        <v>66</v>
      </c>
      <c r="C9" s="5" t="s">
        <v>66</v>
      </c>
      <c r="D9" s="11" t="s">
        <v>66</v>
      </c>
      <c r="E9" s="11" t="s">
        <v>66</v>
      </c>
      <c r="F9" s="11" t="s">
        <v>66</v>
      </c>
    </row>
    <row r="10" spans="1:6" ht="15" customHeight="1" x14ac:dyDescent="0.3">
      <c r="A10" s="5"/>
      <c r="B10" s="5"/>
      <c r="C10" s="5"/>
      <c r="D10" s="11"/>
      <c r="E10" s="11"/>
      <c r="F10" s="11" t="s">
        <v>1</v>
      </c>
    </row>
    <row r="11" spans="1:6" ht="15" customHeight="1" x14ac:dyDescent="0.3">
      <c r="A11" s="5" t="s">
        <v>72</v>
      </c>
      <c r="B11" s="5" t="s">
        <v>73</v>
      </c>
      <c r="C11" s="5" t="s">
        <v>74</v>
      </c>
      <c r="D11" s="11"/>
      <c r="E11" s="11"/>
      <c r="F11" s="11"/>
    </row>
    <row r="12" spans="1:6" ht="15" customHeight="1" x14ac:dyDescent="0.3">
      <c r="A12" s="5" t="s">
        <v>66</v>
      </c>
      <c r="B12" s="5" t="s">
        <v>66</v>
      </c>
      <c r="C12" s="5" t="s">
        <v>66</v>
      </c>
      <c r="D12" s="11" t="s">
        <v>66</v>
      </c>
      <c r="E12" s="11" t="s">
        <v>66</v>
      </c>
      <c r="F12" s="11" t="s">
        <v>66</v>
      </c>
    </row>
    <row r="13" spans="1:6" ht="15" customHeight="1" x14ac:dyDescent="0.3">
      <c r="A13" s="5" t="s">
        <v>75</v>
      </c>
      <c r="B13" s="5" t="s">
        <v>76</v>
      </c>
      <c r="C13" s="5" t="s">
        <v>77</v>
      </c>
      <c r="D13" s="32">
        <v>180634728991</v>
      </c>
      <c r="E13" s="32">
        <v>186259544102</v>
      </c>
      <c r="F13" s="33">
        <v>0.92209561872281298</v>
      </c>
    </row>
    <row r="14" spans="1:6" ht="15" customHeight="1" x14ac:dyDescent="0.3">
      <c r="A14" s="5" t="s">
        <v>66</v>
      </c>
      <c r="B14" s="5" t="s">
        <v>66</v>
      </c>
      <c r="C14" s="5" t="s">
        <v>66</v>
      </c>
      <c r="D14" s="11" t="s">
        <v>66</v>
      </c>
      <c r="E14" s="11" t="s">
        <v>66</v>
      </c>
      <c r="F14" s="11" t="s">
        <v>66</v>
      </c>
    </row>
    <row r="15" spans="1:6" ht="15" customHeight="1" x14ac:dyDescent="0.3">
      <c r="A15" s="5"/>
      <c r="B15" s="5"/>
      <c r="C15" s="5"/>
      <c r="D15" s="11"/>
      <c r="E15" s="11"/>
      <c r="F15" s="11"/>
    </row>
    <row r="16" spans="1:6" ht="15" customHeight="1" x14ac:dyDescent="0.3">
      <c r="A16" s="5" t="s">
        <v>78</v>
      </c>
      <c r="B16" s="5" t="s">
        <v>79</v>
      </c>
      <c r="C16" s="5" t="s">
        <v>80</v>
      </c>
      <c r="D16" s="32">
        <v>269835617</v>
      </c>
      <c r="E16" s="32">
        <v>356635616</v>
      </c>
      <c r="F16" s="33">
        <v>8.5864728699483104E-4</v>
      </c>
    </row>
    <row r="17" spans="1:6" ht="15" customHeight="1" x14ac:dyDescent="0.3">
      <c r="A17" s="5" t="s">
        <v>66</v>
      </c>
      <c r="B17" s="5" t="s">
        <v>66</v>
      </c>
      <c r="C17" s="5" t="s">
        <v>66</v>
      </c>
      <c r="D17" s="11" t="s">
        <v>66</v>
      </c>
      <c r="E17" s="11" t="s">
        <v>66</v>
      </c>
      <c r="F17" s="11" t="s">
        <v>66</v>
      </c>
    </row>
    <row r="18" spans="1:6" ht="15" customHeight="1" x14ac:dyDescent="0.3">
      <c r="A18" s="5"/>
      <c r="B18" s="5"/>
      <c r="C18" s="5"/>
      <c r="D18" s="11"/>
      <c r="E18" s="11"/>
      <c r="F18" s="11"/>
    </row>
    <row r="19" spans="1:6" ht="15" customHeight="1" x14ac:dyDescent="0.3">
      <c r="A19" s="5" t="s">
        <v>81</v>
      </c>
      <c r="B19" s="5" t="s">
        <v>82</v>
      </c>
      <c r="C19" s="5" t="s">
        <v>83</v>
      </c>
      <c r="D19" s="11"/>
      <c r="E19" s="11"/>
      <c r="F19" s="11"/>
    </row>
    <row r="20" spans="1:6" ht="15" customHeight="1" x14ac:dyDescent="0.3">
      <c r="A20" s="5" t="s">
        <v>66</v>
      </c>
      <c r="B20" s="5" t="s">
        <v>66</v>
      </c>
      <c r="C20" s="5" t="s">
        <v>66</v>
      </c>
      <c r="D20" s="11" t="s">
        <v>66</v>
      </c>
      <c r="E20" s="11" t="s">
        <v>66</v>
      </c>
      <c r="F20" s="11" t="s">
        <v>66</v>
      </c>
    </row>
    <row r="21" spans="1:6" ht="15" customHeight="1" x14ac:dyDescent="0.3">
      <c r="A21" s="5" t="s">
        <v>84</v>
      </c>
      <c r="B21" s="5" t="s">
        <v>85</v>
      </c>
      <c r="C21" s="5" t="s">
        <v>86</v>
      </c>
      <c r="D21" s="32">
        <v>17083028176</v>
      </c>
      <c r="E21" s="32">
        <v>11962031133</v>
      </c>
      <c r="F21" s="33"/>
    </row>
    <row r="22" spans="1:6" ht="15" customHeight="1" x14ac:dyDescent="0.3">
      <c r="A22" s="5" t="s">
        <v>66</v>
      </c>
      <c r="B22" s="5" t="s">
        <v>66</v>
      </c>
      <c r="C22" s="5" t="s">
        <v>66</v>
      </c>
      <c r="D22" s="11" t="s">
        <v>66</v>
      </c>
      <c r="E22" s="11" t="s">
        <v>66</v>
      </c>
      <c r="F22" s="11" t="s">
        <v>66</v>
      </c>
    </row>
    <row r="23" spans="1:6" ht="15" customHeight="1" x14ac:dyDescent="0.3">
      <c r="A23" s="5"/>
      <c r="B23" s="5"/>
      <c r="C23" s="5"/>
      <c r="D23" s="11"/>
      <c r="E23" s="11"/>
      <c r="F23" s="11" t="s">
        <v>1</v>
      </c>
    </row>
    <row r="24" spans="1:6" ht="15" customHeight="1" x14ac:dyDescent="0.3">
      <c r="A24" s="5" t="s">
        <v>87</v>
      </c>
      <c r="B24" s="5" t="s">
        <v>88</v>
      </c>
      <c r="C24" s="5" t="s">
        <v>89</v>
      </c>
      <c r="D24" s="11"/>
      <c r="E24" s="11"/>
      <c r="F24" s="11"/>
    </row>
    <row r="25" spans="1:6" ht="15" customHeight="1" x14ac:dyDescent="0.3">
      <c r="A25" s="5" t="s">
        <v>66</v>
      </c>
      <c r="B25" s="5" t="s">
        <v>66</v>
      </c>
      <c r="C25" s="5" t="s">
        <v>66</v>
      </c>
      <c r="D25" s="11" t="s">
        <v>66</v>
      </c>
      <c r="E25" s="11" t="s">
        <v>66</v>
      </c>
      <c r="F25" s="11" t="s">
        <v>66</v>
      </c>
    </row>
    <row r="26" spans="1:6" ht="15" customHeight="1" x14ac:dyDescent="0.3">
      <c r="A26" s="5"/>
      <c r="B26" s="5"/>
      <c r="C26" s="5"/>
      <c r="D26" s="11"/>
      <c r="E26" s="11"/>
      <c r="F26" s="11"/>
    </row>
    <row r="27" spans="1:6" ht="15" customHeight="1" x14ac:dyDescent="0.3">
      <c r="A27" s="5" t="s">
        <v>90</v>
      </c>
      <c r="B27" s="5" t="s">
        <v>91</v>
      </c>
      <c r="C27" s="5" t="s">
        <v>92</v>
      </c>
      <c r="D27" s="11"/>
      <c r="E27" s="11"/>
      <c r="F27" s="12"/>
    </row>
    <row r="28" spans="1:6" ht="15" customHeight="1" x14ac:dyDescent="0.3">
      <c r="A28" s="5" t="s">
        <v>66</v>
      </c>
      <c r="B28" s="5" t="s">
        <v>66</v>
      </c>
      <c r="C28" s="5" t="s">
        <v>66</v>
      </c>
      <c r="D28" s="11" t="s">
        <v>66</v>
      </c>
      <c r="E28" s="11" t="s">
        <v>66</v>
      </c>
      <c r="F28" s="11" t="s">
        <v>66</v>
      </c>
    </row>
    <row r="29" spans="1:6" ht="15" customHeight="1" x14ac:dyDescent="0.3">
      <c r="A29" s="5"/>
      <c r="B29" s="5"/>
      <c r="C29" s="5"/>
      <c r="D29" s="11"/>
      <c r="E29" s="11"/>
      <c r="F29" s="11"/>
    </row>
    <row r="30" spans="1:6" ht="15" customHeight="1" x14ac:dyDescent="0.3">
      <c r="A30" s="5" t="s">
        <v>93</v>
      </c>
      <c r="B30" s="5" t="s">
        <v>94</v>
      </c>
      <c r="C30" s="5" t="s">
        <v>95</v>
      </c>
      <c r="D30" s="34">
        <v>9079009502328</v>
      </c>
      <c r="E30" s="34">
        <v>9215246628927</v>
      </c>
      <c r="F30" s="35">
        <v>0.43951539875422002</v>
      </c>
    </row>
    <row r="31" spans="1:6" ht="15" customHeight="1" x14ac:dyDescent="0.3">
      <c r="A31" s="8" t="s">
        <v>96</v>
      </c>
      <c r="B31" s="8" t="s">
        <v>97</v>
      </c>
      <c r="C31" s="8" t="s">
        <v>98</v>
      </c>
      <c r="D31" s="13"/>
      <c r="E31" s="13"/>
      <c r="F31" s="13" t="s">
        <v>1</v>
      </c>
    </row>
    <row r="32" spans="1:6" ht="15" customHeight="1" x14ac:dyDescent="0.3">
      <c r="A32" s="5" t="s">
        <v>99</v>
      </c>
      <c r="B32" s="5" t="s">
        <v>100</v>
      </c>
      <c r="C32" s="5" t="s">
        <v>101</v>
      </c>
      <c r="D32" s="18"/>
      <c r="E32" s="11"/>
      <c r="F32" s="11"/>
    </row>
    <row r="33" spans="1:6" ht="15" customHeight="1" x14ac:dyDescent="0.3">
      <c r="A33" s="5" t="s">
        <v>66</v>
      </c>
      <c r="B33" s="5" t="s">
        <v>66</v>
      </c>
      <c r="C33" s="5" t="s">
        <v>66</v>
      </c>
      <c r="D33" s="11" t="s">
        <v>66</v>
      </c>
      <c r="E33" s="11" t="s">
        <v>66</v>
      </c>
      <c r="F33" s="11" t="s">
        <v>66</v>
      </c>
    </row>
    <row r="34" spans="1:6" ht="15" customHeight="1" x14ac:dyDescent="0.3">
      <c r="A34" s="5" t="s">
        <v>102</v>
      </c>
      <c r="B34" s="5" t="s">
        <v>103</v>
      </c>
      <c r="C34" s="5" t="s">
        <v>104</v>
      </c>
      <c r="D34" s="18"/>
      <c r="E34" s="18"/>
      <c r="F34" s="12"/>
    </row>
    <row r="35" spans="1:6" ht="15" customHeight="1" x14ac:dyDescent="0.3">
      <c r="A35" s="5" t="s">
        <v>66</v>
      </c>
      <c r="B35" s="5" t="s">
        <v>66</v>
      </c>
      <c r="C35" s="5" t="s">
        <v>66</v>
      </c>
      <c r="D35" s="11" t="s">
        <v>66</v>
      </c>
      <c r="E35" s="11" t="s">
        <v>66</v>
      </c>
      <c r="F35" s="11" t="s">
        <v>66</v>
      </c>
    </row>
    <row r="36" spans="1:6" ht="15" customHeight="1" x14ac:dyDescent="0.3">
      <c r="A36" s="5"/>
      <c r="B36" s="5"/>
      <c r="C36" s="5"/>
      <c r="D36" s="11"/>
      <c r="E36" s="11"/>
      <c r="F36" s="12" t="s">
        <v>1</v>
      </c>
    </row>
    <row r="37" spans="1:6" ht="15" customHeight="1" x14ac:dyDescent="0.3">
      <c r="A37" s="5" t="s">
        <v>105</v>
      </c>
      <c r="B37" s="5" t="s">
        <v>106</v>
      </c>
      <c r="C37" s="5" t="s">
        <v>107</v>
      </c>
      <c r="D37" s="32">
        <v>23639963221</v>
      </c>
      <c r="E37" s="32">
        <v>15039138420</v>
      </c>
      <c r="F37" s="33">
        <v>0.314627343839053</v>
      </c>
    </row>
    <row r="38" spans="1:6" ht="15" customHeight="1" x14ac:dyDescent="0.3">
      <c r="A38" s="5" t="s">
        <v>66</v>
      </c>
      <c r="B38" s="5" t="s">
        <v>66</v>
      </c>
      <c r="C38" s="5" t="s">
        <v>66</v>
      </c>
      <c r="D38" s="11" t="s">
        <v>66</v>
      </c>
      <c r="E38" s="11" t="s">
        <v>66</v>
      </c>
      <c r="F38" s="11" t="s">
        <v>66</v>
      </c>
    </row>
    <row r="39" spans="1:6" ht="15" customHeight="1" x14ac:dyDescent="0.3">
      <c r="A39" s="5"/>
      <c r="B39" s="5"/>
      <c r="C39" s="5"/>
      <c r="D39" s="11"/>
      <c r="E39" s="11"/>
      <c r="F39" s="11"/>
    </row>
    <row r="40" spans="1:6" ht="15" customHeight="1" x14ac:dyDescent="0.3">
      <c r="A40" s="5" t="s">
        <v>108</v>
      </c>
      <c r="B40" s="5" t="s">
        <v>109</v>
      </c>
      <c r="C40" s="5" t="s">
        <v>110</v>
      </c>
      <c r="D40" s="34">
        <v>23639963221</v>
      </c>
      <c r="E40" s="34">
        <v>15039138420</v>
      </c>
      <c r="F40" s="35">
        <v>0.314627343839053</v>
      </c>
    </row>
    <row r="41" spans="1:6" ht="15" customHeight="1" x14ac:dyDescent="0.3">
      <c r="A41" s="5" t="s">
        <v>1</v>
      </c>
      <c r="B41" s="5" t="s">
        <v>111</v>
      </c>
      <c r="C41" s="5" t="s">
        <v>112</v>
      </c>
      <c r="D41" s="32">
        <v>9055369539107</v>
      </c>
      <c r="E41" s="32">
        <v>9200207490507</v>
      </c>
      <c r="F41" s="33">
        <v>0.439971319572379</v>
      </c>
    </row>
    <row r="42" spans="1:6" ht="15" customHeight="1" x14ac:dyDescent="0.3">
      <c r="A42" s="5" t="s">
        <v>1</v>
      </c>
      <c r="B42" s="5" t="s">
        <v>113</v>
      </c>
      <c r="C42" s="5" t="s">
        <v>114</v>
      </c>
      <c r="D42" s="36">
        <v>666338878.75999999</v>
      </c>
      <c r="E42" s="36">
        <v>684153856.25</v>
      </c>
      <c r="F42" s="33">
        <v>0.50999728287870805</v>
      </c>
    </row>
    <row r="43" spans="1:6" ht="15" customHeight="1" x14ac:dyDescent="0.3">
      <c r="A43" s="5" t="s">
        <v>1</v>
      </c>
      <c r="B43" s="5" t="s">
        <v>115</v>
      </c>
      <c r="C43" s="5" t="s">
        <v>116</v>
      </c>
      <c r="D43" s="36">
        <v>13589.73</v>
      </c>
      <c r="E43" s="36">
        <v>13447.57</v>
      </c>
      <c r="F43" s="33">
        <v>0.86269320521968296</v>
      </c>
    </row>
    <row r="44" spans="1:6" ht="15" customHeight="1" x14ac:dyDescent="0.3">
      <c r="A44" s="9" t="s">
        <v>1</v>
      </c>
      <c r="B44" s="9" t="s">
        <v>1</v>
      </c>
      <c r="C44" s="9" t="s">
        <v>1</v>
      </c>
      <c r="D44" s="15" t="s">
        <v>1</v>
      </c>
      <c r="E44" s="15" t="s">
        <v>1</v>
      </c>
      <c r="F44" s="15"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6" workbookViewId="0">
      <selection activeCell="E50" sqref="E50"/>
    </sheetView>
  </sheetViews>
  <sheetFormatPr defaultRowHeight="13.2" x14ac:dyDescent="0.25"/>
  <cols>
    <col min="1" max="1" width="6.5546875" customWidth="1"/>
    <col min="2" max="2" width="60.44140625" customWidth="1"/>
    <col min="3" max="3" width="13" customWidth="1"/>
    <col min="4" max="6" width="21" style="17" bestFit="1" customWidth="1"/>
  </cols>
  <sheetData>
    <row r="1" spans="1:6" ht="15" customHeight="1" x14ac:dyDescent="0.3">
      <c r="A1" s="7" t="s">
        <v>6</v>
      </c>
      <c r="B1" s="7" t="s">
        <v>117</v>
      </c>
      <c r="C1" s="7" t="s">
        <v>54</v>
      </c>
      <c r="D1" s="16" t="s">
        <v>55</v>
      </c>
      <c r="E1" s="16" t="s">
        <v>56</v>
      </c>
      <c r="F1" s="16" t="s">
        <v>118</v>
      </c>
    </row>
    <row r="2" spans="1:6" ht="15" customHeight="1" x14ac:dyDescent="0.3">
      <c r="A2" s="8" t="s">
        <v>58</v>
      </c>
      <c r="B2" s="8" t="s">
        <v>119</v>
      </c>
      <c r="C2" s="8" t="s">
        <v>74</v>
      </c>
      <c r="D2" s="37">
        <v>100635197546</v>
      </c>
      <c r="E2" s="37">
        <v>97591456271</v>
      </c>
      <c r="F2" s="37">
        <v>100635197546</v>
      </c>
    </row>
    <row r="3" spans="1:6" ht="15" customHeight="1" x14ac:dyDescent="0.3">
      <c r="A3" s="5" t="s">
        <v>9</v>
      </c>
      <c r="B3" s="5" t="s">
        <v>120</v>
      </c>
      <c r="C3" s="5" t="s">
        <v>121</v>
      </c>
      <c r="D3" s="14"/>
      <c r="E3" s="14"/>
      <c r="F3" s="14"/>
    </row>
    <row r="4" spans="1:6" ht="15" customHeight="1" x14ac:dyDescent="0.3">
      <c r="A4" s="5" t="s">
        <v>66</v>
      </c>
      <c r="B4" s="5" t="s">
        <v>66</v>
      </c>
      <c r="C4" s="5" t="s">
        <v>66</v>
      </c>
      <c r="D4" s="14" t="s">
        <v>66</v>
      </c>
      <c r="E4" s="14" t="s">
        <v>66</v>
      </c>
      <c r="F4" s="14" t="s">
        <v>66</v>
      </c>
    </row>
    <row r="5" spans="1:6" ht="15" customHeight="1" x14ac:dyDescent="0.3">
      <c r="A5" s="5" t="s">
        <v>12</v>
      </c>
      <c r="B5" s="5" t="s">
        <v>76</v>
      </c>
      <c r="C5" s="5" t="s">
        <v>83</v>
      </c>
      <c r="D5" s="38">
        <v>99935672866</v>
      </c>
      <c r="E5" s="38">
        <v>96906699071</v>
      </c>
      <c r="F5" s="38">
        <v>99935672866</v>
      </c>
    </row>
    <row r="6" spans="1:6" ht="15" customHeight="1" x14ac:dyDescent="0.3">
      <c r="A6" s="5" t="s">
        <v>66</v>
      </c>
      <c r="B6" s="5" t="s">
        <v>66</v>
      </c>
      <c r="C6" s="5" t="s">
        <v>66</v>
      </c>
      <c r="D6" s="14"/>
      <c r="E6" s="14"/>
      <c r="F6" s="14"/>
    </row>
    <row r="7" spans="1:6" ht="15" customHeight="1" x14ac:dyDescent="0.3">
      <c r="A7" s="5" t="s">
        <v>15</v>
      </c>
      <c r="B7" s="5" t="s">
        <v>122</v>
      </c>
      <c r="C7" s="5" t="s">
        <v>101</v>
      </c>
      <c r="D7" s="38">
        <v>699524680</v>
      </c>
      <c r="E7" s="38">
        <v>684757200</v>
      </c>
      <c r="F7" s="38">
        <v>699524680</v>
      </c>
    </row>
    <row r="8" spans="1:6" ht="15" customHeight="1" x14ac:dyDescent="0.3">
      <c r="A8" s="5" t="s">
        <v>66</v>
      </c>
      <c r="B8" s="5" t="s">
        <v>66</v>
      </c>
      <c r="C8" s="5" t="s">
        <v>66</v>
      </c>
      <c r="D8" s="14" t="s">
        <v>66</v>
      </c>
      <c r="E8" s="11" t="s">
        <v>66</v>
      </c>
      <c r="F8" s="14" t="s">
        <v>66</v>
      </c>
    </row>
    <row r="9" spans="1:6" ht="15" customHeight="1" x14ac:dyDescent="0.3">
      <c r="A9" s="5" t="s">
        <v>18</v>
      </c>
      <c r="B9" s="5" t="s">
        <v>123</v>
      </c>
      <c r="C9" s="5" t="s">
        <v>121</v>
      </c>
      <c r="D9" s="18"/>
      <c r="E9" s="18"/>
      <c r="F9" s="18"/>
    </row>
    <row r="10" spans="1:6" ht="15" customHeight="1" x14ac:dyDescent="0.3">
      <c r="A10" s="5" t="s">
        <v>66</v>
      </c>
      <c r="B10" s="5" t="s">
        <v>66</v>
      </c>
      <c r="C10" s="5" t="s">
        <v>66</v>
      </c>
      <c r="D10" s="11" t="s">
        <v>66</v>
      </c>
      <c r="E10" s="11" t="s">
        <v>66</v>
      </c>
      <c r="F10" s="14" t="s">
        <v>66</v>
      </c>
    </row>
    <row r="11" spans="1:6" ht="15" customHeight="1" x14ac:dyDescent="0.3">
      <c r="A11" s="8" t="s">
        <v>96</v>
      </c>
      <c r="B11" s="8" t="s">
        <v>124</v>
      </c>
      <c r="C11" s="8" t="s">
        <v>125</v>
      </c>
      <c r="D11" s="39">
        <v>10289543391</v>
      </c>
      <c r="E11" s="39">
        <v>10543588742</v>
      </c>
      <c r="F11" s="39">
        <v>10289543391</v>
      </c>
    </row>
    <row r="12" spans="1:6" ht="15" customHeight="1" x14ac:dyDescent="0.3">
      <c r="A12" s="5" t="s">
        <v>9</v>
      </c>
      <c r="B12" s="5" t="s">
        <v>126</v>
      </c>
      <c r="C12" s="5" t="s">
        <v>127</v>
      </c>
      <c r="D12" s="38">
        <v>9283367423</v>
      </c>
      <c r="E12" s="38">
        <v>9484875372</v>
      </c>
      <c r="F12" s="38">
        <v>9283367423</v>
      </c>
    </row>
    <row r="13" spans="1:6" ht="15" customHeight="1" x14ac:dyDescent="0.3">
      <c r="A13" s="5" t="s">
        <v>66</v>
      </c>
      <c r="B13" s="5" t="s">
        <v>66</v>
      </c>
      <c r="C13" s="5" t="s">
        <v>66</v>
      </c>
      <c r="D13" s="11" t="s">
        <v>66</v>
      </c>
      <c r="E13" s="11" t="s">
        <v>66</v>
      </c>
      <c r="F13" s="14" t="s">
        <v>66</v>
      </c>
    </row>
    <row r="14" spans="1:6" ht="15" customHeight="1" x14ac:dyDescent="0.3">
      <c r="A14" s="5" t="s">
        <v>12</v>
      </c>
      <c r="B14" s="5" t="s">
        <v>128</v>
      </c>
      <c r="C14" s="5" t="s">
        <v>129</v>
      </c>
      <c r="D14" s="38">
        <v>551769168</v>
      </c>
      <c r="E14" s="38">
        <v>568635314</v>
      </c>
      <c r="F14" s="38">
        <v>551769168</v>
      </c>
    </row>
    <row r="15" spans="1:6" ht="15" customHeight="1" x14ac:dyDescent="0.3">
      <c r="A15" s="5" t="s">
        <v>66</v>
      </c>
      <c r="B15" s="5" t="s">
        <v>66</v>
      </c>
      <c r="C15" s="5" t="s">
        <v>66</v>
      </c>
      <c r="D15" s="11" t="s">
        <v>66</v>
      </c>
      <c r="E15" s="11" t="s">
        <v>66</v>
      </c>
      <c r="F15" s="14" t="s">
        <v>66</v>
      </c>
    </row>
    <row r="16" spans="1:6" ht="15" customHeight="1" x14ac:dyDescent="0.3">
      <c r="A16" s="5"/>
      <c r="B16" s="5"/>
      <c r="C16" s="5"/>
      <c r="D16" s="11"/>
      <c r="E16" s="11"/>
      <c r="F16" s="11"/>
    </row>
    <row r="17" spans="1:6" ht="15" customHeight="1" x14ac:dyDescent="0.3">
      <c r="A17" s="5" t="s">
        <v>15</v>
      </c>
      <c r="B17" s="5" t="s">
        <v>130</v>
      </c>
      <c r="C17" s="5" t="s">
        <v>131</v>
      </c>
      <c r="D17" s="38">
        <v>360052638</v>
      </c>
      <c r="E17" s="38">
        <v>367441266</v>
      </c>
      <c r="F17" s="38">
        <v>360052638</v>
      </c>
    </row>
    <row r="18" spans="1:6" ht="15" customHeight="1" x14ac:dyDescent="0.3">
      <c r="A18" s="5" t="s">
        <v>66</v>
      </c>
      <c r="B18" s="5" t="s">
        <v>66</v>
      </c>
      <c r="C18" s="5" t="s">
        <v>66</v>
      </c>
      <c r="D18" s="11" t="s">
        <v>66</v>
      </c>
      <c r="E18" s="11" t="s">
        <v>66</v>
      </c>
      <c r="F18" s="14" t="s">
        <v>66</v>
      </c>
    </row>
    <row r="19" spans="1:6" ht="15" customHeight="1" x14ac:dyDescent="0.3">
      <c r="A19" s="5"/>
      <c r="B19" s="5"/>
      <c r="C19" s="5"/>
      <c r="D19" s="11"/>
      <c r="E19" s="11"/>
      <c r="F19" s="11"/>
    </row>
    <row r="20" spans="1:6" s="28" customFormat="1" ht="15" customHeight="1" x14ac:dyDescent="0.3">
      <c r="A20" s="26" t="s">
        <v>18</v>
      </c>
      <c r="B20" s="26" t="s">
        <v>132</v>
      </c>
      <c r="C20" s="26" t="s">
        <v>133</v>
      </c>
      <c r="D20" s="38"/>
      <c r="E20" s="38"/>
      <c r="F20" s="38"/>
    </row>
    <row r="21" spans="1:6" ht="15" customHeight="1" x14ac:dyDescent="0.3">
      <c r="A21" s="5" t="s">
        <v>66</v>
      </c>
      <c r="B21" s="5" t="s">
        <v>66</v>
      </c>
      <c r="C21" s="5" t="s">
        <v>66</v>
      </c>
      <c r="D21" s="11" t="s">
        <v>66</v>
      </c>
      <c r="E21" s="11" t="s">
        <v>66</v>
      </c>
      <c r="F21" s="14" t="s">
        <v>66</v>
      </c>
    </row>
    <row r="22" spans="1:6" s="28" customFormat="1" ht="15" customHeight="1" x14ac:dyDescent="0.3">
      <c r="A22" s="26" t="s">
        <v>21</v>
      </c>
      <c r="B22" s="26" t="s">
        <v>134</v>
      </c>
      <c r="C22" s="26" t="s">
        <v>135</v>
      </c>
      <c r="D22" s="38"/>
      <c r="E22" s="38"/>
      <c r="F22" s="38"/>
    </row>
    <row r="23" spans="1:6" ht="15" customHeight="1" x14ac:dyDescent="0.3">
      <c r="A23" s="5" t="s">
        <v>66</v>
      </c>
      <c r="B23" s="5" t="s">
        <v>66</v>
      </c>
      <c r="C23" s="5" t="s">
        <v>66</v>
      </c>
      <c r="D23" s="11" t="s">
        <v>66</v>
      </c>
      <c r="E23" s="11" t="s">
        <v>66</v>
      </c>
      <c r="F23" s="14" t="s">
        <v>66</v>
      </c>
    </row>
    <row r="24" spans="1:6" ht="15" customHeight="1" x14ac:dyDescent="0.3">
      <c r="A24" s="5" t="s">
        <v>24</v>
      </c>
      <c r="B24" s="5" t="s">
        <v>136</v>
      </c>
      <c r="C24" s="5" t="s">
        <v>137</v>
      </c>
      <c r="D24" s="38">
        <v>0</v>
      </c>
      <c r="E24" s="38">
        <v>8408219</v>
      </c>
      <c r="F24" s="38">
        <v>0</v>
      </c>
    </row>
    <row r="25" spans="1:6" ht="15" customHeight="1" x14ac:dyDescent="0.3">
      <c r="A25" s="5" t="s">
        <v>66</v>
      </c>
      <c r="B25" s="5" t="s">
        <v>66</v>
      </c>
      <c r="C25" s="5" t="s">
        <v>66</v>
      </c>
      <c r="D25" s="11" t="s">
        <v>66</v>
      </c>
      <c r="E25" s="11" t="s">
        <v>66</v>
      </c>
      <c r="F25" s="14" t="s">
        <v>66</v>
      </c>
    </row>
    <row r="26" spans="1:6" ht="15" customHeight="1" x14ac:dyDescent="0.3">
      <c r="A26" s="5" t="s">
        <v>27</v>
      </c>
      <c r="B26" s="5" t="s">
        <v>138</v>
      </c>
      <c r="C26" s="5" t="s">
        <v>139</v>
      </c>
      <c r="D26" s="38">
        <v>60000000</v>
      </c>
      <c r="E26" s="38">
        <v>60000000</v>
      </c>
      <c r="F26" s="38">
        <v>60000000</v>
      </c>
    </row>
    <row r="27" spans="1:6" ht="15" customHeight="1" x14ac:dyDescent="0.3">
      <c r="A27" s="5" t="s">
        <v>66</v>
      </c>
      <c r="B27" s="5" t="s">
        <v>66</v>
      </c>
      <c r="C27" s="5" t="s">
        <v>66</v>
      </c>
      <c r="D27" s="11" t="s">
        <v>66</v>
      </c>
      <c r="E27" s="11" t="s">
        <v>66</v>
      </c>
      <c r="F27" s="14" t="s">
        <v>66</v>
      </c>
    </row>
    <row r="28" spans="1:6" ht="15" customHeight="1" x14ac:dyDescent="0.3">
      <c r="A28" s="5"/>
      <c r="B28" s="5"/>
      <c r="C28" s="5"/>
      <c r="D28" s="11"/>
      <c r="E28" s="11"/>
      <c r="F28" s="11"/>
    </row>
    <row r="29" spans="1:6" ht="15" customHeight="1" x14ac:dyDescent="0.3">
      <c r="A29" s="5" t="s">
        <v>30</v>
      </c>
      <c r="B29" s="5" t="s">
        <v>140</v>
      </c>
      <c r="C29" s="5" t="s">
        <v>141</v>
      </c>
      <c r="D29" s="18"/>
      <c r="E29" s="18"/>
      <c r="F29" s="18"/>
    </row>
    <row r="30" spans="1:6" ht="15" customHeight="1" x14ac:dyDescent="0.3">
      <c r="A30" s="5" t="s">
        <v>66</v>
      </c>
      <c r="B30" s="5" t="s">
        <v>66</v>
      </c>
      <c r="C30" s="5" t="s">
        <v>66</v>
      </c>
      <c r="D30" s="11" t="s">
        <v>66</v>
      </c>
      <c r="E30" s="11" t="s">
        <v>66</v>
      </c>
      <c r="F30" s="14" t="s">
        <v>66</v>
      </c>
    </row>
    <row r="31" spans="1:6" ht="15" customHeight="1" x14ac:dyDescent="0.3">
      <c r="A31" s="5"/>
      <c r="B31" s="5"/>
      <c r="C31" s="5"/>
      <c r="D31" s="11"/>
      <c r="E31" s="11"/>
      <c r="F31" s="11"/>
    </row>
    <row r="32" spans="1:6" s="28" customFormat="1" ht="15" customHeight="1" x14ac:dyDescent="0.3">
      <c r="A32" s="26" t="s">
        <v>33</v>
      </c>
      <c r="B32" s="26" t="s">
        <v>142</v>
      </c>
      <c r="C32" s="26" t="s">
        <v>133</v>
      </c>
      <c r="D32" s="38">
        <v>18439162</v>
      </c>
      <c r="E32" s="38">
        <v>39680593</v>
      </c>
      <c r="F32" s="38">
        <v>18439162</v>
      </c>
    </row>
    <row r="33" spans="1:6" ht="15" customHeight="1" x14ac:dyDescent="0.3">
      <c r="A33" s="5" t="s">
        <v>66</v>
      </c>
      <c r="B33" s="5" t="s">
        <v>66</v>
      </c>
      <c r="C33" s="5" t="s">
        <v>66</v>
      </c>
      <c r="D33" s="11" t="s">
        <v>66</v>
      </c>
      <c r="E33" s="11" t="s">
        <v>66</v>
      </c>
      <c r="F33" s="14" t="s">
        <v>66</v>
      </c>
    </row>
    <row r="34" spans="1:6" ht="15" customHeight="1" x14ac:dyDescent="0.3">
      <c r="A34" s="5"/>
      <c r="B34" s="5"/>
      <c r="C34" s="5"/>
      <c r="D34" s="11"/>
      <c r="E34" s="11"/>
      <c r="F34" s="11"/>
    </row>
    <row r="35" spans="1:6" s="28" customFormat="1" ht="15" customHeight="1" x14ac:dyDescent="0.3">
      <c r="A35" s="26" t="s">
        <v>36</v>
      </c>
      <c r="B35" s="26" t="s">
        <v>143</v>
      </c>
      <c r="C35" s="26" t="s">
        <v>135</v>
      </c>
      <c r="D35" s="38">
        <v>15915000</v>
      </c>
      <c r="E35" s="38">
        <v>14547978</v>
      </c>
      <c r="F35" s="38">
        <v>15915000</v>
      </c>
    </row>
    <row r="36" spans="1:6" ht="15" customHeight="1" x14ac:dyDescent="0.3">
      <c r="A36" s="5" t="s">
        <v>66</v>
      </c>
      <c r="B36" s="5" t="s">
        <v>66</v>
      </c>
      <c r="C36" s="5" t="s">
        <v>66</v>
      </c>
      <c r="D36" s="11" t="s">
        <v>66</v>
      </c>
      <c r="E36" s="11" t="s">
        <v>66</v>
      </c>
      <c r="F36" s="14" t="s">
        <v>66</v>
      </c>
    </row>
    <row r="37" spans="1:6" ht="15" customHeight="1" x14ac:dyDescent="0.3">
      <c r="A37" s="5"/>
      <c r="B37" s="5"/>
      <c r="C37" s="5"/>
      <c r="D37" s="11"/>
      <c r="E37" s="11"/>
      <c r="F37" s="11"/>
    </row>
    <row r="38" spans="1:6" ht="15" customHeight="1" x14ac:dyDescent="0.3">
      <c r="A38" s="8" t="s">
        <v>144</v>
      </c>
      <c r="B38" s="8" t="s">
        <v>145</v>
      </c>
      <c r="C38" s="8" t="s">
        <v>146</v>
      </c>
      <c r="D38" s="39">
        <v>90345654155</v>
      </c>
      <c r="E38" s="39">
        <v>87047867529</v>
      </c>
      <c r="F38" s="39">
        <v>90345654155</v>
      </c>
    </row>
    <row r="39" spans="1:6" ht="15" customHeight="1" x14ac:dyDescent="0.3">
      <c r="A39" s="8" t="s">
        <v>147</v>
      </c>
      <c r="B39" s="8" t="s">
        <v>148</v>
      </c>
      <c r="C39" s="8" t="s">
        <v>149</v>
      </c>
      <c r="D39" s="39">
        <v>5493381730</v>
      </c>
      <c r="E39" s="39">
        <v>73781759885</v>
      </c>
      <c r="F39" s="39">
        <v>5493381730</v>
      </c>
    </row>
    <row r="40" spans="1:6" ht="15" customHeight="1" x14ac:dyDescent="0.3">
      <c r="A40" s="5" t="s">
        <v>9</v>
      </c>
      <c r="B40" s="5" t="s">
        <v>150</v>
      </c>
      <c r="C40" s="5" t="s">
        <v>151</v>
      </c>
      <c r="D40" s="38">
        <v>-10612176891</v>
      </c>
      <c r="E40" s="38">
        <v>-25740955867</v>
      </c>
      <c r="F40" s="38">
        <v>-10612176891</v>
      </c>
    </row>
    <row r="41" spans="1:6" ht="15" customHeight="1" x14ac:dyDescent="0.3">
      <c r="A41" s="5" t="s">
        <v>12</v>
      </c>
      <c r="B41" s="5" t="s">
        <v>152</v>
      </c>
      <c r="C41" s="5" t="s">
        <v>153</v>
      </c>
      <c r="D41" s="38">
        <v>16105558621</v>
      </c>
      <c r="E41" s="38">
        <v>99522715752</v>
      </c>
      <c r="F41" s="38">
        <v>16105558621</v>
      </c>
    </row>
    <row r="42" spans="1:6" ht="15" customHeight="1" x14ac:dyDescent="0.3">
      <c r="A42" s="8" t="s">
        <v>154</v>
      </c>
      <c r="B42" s="8" t="s">
        <v>155</v>
      </c>
      <c r="C42" s="8" t="s">
        <v>156</v>
      </c>
      <c r="D42" s="39">
        <v>95839035885</v>
      </c>
      <c r="E42" s="39">
        <v>160829627414</v>
      </c>
      <c r="F42" s="39">
        <v>95839035885</v>
      </c>
    </row>
    <row r="43" spans="1:6" ht="15" customHeight="1" x14ac:dyDescent="0.3">
      <c r="A43" s="8" t="s">
        <v>157</v>
      </c>
      <c r="B43" s="8" t="s">
        <v>158</v>
      </c>
      <c r="C43" s="8" t="s">
        <v>159</v>
      </c>
      <c r="D43" s="39">
        <v>9200207490507</v>
      </c>
      <c r="E43" s="39">
        <v>9441395306064</v>
      </c>
      <c r="F43" s="39">
        <v>9200207490507</v>
      </c>
    </row>
    <row r="44" spans="1:6" ht="15" customHeight="1" x14ac:dyDescent="0.3">
      <c r="A44" s="8" t="s">
        <v>160</v>
      </c>
      <c r="B44" s="8" t="s">
        <v>161</v>
      </c>
      <c r="C44" s="8" t="s">
        <v>162</v>
      </c>
      <c r="D44" s="39">
        <v>-144837951400</v>
      </c>
      <c r="E44" s="39">
        <v>-241187815557</v>
      </c>
      <c r="F44" s="39">
        <v>-144837951400</v>
      </c>
    </row>
    <row r="45" spans="1:6" ht="15" customHeight="1" x14ac:dyDescent="0.3">
      <c r="A45" s="5" t="s">
        <v>9</v>
      </c>
      <c r="B45" s="5" t="s">
        <v>163</v>
      </c>
      <c r="C45" s="5" t="s">
        <v>164</v>
      </c>
      <c r="D45" s="38">
        <v>95839035885</v>
      </c>
      <c r="E45" s="38">
        <v>160829627414</v>
      </c>
      <c r="F45" s="38">
        <v>95839035885</v>
      </c>
    </row>
    <row r="46" spans="1:6" ht="15" customHeight="1" x14ac:dyDescent="0.3">
      <c r="A46" s="5" t="s">
        <v>12</v>
      </c>
      <c r="B46" s="5" t="s">
        <v>165</v>
      </c>
      <c r="C46" s="5" t="s">
        <v>166</v>
      </c>
      <c r="D46" s="11"/>
      <c r="E46" s="11"/>
      <c r="F46" s="11"/>
    </row>
    <row r="47" spans="1:6" ht="15" customHeight="1" x14ac:dyDescent="0.3">
      <c r="A47" s="5" t="s">
        <v>15</v>
      </c>
      <c r="B47" s="5" t="s">
        <v>167</v>
      </c>
      <c r="C47" s="5" t="s">
        <v>168</v>
      </c>
      <c r="D47" s="38">
        <v>-240676987285</v>
      </c>
      <c r="E47" s="38">
        <v>-402017442971</v>
      </c>
      <c r="F47" s="38">
        <v>-240676987285</v>
      </c>
    </row>
    <row r="48" spans="1:6" ht="15" customHeight="1" x14ac:dyDescent="0.3">
      <c r="A48" s="8" t="s">
        <v>169</v>
      </c>
      <c r="B48" s="8" t="s">
        <v>170</v>
      </c>
      <c r="C48" s="8" t="s">
        <v>171</v>
      </c>
      <c r="D48" s="39">
        <v>9055369539107</v>
      </c>
      <c r="E48" s="39">
        <v>9200207490507</v>
      </c>
      <c r="F48" s="39">
        <v>9055369539107</v>
      </c>
    </row>
    <row r="49" spans="1:6" ht="15" customHeight="1" x14ac:dyDescent="0.3">
      <c r="A49" s="8" t="s">
        <v>172</v>
      </c>
      <c r="B49" s="8" t="s">
        <v>173</v>
      </c>
      <c r="C49" s="8" t="s">
        <v>174</v>
      </c>
      <c r="D49" s="38"/>
      <c r="E49" s="38"/>
      <c r="F49" s="38"/>
    </row>
    <row r="50" spans="1:6" ht="15" customHeight="1" x14ac:dyDescent="0.3">
      <c r="A50" s="5" t="s">
        <v>1</v>
      </c>
      <c r="B50" s="5" t="s">
        <v>175</v>
      </c>
      <c r="C50" s="5" t="s">
        <v>176</v>
      </c>
      <c r="D50" s="11"/>
      <c r="E50" s="11"/>
      <c r="F50" s="11"/>
    </row>
    <row r="51" spans="1:6" ht="15" customHeight="1" x14ac:dyDescent="0.3">
      <c r="A51" s="9" t="s">
        <v>1</v>
      </c>
      <c r="B51" s="9" t="s">
        <v>1</v>
      </c>
      <c r="C51" s="9" t="s">
        <v>1</v>
      </c>
      <c r="D51" s="15" t="s">
        <v>1</v>
      </c>
      <c r="E51" s="15" t="s">
        <v>1</v>
      </c>
      <c r="F51" s="15"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6"/>
  <sheetViews>
    <sheetView topLeftCell="A41" workbookViewId="0">
      <selection activeCell="E56" sqref="E56"/>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50" t="s">
        <v>182</v>
      </c>
      <c r="C2" s="50"/>
      <c r="D2" s="50"/>
      <c r="E2" s="50"/>
      <c r="F2" s="50"/>
      <c r="G2" s="50"/>
    </row>
    <row r="3" spans="1:10" ht="15" customHeight="1" x14ac:dyDescent="0.3">
      <c r="A3" s="5" t="s">
        <v>66</v>
      </c>
      <c r="B3" s="5" t="s">
        <v>66</v>
      </c>
      <c r="C3" s="5" t="s">
        <v>66</v>
      </c>
      <c r="D3" s="5" t="s">
        <v>66</v>
      </c>
      <c r="E3" s="5" t="s">
        <v>66</v>
      </c>
      <c r="F3" s="5" t="s">
        <v>66</v>
      </c>
      <c r="G3" s="5" t="s">
        <v>66</v>
      </c>
    </row>
    <row r="4" spans="1:10" ht="15" customHeight="1" x14ac:dyDescent="0.3">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
      <c r="A6" s="5" t="s">
        <v>1</v>
      </c>
      <c r="B6" s="5" t="s">
        <v>183</v>
      </c>
      <c r="C6" s="5" t="s">
        <v>187</v>
      </c>
      <c r="D6" s="18">
        <v>0</v>
      </c>
      <c r="E6" s="20"/>
      <c r="F6" s="18">
        <v>0</v>
      </c>
      <c r="G6" s="10">
        <v>0</v>
      </c>
    </row>
    <row r="7" spans="1:10" ht="15" customHeight="1" x14ac:dyDescent="0.3">
      <c r="A7" s="8" t="s">
        <v>188</v>
      </c>
      <c r="B7" s="8" t="s">
        <v>189</v>
      </c>
      <c r="C7" s="8" t="s">
        <v>190</v>
      </c>
      <c r="D7" s="8" t="s">
        <v>1</v>
      </c>
      <c r="E7" s="8" t="s">
        <v>1</v>
      </c>
      <c r="F7" s="8" t="s">
        <v>1</v>
      </c>
      <c r="G7" s="8" t="s">
        <v>1</v>
      </c>
    </row>
    <row r="8" spans="1:10" ht="15" customHeight="1" x14ac:dyDescent="0.3">
      <c r="A8" s="5" t="s">
        <v>66</v>
      </c>
      <c r="B8" s="5" t="s">
        <v>66</v>
      </c>
      <c r="C8" s="5" t="s">
        <v>66</v>
      </c>
      <c r="D8" s="5" t="s">
        <v>66</v>
      </c>
      <c r="E8" s="5" t="s">
        <v>66</v>
      </c>
      <c r="F8" s="5" t="s">
        <v>66</v>
      </c>
      <c r="G8" s="5" t="s">
        <v>66</v>
      </c>
    </row>
    <row r="9" spans="1:10" ht="15" customHeight="1" x14ac:dyDescent="0.3">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
      <c r="A11" s="5" t="s">
        <v>66</v>
      </c>
      <c r="B11" s="5" t="s">
        <v>66</v>
      </c>
      <c r="C11" s="5" t="s">
        <v>66</v>
      </c>
      <c r="D11" s="5" t="s">
        <v>66</v>
      </c>
      <c r="E11" s="5" t="s">
        <v>66</v>
      </c>
      <c r="F11" s="5" t="s">
        <v>66</v>
      </c>
      <c r="G11" s="5" t="s">
        <v>66</v>
      </c>
    </row>
    <row r="12" spans="1:10" ht="15" customHeight="1" x14ac:dyDescent="0.3">
      <c r="A12" s="5" t="s">
        <v>9</v>
      </c>
      <c r="B12" s="5" t="s">
        <v>363</v>
      </c>
      <c r="C12" s="5" t="s">
        <v>364</v>
      </c>
      <c r="D12" s="27"/>
      <c r="E12" s="32"/>
      <c r="F12" s="32">
        <v>7921696315166</v>
      </c>
      <c r="G12" s="33">
        <v>0.87252869524310495</v>
      </c>
      <c r="J12" s="23"/>
    </row>
    <row r="13" spans="1:10" ht="15" customHeight="1" x14ac:dyDescent="0.25">
      <c r="A13" s="40" t="s">
        <v>365</v>
      </c>
      <c r="B13" s="41" t="s">
        <v>366</v>
      </c>
      <c r="C13" s="42" t="s">
        <v>367</v>
      </c>
      <c r="D13" s="32">
        <v>3573397</v>
      </c>
      <c r="E13" s="32">
        <v>73656.939998999995</v>
      </c>
      <c r="F13" s="32">
        <v>263205488425</v>
      </c>
      <c r="G13" s="33">
        <v>2.8990551046070599E-2</v>
      </c>
      <c r="J13" s="23"/>
    </row>
    <row r="14" spans="1:10" ht="15" customHeight="1" x14ac:dyDescent="0.25">
      <c r="A14" s="40" t="s">
        <v>368</v>
      </c>
      <c r="B14" s="41" t="s">
        <v>369</v>
      </c>
      <c r="C14" s="42" t="s">
        <v>370</v>
      </c>
      <c r="D14" s="32">
        <v>5194080</v>
      </c>
      <c r="E14" s="32">
        <v>74235.91</v>
      </c>
      <c r="F14" s="32">
        <v>385587255413</v>
      </c>
      <c r="G14" s="33">
        <v>4.2470189651649698E-2</v>
      </c>
      <c r="J14" s="23"/>
    </row>
    <row r="15" spans="1:10" ht="15" customHeight="1" x14ac:dyDescent="0.25">
      <c r="A15" s="40" t="s">
        <v>371</v>
      </c>
      <c r="B15" s="41" t="s">
        <v>372</v>
      </c>
      <c r="C15" s="42" t="s">
        <v>373</v>
      </c>
      <c r="D15" s="32">
        <v>133700</v>
      </c>
      <c r="E15" s="32">
        <v>98273.97</v>
      </c>
      <c r="F15" s="32">
        <v>13139229789</v>
      </c>
      <c r="G15" s="33">
        <v>1.4472096086727199E-3</v>
      </c>
    </row>
    <row r="16" spans="1:10" ht="15" customHeight="1" x14ac:dyDescent="0.25">
      <c r="A16" s="40" t="s">
        <v>374</v>
      </c>
      <c r="B16" s="41" t="s">
        <v>375</v>
      </c>
      <c r="C16" s="42" t="s">
        <v>376</v>
      </c>
      <c r="D16" s="32">
        <v>4001290</v>
      </c>
      <c r="E16" s="32">
        <v>71048.269998999996</v>
      </c>
      <c r="F16" s="32">
        <v>284284732268</v>
      </c>
      <c r="G16" s="33">
        <v>3.1312306942195098E-2</v>
      </c>
    </row>
    <row r="17" spans="1:7" ht="15" customHeight="1" x14ac:dyDescent="0.25">
      <c r="A17" s="40" t="s">
        <v>377</v>
      </c>
      <c r="B17" s="41" t="s">
        <v>380</v>
      </c>
      <c r="C17" s="42" t="s">
        <v>378</v>
      </c>
      <c r="D17" s="32">
        <v>8900224</v>
      </c>
      <c r="E17" s="32">
        <v>74747.209998999999</v>
      </c>
      <c r="F17" s="32">
        <v>665266912375</v>
      </c>
      <c r="G17" s="33">
        <v>7.3275274379260805E-2</v>
      </c>
    </row>
    <row r="18" spans="1:7" ht="15" customHeight="1" x14ac:dyDescent="0.25">
      <c r="A18" s="40" t="s">
        <v>379</v>
      </c>
      <c r="B18" s="41" t="s">
        <v>383</v>
      </c>
      <c r="C18" s="42" t="s">
        <v>381</v>
      </c>
      <c r="D18" s="32">
        <v>12944294</v>
      </c>
      <c r="E18" s="32">
        <v>87182.25</v>
      </c>
      <c r="F18" s="32">
        <v>1128512675582</v>
      </c>
      <c r="G18" s="33">
        <v>0.124299096205663</v>
      </c>
    </row>
    <row r="19" spans="1:7" ht="15" customHeight="1" x14ac:dyDescent="0.25">
      <c r="A19" s="40" t="s">
        <v>382</v>
      </c>
      <c r="B19" s="41" t="s">
        <v>386</v>
      </c>
      <c r="C19" s="42" t="s">
        <v>384</v>
      </c>
      <c r="D19" s="32">
        <v>884444</v>
      </c>
      <c r="E19" s="32">
        <v>98768.029999000006</v>
      </c>
      <c r="F19" s="32">
        <v>87354791525</v>
      </c>
      <c r="G19" s="33">
        <v>9.6216213346401805E-3</v>
      </c>
    </row>
    <row r="20" spans="1:7" ht="15" customHeight="1" x14ac:dyDescent="0.25">
      <c r="A20" s="40" t="s">
        <v>385</v>
      </c>
      <c r="B20" s="41" t="s">
        <v>389</v>
      </c>
      <c r="C20" s="42" t="s">
        <v>387</v>
      </c>
      <c r="D20" s="32">
        <v>10421349</v>
      </c>
      <c r="E20" s="32">
        <v>55212.3</v>
      </c>
      <c r="F20" s="32">
        <v>575386647393</v>
      </c>
      <c r="G20" s="33">
        <v>6.3375486857400201E-2</v>
      </c>
    </row>
    <row r="21" spans="1:7" ht="15" customHeight="1" x14ac:dyDescent="0.25">
      <c r="A21" s="40" t="s">
        <v>388</v>
      </c>
      <c r="B21" s="41" t="s">
        <v>392</v>
      </c>
      <c r="C21" s="42" t="s">
        <v>390</v>
      </c>
      <c r="D21" s="32">
        <v>5509878</v>
      </c>
      <c r="E21" s="32">
        <v>68271.009999999995</v>
      </c>
      <c r="F21" s="32">
        <v>376164936037</v>
      </c>
      <c r="G21" s="33">
        <v>4.1432376069277799E-2</v>
      </c>
    </row>
    <row r="22" spans="1:7" ht="15" customHeight="1" x14ac:dyDescent="0.25">
      <c r="A22" s="40" t="s">
        <v>391</v>
      </c>
      <c r="B22" s="41" t="s">
        <v>395</v>
      </c>
      <c r="C22" s="42" t="s">
        <v>393</v>
      </c>
      <c r="D22" s="32">
        <v>14051678</v>
      </c>
      <c r="E22" s="32">
        <v>93968.309999000005</v>
      </c>
      <c r="F22" s="32">
        <v>1320412434324</v>
      </c>
      <c r="G22" s="33">
        <v>0.14543573657296299</v>
      </c>
    </row>
    <row r="23" spans="1:7" ht="15" customHeight="1" x14ac:dyDescent="0.25">
      <c r="A23" s="40" t="s">
        <v>394</v>
      </c>
      <c r="B23" s="41" t="s">
        <v>398</v>
      </c>
      <c r="C23" s="42" t="s">
        <v>396</v>
      </c>
      <c r="D23" s="32">
        <v>12154652</v>
      </c>
      <c r="E23" s="32">
        <v>96456.909998999996</v>
      </c>
      <c r="F23" s="32">
        <v>1172400174045</v>
      </c>
      <c r="G23" s="33">
        <v>0.12913304846133</v>
      </c>
    </row>
    <row r="24" spans="1:7" ht="15" customHeight="1" x14ac:dyDescent="0.25">
      <c r="A24" s="40" t="s">
        <v>397</v>
      </c>
      <c r="B24" s="41" t="s">
        <v>401</v>
      </c>
      <c r="C24" s="42" t="s">
        <v>399</v>
      </c>
      <c r="D24" s="32">
        <v>122209</v>
      </c>
      <c r="E24" s="32">
        <v>97388.630002000005</v>
      </c>
      <c r="F24" s="32">
        <v>11901767084</v>
      </c>
      <c r="G24" s="33">
        <v>1.3109103014979999E-3</v>
      </c>
    </row>
    <row r="25" spans="1:7" ht="15" customHeight="1" x14ac:dyDescent="0.25">
      <c r="A25" s="40" t="s">
        <v>400</v>
      </c>
      <c r="B25" s="41" t="s">
        <v>404</v>
      </c>
      <c r="C25" s="42" t="s">
        <v>402</v>
      </c>
      <c r="D25" s="32">
        <v>2533040</v>
      </c>
      <c r="E25" s="32">
        <v>95942.82</v>
      </c>
      <c r="F25" s="32">
        <v>243027000773</v>
      </c>
      <c r="G25" s="33">
        <v>2.6768008196343899E-2</v>
      </c>
    </row>
    <row r="26" spans="1:7" ht="15" customHeight="1" x14ac:dyDescent="0.25">
      <c r="A26" s="40" t="s">
        <v>403</v>
      </c>
      <c r="B26" s="41" t="s">
        <v>407</v>
      </c>
      <c r="C26" s="42" t="s">
        <v>405</v>
      </c>
      <c r="D26" s="32">
        <v>669135</v>
      </c>
      <c r="E26" s="32">
        <v>98597</v>
      </c>
      <c r="F26" s="32">
        <v>65974703595</v>
      </c>
      <c r="G26" s="33">
        <v>7.2667292151289203E-3</v>
      </c>
    </row>
    <row r="27" spans="1:7" ht="15" customHeight="1" x14ac:dyDescent="0.25">
      <c r="A27" s="40" t="s">
        <v>406</v>
      </c>
      <c r="B27" s="41" t="s">
        <v>410</v>
      </c>
      <c r="C27" s="42" t="s">
        <v>408</v>
      </c>
      <c r="D27" s="32">
        <v>80250</v>
      </c>
      <c r="E27" s="32">
        <v>88821.64</v>
      </c>
      <c r="F27" s="32">
        <v>7127936610</v>
      </c>
      <c r="G27" s="33">
        <v>7.8510068837049705E-4</v>
      </c>
    </row>
    <row r="28" spans="1:7" ht="15" customHeight="1" x14ac:dyDescent="0.25">
      <c r="A28" s="40" t="s">
        <v>409</v>
      </c>
      <c r="B28" s="41" t="s">
        <v>413</v>
      </c>
      <c r="C28" s="42" t="s">
        <v>411</v>
      </c>
      <c r="D28" s="32">
        <v>1000000</v>
      </c>
      <c r="E28" s="32">
        <v>99280.47</v>
      </c>
      <c r="F28" s="32">
        <v>99280470000</v>
      </c>
      <c r="G28" s="33">
        <v>1.0935165336542801E-2</v>
      </c>
    </row>
    <row r="29" spans="1:7" ht="15" customHeight="1" x14ac:dyDescent="0.25">
      <c r="A29" s="40" t="s">
        <v>412</v>
      </c>
      <c r="B29" s="41" t="s">
        <v>415</v>
      </c>
      <c r="C29" s="42" t="s">
        <v>414</v>
      </c>
      <c r="D29" s="32">
        <v>17573504</v>
      </c>
      <c r="E29" s="32">
        <v>69574.579998999994</v>
      </c>
      <c r="F29" s="32">
        <v>1222669159928</v>
      </c>
      <c r="G29" s="33">
        <v>0.134669884376097</v>
      </c>
    </row>
    <row r="30" spans="1:7" ht="15" customHeight="1" x14ac:dyDescent="0.3">
      <c r="A30" s="5" t="s">
        <v>12</v>
      </c>
      <c r="B30" s="5" t="s">
        <v>416</v>
      </c>
      <c r="C30" s="5" t="s">
        <v>417</v>
      </c>
      <c r="D30" s="32"/>
      <c r="E30" s="32"/>
      <c r="F30" s="32">
        <v>700661358430</v>
      </c>
      <c r="G30" s="33">
        <v>7.7173766394928803E-2</v>
      </c>
    </row>
    <row r="31" spans="1:7" ht="15" customHeight="1" x14ac:dyDescent="0.3">
      <c r="A31" s="5" t="s">
        <v>418</v>
      </c>
      <c r="B31" s="21" t="s">
        <v>419</v>
      </c>
      <c r="C31" s="5" t="s">
        <v>420</v>
      </c>
      <c r="D31" s="32">
        <v>6000</v>
      </c>
      <c r="E31" s="32">
        <v>100011443</v>
      </c>
      <c r="F31" s="32">
        <v>600068658000</v>
      </c>
      <c r="G31" s="33">
        <v>6.6094066521918807E-2</v>
      </c>
    </row>
    <row r="32" spans="1:7" ht="15" customHeight="1" x14ac:dyDescent="0.3">
      <c r="A32" s="5" t="s">
        <v>421</v>
      </c>
      <c r="B32" s="21" t="s">
        <v>422</v>
      </c>
      <c r="C32" s="5" t="s">
        <v>423</v>
      </c>
      <c r="D32" s="32">
        <v>1008982</v>
      </c>
      <c r="E32" s="32">
        <v>99697.219998999994</v>
      </c>
      <c r="F32" s="32">
        <v>100592700430</v>
      </c>
      <c r="G32" s="33">
        <v>1.107969987301E-2</v>
      </c>
    </row>
    <row r="33" spans="1:7" ht="15" customHeight="1" x14ac:dyDescent="0.3">
      <c r="A33" s="5" t="s">
        <v>1</v>
      </c>
      <c r="B33" s="5" t="s">
        <v>183</v>
      </c>
      <c r="C33" s="5" t="s">
        <v>194</v>
      </c>
      <c r="D33" s="34"/>
      <c r="E33" s="34"/>
      <c r="F33" s="34">
        <v>8622357673596</v>
      </c>
      <c r="G33" s="35">
        <v>0.94970246163803396</v>
      </c>
    </row>
    <row r="34" spans="1:7" ht="15" customHeight="1" x14ac:dyDescent="0.3">
      <c r="A34" s="8" t="s">
        <v>195</v>
      </c>
      <c r="B34" s="8" t="s">
        <v>196</v>
      </c>
      <c r="C34" s="8" t="s">
        <v>197</v>
      </c>
      <c r="D34" s="13" t="s">
        <v>1</v>
      </c>
      <c r="E34" s="13" t="s">
        <v>1</v>
      </c>
      <c r="F34" s="13" t="s">
        <v>1</v>
      </c>
      <c r="G34" s="13" t="s">
        <v>1</v>
      </c>
    </row>
    <row r="35" spans="1:7" ht="15" customHeight="1" x14ac:dyDescent="0.3">
      <c r="A35" s="5" t="s">
        <v>66</v>
      </c>
      <c r="B35" s="5" t="s">
        <v>66</v>
      </c>
      <c r="C35" s="5" t="s">
        <v>66</v>
      </c>
      <c r="D35" s="11" t="s">
        <v>66</v>
      </c>
      <c r="E35" s="11" t="s">
        <v>66</v>
      </c>
      <c r="F35" s="11" t="s">
        <v>66</v>
      </c>
      <c r="G35" s="11" t="s">
        <v>66</v>
      </c>
    </row>
    <row r="36" spans="1:7" ht="15" customHeight="1" x14ac:dyDescent="0.3">
      <c r="A36" s="5" t="s">
        <v>1</v>
      </c>
      <c r="B36" s="5" t="s">
        <v>183</v>
      </c>
      <c r="C36" s="5" t="s">
        <v>198</v>
      </c>
      <c r="D36" s="11" t="s">
        <v>1</v>
      </c>
      <c r="E36" s="11" t="s">
        <v>1</v>
      </c>
      <c r="F36" s="14"/>
      <c r="G36" s="10"/>
    </row>
    <row r="37" spans="1:7" ht="15" customHeight="1" x14ac:dyDescent="0.3">
      <c r="A37" s="5" t="s">
        <v>1</v>
      </c>
      <c r="B37" s="5" t="s">
        <v>199</v>
      </c>
      <c r="C37" s="5" t="s">
        <v>200</v>
      </c>
      <c r="D37" s="34"/>
      <c r="E37" s="34"/>
      <c r="F37" s="34">
        <v>8622357673596</v>
      </c>
      <c r="G37" s="35">
        <v>0.94970246163803396</v>
      </c>
    </row>
    <row r="38" spans="1:7" ht="15" customHeight="1" x14ac:dyDescent="0.3">
      <c r="A38" s="8" t="s">
        <v>201</v>
      </c>
      <c r="B38" s="8" t="s">
        <v>202</v>
      </c>
      <c r="C38" s="8" t="s">
        <v>203</v>
      </c>
      <c r="D38" s="13" t="s">
        <v>1</v>
      </c>
      <c r="E38" s="13" t="s">
        <v>1</v>
      </c>
      <c r="F38" s="13" t="s">
        <v>1</v>
      </c>
      <c r="G38" s="13" t="s">
        <v>1</v>
      </c>
    </row>
    <row r="39" spans="1:7" ht="15" customHeight="1" x14ac:dyDescent="0.3">
      <c r="A39" s="5" t="s">
        <v>66</v>
      </c>
      <c r="B39" s="5" t="s">
        <v>66</v>
      </c>
      <c r="C39" s="5" t="s">
        <v>66</v>
      </c>
      <c r="D39" s="11" t="s">
        <v>66</v>
      </c>
      <c r="E39" s="11" t="s">
        <v>66</v>
      </c>
      <c r="F39" s="11" t="s">
        <v>66</v>
      </c>
      <c r="G39" s="11" t="s">
        <v>66</v>
      </c>
    </row>
    <row r="40" spans="1:7" ht="15" customHeight="1" x14ac:dyDescent="0.3">
      <c r="A40" s="5" t="s">
        <v>9</v>
      </c>
      <c r="B40" s="5" t="s">
        <v>336</v>
      </c>
      <c r="C40" s="5" t="s">
        <v>337</v>
      </c>
      <c r="D40" s="11"/>
      <c r="E40" s="32"/>
      <c r="F40" s="32">
        <v>0</v>
      </c>
      <c r="G40" s="33">
        <v>0</v>
      </c>
    </row>
    <row r="41" spans="1:7" ht="15" customHeight="1" x14ac:dyDescent="0.3">
      <c r="A41" s="5" t="s">
        <v>12</v>
      </c>
      <c r="B41" s="5" t="s">
        <v>338</v>
      </c>
      <c r="C41" s="5" t="s">
        <v>339</v>
      </c>
      <c r="D41" s="18"/>
      <c r="E41" s="32"/>
      <c r="F41" s="32">
        <v>180634728991</v>
      </c>
      <c r="G41" s="33">
        <v>1.9895862973233199E-2</v>
      </c>
    </row>
    <row r="42" spans="1:7" ht="15" customHeight="1" x14ac:dyDescent="0.3">
      <c r="A42" s="5" t="s">
        <v>15</v>
      </c>
      <c r="B42" s="5" t="s">
        <v>340</v>
      </c>
      <c r="C42" s="5" t="s">
        <v>341</v>
      </c>
      <c r="D42" s="18"/>
      <c r="E42" s="32"/>
      <c r="F42" s="32">
        <v>269835617</v>
      </c>
      <c r="G42" s="33">
        <v>2.9720821079745502E-5</v>
      </c>
    </row>
    <row r="43" spans="1:7" ht="15" customHeight="1" x14ac:dyDescent="0.3">
      <c r="A43" s="5" t="s">
        <v>18</v>
      </c>
      <c r="B43" s="5" t="s">
        <v>342</v>
      </c>
      <c r="C43" s="5" t="s">
        <v>343</v>
      </c>
      <c r="D43" s="11"/>
      <c r="E43" s="32"/>
      <c r="F43" s="32">
        <v>17083028176</v>
      </c>
      <c r="G43" s="33">
        <v>1.8815960234009701E-3</v>
      </c>
    </row>
    <row r="44" spans="1:7" ht="15" customHeight="1" x14ac:dyDescent="0.3">
      <c r="A44" s="5" t="s">
        <v>21</v>
      </c>
      <c r="B44" s="5" t="s">
        <v>344</v>
      </c>
      <c r="C44" s="5" t="s">
        <v>345</v>
      </c>
      <c r="D44" s="11"/>
      <c r="E44" s="11"/>
      <c r="F44" s="11"/>
      <c r="G44" s="11"/>
    </row>
    <row r="45" spans="1:7" ht="15" customHeight="1" x14ac:dyDescent="0.3">
      <c r="A45" s="5" t="s">
        <v>24</v>
      </c>
      <c r="B45" s="5" t="s">
        <v>346</v>
      </c>
      <c r="C45" s="5" t="s">
        <v>347</v>
      </c>
      <c r="D45" s="11"/>
      <c r="E45" s="11"/>
      <c r="F45" s="11"/>
      <c r="G45" s="11"/>
    </row>
    <row r="46" spans="1:7" ht="15" customHeight="1" x14ac:dyDescent="0.3">
      <c r="A46" s="5" t="s">
        <v>27</v>
      </c>
      <c r="B46" s="5" t="s">
        <v>348</v>
      </c>
      <c r="C46" s="5" t="s">
        <v>349</v>
      </c>
      <c r="D46" s="18"/>
      <c r="E46" s="20"/>
      <c r="F46" s="11"/>
      <c r="G46" s="11"/>
    </row>
    <row r="47" spans="1:7" ht="15" customHeight="1" x14ac:dyDescent="0.3">
      <c r="A47" s="5" t="s">
        <v>1</v>
      </c>
      <c r="B47" s="5" t="s">
        <v>183</v>
      </c>
      <c r="C47" s="5" t="s">
        <v>204</v>
      </c>
      <c r="D47" s="18"/>
      <c r="E47" s="34"/>
      <c r="F47" s="34">
        <v>197987592784</v>
      </c>
      <c r="G47" s="35">
        <v>2.18071798177139E-2</v>
      </c>
    </row>
    <row r="48" spans="1:7" ht="15" customHeight="1" x14ac:dyDescent="0.3">
      <c r="A48" s="8" t="s">
        <v>205</v>
      </c>
      <c r="B48" s="8" t="s">
        <v>64</v>
      </c>
      <c r="C48" s="8" t="s">
        <v>206</v>
      </c>
      <c r="D48" s="13" t="s">
        <v>1</v>
      </c>
      <c r="E48" s="13" t="s">
        <v>1</v>
      </c>
      <c r="F48" s="13" t="s">
        <v>1</v>
      </c>
      <c r="G48" s="13" t="s">
        <v>1</v>
      </c>
    </row>
    <row r="49" spans="1:7" ht="15" customHeight="1" x14ac:dyDescent="0.3">
      <c r="A49" s="5" t="s">
        <v>1</v>
      </c>
      <c r="B49" s="5" t="s">
        <v>207</v>
      </c>
      <c r="C49" s="5" t="s">
        <v>208</v>
      </c>
      <c r="D49" s="18"/>
      <c r="E49" s="32"/>
      <c r="F49" s="32">
        <v>258664235948</v>
      </c>
      <c r="G49" s="33">
        <v>2.8490358544252501E-2</v>
      </c>
    </row>
    <row r="50" spans="1:7" ht="15" customHeight="1" x14ac:dyDescent="0.3">
      <c r="A50" s="5" t="s">
        <v>66</v>
      </c>
      <c r="B50" s="5" t="s">
        <v>66</v>
      </c>
      <c r="C50" s="5" t="s">
        <v>66</v>
      </c>
      <c r="D50" s="11" t="s">
        <v>66</v>
      </c>
      <c r="E50" s="11" t="s">
        <v>66</v>
      </c>
      <c r="F50" s="11" t="s">
        <v>66</v>
      </c>
      <c r="G50" s="11" t="s">
        <v>66</v>
      </c>
    </row>
    <row r="51" spans="1:7" ht="15" customHeight="1" x14ac:dyDescent="0.3">
      <c r="A51" s="5" t="s">
        <v>1</v>
      </c>
      <c r="B51" s="5" t="s">
        <v>67</v>
      </c>
      <c r="C51" s="5" t="s">
        <v>209</v>
      </c>
      <c r="D51" s="18"/>
      <c r="E51" s="32"/>
      <c r="F51" s="32">
        <v>0</v>
      </c>
      <c r="G51" s="33">
        <v>0</v>
      </c>
    </row>
    <row r="52" spans="1:7" ht="15" customHeight="1" x14ac:dyDescent="0.3">
      <c r="A52" s="5" t="s">
        <v>66</v>
      </c>
      <c r="B52" s="5" t="s">
        <v>66</v>
      </c>
      <c r="C52" s="5" t="s">
        <v>66</v>
      </c>
      <c r="D52" s="11" t="s">
        <v>66</v>
      </c>
      <c r="E52" s="11" t="s">
        <v>66</v>
      </c>
      <c r="F52" s="11" t="s">
        <v>66</v>
      </c>
      <c r="G52" s="11" t="s">
        <v>66</v>
      </c>
    </row>
    <row r="53" spans="1:7" ht="15" customHeight="1" x14ac:dyDescent="0.3">
      <c r="A53" s="5" t="s">
        <v>1</v>
      </c>
      <c r="B53" s="5" t="s">
        <v>350</v>
      </c>
      <c r="C53" s="5">
        <v>2261.1</v>
      </c>
      <c r="D53" s="18"/>
      <c r="E53" s="32"/>
      <c r="F53" s="32">
        <v>0</v>
      </c>
      <c r="G53" s="33">
        <v>0</v>
      </c>
    </row>
    <row r="54" spans="1:7" ht="15" customHeight="1" x14ac:dyDescent="0.3">
      <c r="A54" s="5" t="s">
        <v>1</v>
      </c>
      <c r="B54" s="5" t="s">
        <v>183</v>
      </c>
      <c r="C54" s="5" t="s">
        <v>210</v>
      </c>
      <c r="D54" s="18"/>
      <c r="E54" s="34"/>
      <c r="F54" s="34">
        <v>258664235948</v>
      </c>
      <c r="G54" s="35">
        <v>2.8490358544252501E-2</v>
      </c>
    </row>
    <row r="55" spans="1:7" ht="15" customHeight="1" x14ac:dyDescent="0.3">
      <c r="A55" s="8" t="s">
        <v>160</v>
      </c>
      <c r="B55" s="8" t="s">
        <v>211</v>
      </c>
      <c r="C55" s="8" t="s">
        <v>212</v>
      </c>
      <c r="D55" s="19"/>
      <c r="E55" s="34"/>
      <c r="F55" s="34">
        <v>9079009502328</v>
      </c>
      <c r="G55" s="35">
        <v>1</v>
      </c>
    </row>
    <row r="56" spans="1:7" ht="15" customHeight="1" x14ac:dyDescent="0.3">
      <c r="A56" s="9" t="s">
        <v>1</v>
      </c>
      <c r="B56" s="9" t="s">
        <v>1</v>
      </c>
      <c r="C56" s="9" t="s">
        <v>1</v>
      </c>
      <c r="D56" s="9" t="s">
        <v>1</v>
      </c>
      <c r="E56" s="9" t="s">
        <v>1</v>
      </c>
      <c r="F56" s="9" t="s">
        <v>1</v>
      </c>
      <c r="G56"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1" t="s">
        <v>6</v>
      </c>
      <c r="B1" s="51" t="s">
        <v>213</v>
      </c>
      <c r="C1" s="51" t="s">
        <v>214</v>
      </c>
      <c r="D1" s="51" t="s">
        <v>215</v>
      </c>
      <c r="E1" s="51" t="s">
        <v>216</v>
      </c>
      <c r="F1" s="51" t="s">
        <v>217</v>
      </c>
      <c r="G1" s="51" t="s">
        <v>218</v>
      </c>
      <c r="H1" s="51"/>
      <c r="I1" s="51" t="s">
        <v>219</v>
      </c>
      <c r="J1" s="51"/>
    </row>
    <row r="2" spans="1:10" ht="15" customHeight="1" x14ac:dyDescent="0.25">
      <c r="A2" s="51"/>
      <c r="B2" s="51"/>
      <c r="C2" s="51"/>
      <c r="D2" s="51"/>
      <c r="E2" s="51"/>
      <c r="F2" s="51"/>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16" workbookViewId="0">
      <selection activeCell="D32" sqref="D32"/>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25" t="s">
        <v>235</v>
      </c>
      <c r="E1" s="7" t="s">
        <v>236</v>
      </c>
    </row>
    <row r="2" spans="1:5" ht="15" customHeight="1" x14ac:dyDescent="0.3">
      <c r="A2" s="8" t="s">
        <v>58</v>
      </c>
      <c r="B2" s="8" t="s">
        <v>237</v>
      </c>
      <c r="C2" s="8" t="s">
        <v>184</v>
      </c>
      <c r="D2" s="24" t="s">
        <v>1</v>
      </c>
      <c r="E2" s="8" t="s">
        <v>1</v>
      </c>
    </row>
    <row r="3" spans="1:5" ht="15" customHeight="1" x14ac:dyDescent="0.3">
      <c r="A3" s="5" t="s">
        <v>9</v>
      </c>
      <c r="B3" s="5" t="s">
        <v>238</v>
      </c>
      <c r="C3" s="5" t="s">
        <v>239</v>
      </c>
      <c r="D3" s="33">
        <v>1.22316520620676E-2</v>
      </c>
      <c r="E3" s="33">
        <v>1.22309457481366E-2</v>
      </c>
    </row>
    <row r="4" spans="1:5" ht="15" customHeight="1" x14ac:dyDescent="0.3">
      <c r="A4" s="5" t="s">
        <v>12</v>
      </c>
      <c r="B4" s="5" t="s">
        <v>240</v>
      </c>
      <c r="C4" s="5" t="s">
        <v>241</v>
      </c>
      <c r="D4" s="33">
        <v>7.0419468898604595E-4</v>
      </c>
      <c r="E4" s="33">
        <v>7.0607240056464696E-4</v>
      </c>
    </row>
    <row r="5" spans="1:5" ht="15" customHeight="1" x14ac:dyDescent="0.3">
      <c r="A5" s="5" t="s">
        <v>15</v>
      </c>
      <c r="B5" s="5" t="s">
        <v>242</v>
      </c>
      <c r="C5" s="5" t="s">
        <v>243</v>
      </c>
      <c r="D5" s="33">
        <v>4.9721063791783096E-4</v>
      </c>
      <c r="E5" s="33">
        <v>5.0101798460580604E-4</v>
      </c>
    </row>
    <row r="6" spans="1:5" ht="15" customHeight="1" x14ac:dyDescent="0.3">
      <c r="A6" s="5" t="s">
        <v>18</v>
      </c>
      <c r="B6" s="5" t="s">
        <v>244</v>
      </c>
      <c r="C6" s="5" t="s">
        <v>245</v>
      </c>
      <c r="D6" s="33">
        <v>0</v>
      </c>
      <c r="E6" s="33">
        <v>1.0842574772362699E-5</v>
      </c>
    </row>
    <row r="7" spans="1:5" ht="15" customHeight="1" x14ac:dyDescent="0.3">
      <c r="A7" s="5" t="s">
        <v>21</v>
      </c>
      <c r="B7" s="5" t="s">
        <v>246</v>
      </c>
      <c r="C7" s="5" t="s">
        <v>247</v>
      </c>
      <c r="D7" s="11"/>
      <c r="E7" s="11"/>
    </row>
    <row r="8" spans="1:5" ht="15" customHeight="1" x14ac:dyDescent="0.3">
      <c r="A8" s="5" t="s">
        <v>24</v>
      </c>
      <c r="B8" s="5" t="s">
        <v>248</v>
      </c>
      <c r="C8" s="5" t="s">
        <v>249</v>
      </c>
      <c r="D8" s="11"/>
      <c r="E8" s="11"/>
    </row>
    <row r="9" spans="1:5" ht="15" customHeight="1" x14ac:dyDescent="0.3">
      <c r="A9" s="5" t="s">
        <v>27</v>
      </c>
      <c r="B9" s="5" t="s">
        <v>250</v>
      </c>
      <c r="C9" s="5" t="s">
        <v>251</v>
      </c>
      <c r="D9" s="33">
        <v>7.90552706021078E-5</v>
      </c>
      <c r="E9" s="33">
        <v>7.7371258567570595E-5</v>
      </c>
    </row>
    <row r="10" spans="1:5" ht="15" customHeight="1" x14ac:dyDescent="0.3">
      <c r="A10" s="5" t="s">
        <v>30</v>
      </c>
      <c r="B10" s="5" t="s">
        <v>252</v>
      </c>
      <c r="C10" s="5" t="s">
        <v>253</v>
      </c>
      <c r="D10" s="33">
        <v>1.35573772857939E-2</v>
      </c>
      <c r="E10" s="33">
        <v>1.3596178846456799E-2</v>
      </c>
    </row>
    <row r="11" spans="1:5" ht="15" customHeight="1" x14ac:dyDescent="0.3">
      <c r="A11" s="5" t="s">
        <v>33</v>
      </c>
      <c r="B11" s="5" t="s">
        <v>254</v>
      </c>
      <c r="C11" s="5" t="s">
        <v>255</v>
      </c>
      <c r="D11" s="33">
        <v>0.113450036291738</v>
      </c>
      <c r="E11" s="33">
        <v>0.22413328513255601</v>
      </c>
    </row>
    <row r="12" spans="1:5" ht="15" customHeight="1" x14ac:dyDescent="0.3">
      <c r="A12" s="5" t="s">
        <v>36</v>
      </c>
      <c r="B12" s="5" t="s">
        <v>256</v>
      </c>
      <c r="C12" s="5" t="s">
        <v>249</v>
      </c>
      <c r="D12" s="11"/>
      <c r="E12" s="11"/>
    </row>
    <row r="13" spans="1:5" ht="15" customHeight="1" x14ac:dyDescent="0.3">
      <c r="A13" s="8" t="s">
        <v>96</v>
      </c>
      <c r="B13" s="8" t="s">
        <v>257</v>
      </c>
      <c r="C13" s="8" t="s">
        <v>258</v>
      </c>
      <c r="D13" s="13"/>
      <c r="E13" s="13"/>
    </row>
    <row r="14" spans="1:5" ht="15" customHeight="1" x14ac:dyDescent="0.3">
      <c r="A14" s="5" t="s">
        <v>9</v>
      </c>
      <c r="B14" s="5" t="s">
        <v>259</v>
      </c>
      <c r="C14" s="5" t="s">
        <v>260</v>
      </c>
      <c r="D14" s="43">
        <v>6841538562500</v>
      </c>
      <c r="E14" s="43">
        <v>7143284574700</v>
      </c>
    </row>
    <row r="15" spans="1:5" ht="15" customHeight="1" x14ac:dyDescent="0.3">
      <c r="A15" s="5"/>
      <c r="B15" s="5" t="s">
        <v>261</v>
      </c>
      <c r="C15" s="5" t="s">
        <v>262</v>
      </c>
      <c r="D15" s="43">
        <v>6841538562500</v>
      </c>
      <c r="E15" s="43">
        <v>7143284574700</v>
      </c>
    </row>
    <row r="16" spans="1:5" ht="15" customHeight="1" x14ac:dyDescent="0.3">
      <c r="A16" s="5"/>
      <c r="B16" s="5" t="s">
        <v>263</v>
      </c>
      <c r="C16" s="5" t="s">
        <v>264</v>
      </c>
      <c r="D16" s="43">
        <v>684153856.25</v>
      </c>
      <c r="E16" s="43">
        <v>714328457.47000003</v>
      </c>
    </row>
    <row r="17" spans="1:5" ht="15" customHeight="1" x14ac:dyDescent="0.3">
      <c r="A17" s="5" t="s">
        <v>12</v>
      </c>
      <c r="B17" s="5" t="s">
        <v>265</v>
      </c>
      <c r="C17" s="5" t="s">
        <v>266</v>
      </c>
      <c r="D17" s="43">
        <v>-178149774900</v>
      </c>
      <c r="E17" s="43">
        <v>-301746012200</v>
      </c>
    </row>
    <row r="18" spans="1:5" ht="15" customHeight="1" x14ac:dyDescent="0.3">
      <c r="A18" s="5"/>
      <c r="B18" s="5" t="s">
        <v>267</v>
      </c>
      <c r="C18" s="5" t="s">
        <v>268</v>
      </c>
      <c r="D18" s="43">
        <v>2283982.86</v>
      </c>
      <c r="E18" s="43">
        <v>3215861.11</v>
      </c>
    </row>
    <row r="19" spans="1:5" ht="15" customHeight="1" x14ac:dyDescent="0.3">
      <c r="A19" s="5"/>
      <c r="B19" s="5" t="s">
        <v>269</v>
      </c>
      <c r="C19" s="5" t="s">
        <v>270</v>
      </c>
      <c r="D19" s="43">
        <v>22839828600</v>
      </c>
      <c r="E19" s="43">
        <v>32158611100</v>
      </c>
    </row>
    <row r="20" spans="1:5" ht="15" customHeight="1" x14ac:dyDescent="0.3">
      <c r="A20" s="5"/>
      <c r="B20" s="5" t="s">
        <v>271</v>
      </c>
      <c r="C20" s="5" t="s">
        <v>272</v>
      </c>
      <c r="D20" s="43">
        <v>-20098960.350000001</v>
      </c>
      <c r="E20" s="43">
        <v>-33390462.329999998</v>
      </c>
    </row>
    <row r="21" spans="1:5" ht="15" customHeight="1" x14ac:dyDescent="0.3">
      <c r="A21" s="5"/>
      <c r="B21" s="5" t="s">
        <v>273</v>
      </c>
      <c r="C21" s="5" t="s">
        <v>274</v>
      </c>
      <c r="D21" s="43">
        <v>-200989603500</v>
      </c>
      <c r="E21" s="43">
        <v>-333904623300</v>
      </c>
    </row>
    <row r="22" spans="1:5" ht="15" customHeight="1" x14ac:dyDescent="0.3">
      <c r="A22" s="5" t="s">
        <v>15</v>
      </c>
      <c r="B22" s="5" t="s">
        <v>275</v>
      </c>
      <c r="C22" s="5" t="s">
        <v>276</v>
      </c>
      <c r="D22" s="43">
        <v>6663388787600</v>
      </c>
      <c r="E22" s="43">
        <v>6841538562500</v>
      </c>
    </row>
    <row r="23" spans="1:5" ht="15" customHeight="1" x14ac:dyDescent="0.3">
      <c r="A23" s="5"/>
      <c r="B23" s="5" t="s">
        <v>277</v>
      </c>
      <c r="C23" s="5" t="s">
        <v>278</v>
      </c>
      <c r="D23" s="43">
        <v>6663388787600</v>
      </c>
      <c r="E23" s="43">
        <v>6841538562500</v>
      </c>
    </row>
    <row r="24" spans="1:5" ht="15" customHeight="1" x14ac:dyDescent="0.3">
      <c r="A24" s="5"/>
      <c r="B24" s="5" t="s">
        <v>279</v>
      </c>
      <c r="C24" s="5" t="s">
        <v>280</v>
      </c>
      <c r="D24" s="43">
        <v>666338878.75999999</v>
      </c>
      <c r="E24" s="43">
        <v>684153856.25</v>
      </c>
    </row>
    <row r="25" spans="1:5" ht="15" customHeight="1" x14ac:dyDescent="0.3">
      <c r="A25" s="5" t="s">
        <v>18</v>
      </c>
      <c r="B25" s="5" t="s">
        <v>281</v>
      </c>
      <c r="C25" s="5" t="s">
        <v>282</v>
      </c>
      <c r="D25" s="33">
        <v>7.5036894279748103E-7</v>
      </c>
      <c r="E25" s="33">
        <v>7.3082976209563703E-7</v>
      </c>
    </row>
    <row r="26" spans="1:5" ht="15" customHeight="1" x14ac:dyDescent="0.3">
      <c r="A26" s="5" t="s">
        <v>21</v>
      </c>
      <c r="B26" s="5" t="s">
        <v>283</v>
      </c>
      <c r="C26" s="5" t="s">
        <v>284</v>
      </c>
      <c r="D26" s="33">
        <v>5.6099999999999997E-2</v>
      </c>
      <c r="E26" s="33">
        <v>5.4699999999999999E-2</v>
      </c>
    </row>
    <row r="27" spans="1:5" ht="15" customHeight="1" x14ac:dyDescent="0.3">
      <c r="A27" s="5" t="s">
        <v>24</v>
      </c>
      <c r="B27" s="5" t="s">
        <v>285</v>
      </c>
      <c r="C27" s="5" t="s">
        <v>286</v>
      </c>
      <c r="D27" s="33">
        <v>2.1410857365173501E-2</v>
      </c>
      <c r="E27" s="33">
        <v>2.0964884519716499E-2</v>
      </c>
    </row>
    <row r="28" spans="1:5" ht="15" customHeight="1" x14ac:dyDescent="0.3">
      <c r="A28" s="5" t="s">
        <v>27</v>
      </c>
      <c r="B28" s="5" t="s">
        <v>287</v>
      </c>
      <c r="C28" s="5" t="s">
        <v>288</v>
      </c>
      <c r="D28" s="44">
        <v>38280</v>
      </c>
      <c r="E28" s="44">
        <v>37919</v>
      </c>
    </row>
    <row r="29" spans="1:5" ht="15" customHeight="1" x14ac:dyDescent="0.3">
      <c r="A29" s="5" t="s">
        <v>30</v>
      </c>
      <c r="B29" s="5" t="s">
        <v>289</v>
      </c>
      <c r="C29" s="5" t="s">
        <v>290</v>
      </c>
      <c r="D29" s="43">
        <v>13589.73</v>
      </c>
      <c r="E29" s="43">
        <v>13447.57</v>
      </c>
    </row>
    <row r="30" spans="1:5" ht="15" customHeight="1" x14ac:dyDescent="0.3">
      <c r="A30" s="5" t="s">
        <v>33</v>
      </c>
      <c r="B30" s="5" t="s">
        <v>291</v>
      </c>
      <c r="C30" s="5" t="s">
        <v>292</v>
      </c>
      <c r="D30" s="11"/>
      <c r="E30" s="11"/>
    </row>
    <row r="31" spans="1:5" ht="15" customHeight="1" x14ac:dyDescent="0.3">
      <c r="A31" s="9" t="s">
        <v>293</v>
      </c>
      <c r="B31" s="9" t="s">
        <v>293</v>
      </c>
      <c r="C31" s="9" t="s">
        <v>293</v>
      </c>
      <c r="D31" s="15"/>
      <c r="E31" s="15"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1" t="s">
        <v>6</v>
      </c>
      <c r="B1" s="51" t="s">
        <v>294</v>
      </c>
      <c r="C1" s="51" t="s">
        <v>295</v>
      </c>
      <c r="D1" s="51" t="s">
        <v>296</v>
      </c>
      <c r="E1" s="51"/>
      <c r="F1" s="51"/>
    </row>
    <row r="2" spans="1:6" ht="15" customHeight="1" x14ac:dyDescent="0.25">
      <c r="A2" s="51"/>
      <c r="B2" s="51"/>
      <c r="C2" s="51"/>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1" t="s">
        <v>6</v>
      </c>
      <c r="B1" s="51" t="s">
        <v>117</v>
      </c>
      <c r="C1" s="51" t="s">
        <v>306</v>
      </c>
      <c r="D1" s="51"/>
    </row>
    <row r="2" spans="1:4" ht="15" customHeight="1" x14ac:dyDescent="0.25">
      <c r="A2" s="51"/>
      <c r="B2" s="51"/>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1" t="s">
        <v>6</v>
      </c>
      <c r="B1" s="51" t="s">
        <v>59</v>
      </c>
      <c r="C1" s="51" t="s">
        <v>235</v>
      </c>
      <c r="D1" s="51"/>
      <c r="E1" s="51" t="s">
        <v>236</v>
      </c>
      <c r="F1" s="51"/>
      <c r="G1" s="51" t="s">
        <v>57</v>
      </c>
    </row>
    <row r="2" spans="1:7" ht="15" customHeight="1" x14ac:dyDescent="0.25">
      <c r="A2" s="51"/>
      <c r="B2" s="51"/>
      <c r="C2" s="7" t="s">
        <v>307</v>
      </c>
      <c r="D2" s="7" t="s">
        <v>313</v>
      </c>
      <c r="E2" s="7" t="s">
        <v>307</v>
      </c>
      <c r="F2" s="7" t="s">
        <v>313</v>
      </c>
      <c r="G2" s="51"/>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5hVay7UsKQzVI1MPAEUFq1S4vxk=</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fiEYkFb7JaWrDtYuuSvqeDsg/TA=</DigestValue>
    </Reference>
  </SignedInfo>
  <SignatureValue>bVcYkXQ47cdxNyKvlC9PIabXRR10EzFfJvYlQ7PiuYZtM5rMVCdchaxfwsB/CICHi74xrN1mKhCN
YjFs3NbJqY4C+rGOIrE6BwmCke4vY2Oh7foCjrOxvRdNXMmhrU8mBzAiKqMB6/2cAL0lpQDa9YIv
zs6n+ctlkBCRrFxv6L4=</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7Ns9MvodeCr71QbWG5Bi+l3bq7Y=</DigestValue>
      </Reference>
      <Reference URI="/xl/styles.xml?ContentType=application/vnd.openxmlformats-officedocument.spreadsheetml.styles+xml">
        <DigestMethod Algorithm="http://www.w3.org/2000/09/xmldsig#sha1"/>
        <DigestValue>6QnhX9+4a8kX1bjxPMWxTppXziQ=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ILOA0/hplbpNsSPvqtATNyZfouE=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MxC6mShM3rblQGYhhzz8VfZ2NPo=</DigestValue>
      </Reference>
      <Reference URI="/xl/worksheets/sheet10.xml?ContentType=application/vnd.openxmlformats-officedocument.spreadsheetml.worksheet+xml">
        <DigestMethod Algorithm="http://www.w3.org/2000/09/xmldsig#sha1"/>
        <DigestValue>Xn0hppy2qjI+6glH4IQ4xvQgI30=</DigestValue>
      </Reference>
      <Reference URI="/xl/worksheets/sheet11.xml?ContentType=application/vnd.openxmlformats-officedocument.spreadsheetml.worksheet+xml">
        <DigestMethod Algorithm="http://www.w3.org/2000/09/xmldsig#sha1"/>
        <DigestValue>4mFthZEFeje/c+5RKVSf3CfhOYQ=</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fupfZlQc6XVktQAwikHRh5h4JQo=</DigestValue>
      </Reference>
      <Reference URI="/xl/worksheets/sheet2.xml?ContentType=application/vnd.openxmlformats-officedocument.spreadsheetml.worksheet+xml">
        <DigestMethod Algorithm="http://www.w3.org/2000/09/xmldsig#sha1"/>
        <DigestValue>LWFzEH1v5MHThUpIsDNgsIczDgE=</DigestValue>
      </Reference>
      <Reference URI="/xl/worksheets/sheet3.xml?ContentType=application/vnd.openxmlformats-officedocument.spreadsheetml.worksheet+xml">
        <DigestMethod Algorithm="http://www.w3.org/2000/09/xmldsig#sha1"/>
        <DigestValue>lS/fuKMa+hrJ65IQ6XNpcQlRs+Y=</DigestValue>
      </Reference>
      <Reference URI="/xl/worksheets/sheet4.xml?ContentType=application/vnd.openxmlformats-officedocument.spreadsheetml.worksheet+xml">
        <DigestMethod Algorithm="http://www.w3.org/2000/09/xmldsig#sha1"/>
        <DigestValue>Cz5OYINkeu9HT5BvTBogkNjeu6c=</DigestValue>
      </Reference>
      <Reference URI="/xl/worksheets/sheet5.xml?ContentType=application/vnd.openxmlformats-officedocument.spreadsheetml.worksheet+xml">
        <DigestMethod Algorithm="http://www.w3.org/2000/09/xmldsig#sha1"/>
        <DigestValue>cEXqA7Vlpq5qrh/fL/jWaBtH04c=</DigestValue>
      </Reference>
      <Reference URI="/xl/worksheets/sheet6.xml?ContentType=application/vnd.openxmlformats-officedocument.spreadsheetml.worksheet+xml">
        <DigestMethod Algorithm="http://www.w3.org/2000/09/xmldsig#sha1"/>
        <DigestValue>B8MjGkEbkafk9hWRFJsKVPm9Mq0=</DigestValue>
      </Reference>
      <Reference URI="/xl/worksheets/sheet7.xml?ContentType=application/vnd.openxmlformats-officedocument.spreadsheetml.worksheet+xml">
        <DigestMethod Algorithm="http://www.w3.org/2000/09/xmldsig#sha1"/>
        <DigestValue>oIQhQj46wIYBL72qGpJgpzIRrLI=</DigestValue>
      </Reference>
      <Reference URI="/xl/worksheets/sheet8.xml?ContentType=application/vnd.openxmlformats-officedocument.spreadsheetml.worksheet+xml">
        <DigestMethod Algorithm="http://www.w3.org/2000/09/xmldsig#sha1"/>
        <DigestValue>hf3xx4Y6uk475gSBozefLCBAg7c=</DigestValue>
      </Reference>
      <Reference URI="/xl/worksheets/sheet9.xml?ContentType=application/vnd.openxmlformats-officedocument.spreadsheetml.worksheet+xml">
        <DigestMethod Algorithm="http://www.w3.org/2000/09/xmldsig#sha1"/>
        <DigestValue>P+id4h4N2EasXRsZtRqVKqMPkKA=</DigestValue>
      </Reference>
    </Manifest>
    <SignatureProperties>
      <SignatureProperty Id="idSignatureTime" Target="#idPackageSignature">
        <mdssi:SignatureTime xmlns:mdssi="http://schemas.openxmlformats.org/package/2006/digital-signature">
          <mdssi:Format>YYYY-MM-DDThh:mm:ssTZD</mdssi:Format>
          <mdssi:Value>2023-02-06T08:51:31Z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2023-02-06T08:51:31Z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StkEk7C3s6U3bd8K2rFCxacFR2A=</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vDwgwjD0psGttX1t8J3/QeMQ2hk=</DigestValue>
    </Reference>
  </SignedInfo>
  <SignatureValue>bcftBscKdLqBghv2RSmrJesujj0g+DLLi1YDfAtt8nlHa2eb+NcrOqkYB0OoeDtz5bG9I8QN7sqF
0E+/Fs/2BRZSOpHtNh+lHv41TSf1KbydcJy8NE6H3/Zu/UAqFk+9UrbtBns8dhRDLJD+Usv2ywYl
HiJ41XCoz0PMbEy9BXc=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7Ns9MvodeCr71QbWG5Bi+l3bq7Y=</DigestValue>
      </Reference>
      <Reference URI="/xl/styles.xml?ContentType=application/vnd.openxmlformats-officedocument.spreadsheetml.styles+xml">
        <DigestMethod Algorithm="http://www.w3.org/2000/09/xmldsig#sha1"/>
        <DigestValue>huPCwXSef492P7+0ta9SkBV5We4=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Q2+F0jOrPJbc0s3KWCjBIpL/aWA=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F/qP5b8X9sH6X4YbcK9k+PYi6Bw=</DigestValue>
      </Reference>
      <Reference URI="/xl/worksheets/sheet10.xml?ContentType=application/vnd.openxmlformats-officedocument.spreadsheetml.worksheet+xml">
        <DigestMethod Algorithm="http://www.w3.org/2000/09/xmldsig#sha1"/>
        <DigestValue>bI9FD9bHWTimkPtuRXKGxtGZ2eI=</DigestValue>
      </Reference>
      <Reference URI="/xl/worksheets/sheet11.xml?ContentType=application/vnd.openxmlformats-officedocument.spreadsheetml.worksheet+xml">
        <DigestMethod Algorithm="http://www.w3.org/2000/09/xmldsig#sha1"/>
        <DigestValue>IP94jDdMSBus5BkwEeQTvZCIEfw=</DigestValue>
      </Reference>
      <Reference URI="/xl/worksheets/sheet12.xml?ContentType=application/vnd.openxmlformats-officedocument.spreadsheetml.worksheet+xml">
        <DigestMethod Algorithm="http://www.w3.org/2000/09/xmldsig#sha1"/>
        <DigestValue>MDSgbbkwDoxJN70qpB5DE5rrnzs=</DigestValue>
      </Reference>
      <Reference URI="/xl/worksheets/sheet13.xml?ContentType=application/vnd.openxmlformats-officedocument.spreadsheetml.worksheet+xml">
        <DigestMethod Algorithm="http://www.w3.org/2000/09/xmldsig#sha1"/>
        <DigestValue>U3eE8VBdQskv1pBDOsv0M8V+mnw=</DigestValue>
      </Reference>
      <Reference URI="/xl/worksheets/sheet2.xml?ContentType=application/vnd.openxmlformats-officedocument.spreadsheetml.worksheet+xml">
        <DigestMethod Algorithm="http://www.w3.org/2000/09/xmldsig#sha1"/>
        <DigestValue>BmctAn3XX2t6HmkpLbr22/PQWoU=</DigestValue>
      </Reference>
      <Reference URI="/xl/worksheets/sheet3.xml?ContentType=application/vnd.openxmlformats-officedocument.spreadsheetml.worksheet+xml">
        <DigestMethod Algorithm="http://www.w3.org/2000/09/xmldsig#sha1"/>
        <DigestValue>ZPmuzBoOS1RY2zMxNK6UD182YME=</DigestValue>
      </Reference>
      <Reference URI="/xl/worksheets/sheet4.xml?ContentType=application/vnd.openxmlformats-officedocument.spreadsheetml.worksheet+xml">
        <DigestMethod Algorithm="http://www.w3.org/2000/09/xmldsig#sha1"/>
        <DigestValue>YJNcQRlUAEBLai+OKj5HUP3JdEA=</DigestValue>
      </Reference>
      <Reference URI="/xl/worksheets/sheet5.xml?ContentType=application/vnd.openxmlformats-officedocument.spreadsheetml.worksheet+xml">
        <DigestMethod Algorithm="http://www.w3.org/2000/09/xmldsig#sha1"/>
        <DigestValue>CKZ9SEBDITB0OzdnjDOZBw/8poo=</DigestValue>
      </Reference>
      <Reference URI="/xl/worksheets/sheet6.xml?ContentType=application/vnd.openxmlformats-officedocument.spreadsheetml.worksheet+xml">
        <DigestMethod Algorithm="http://www.w3.org/2000/09/xmldsig#sha1"/>
        <DigestValue>Arc7Ub8jWy0LwNvVzBsNrn3a/Fk=</DigestValue>
      </Reference>
      <Reference URI="/xl/worksheets/sheet7.xml?ContentType=application/vnd.openxmlformats-officedocument.spreadsheetml.worksheet+xml">
        <DigestMethod Algorithm="http://www.w3.org/2000/09/xmldsig#sha1"/>
        <DigestValue>4dDHBEYgzYnBr4UNKgfCdqEwUds=</DigestValue>
      </Reference>
      <Reference URI="/xl/worksheets/sheet8.xml?ContentType=application/vnd.openxmlformats-officedocument.spreadsheetml.worksheet+xml">
        <DigestMethod Algorithm="http://www.w3.org/2000/09/xmldsig#sha1"/>
        <DigestValue>a887vk+sGodp+nf347uQBU4e4sM=</DigestValue>
      </Reference>
      <Reference URI="/xl/worksheets/sheet9.xml?ContentType=application/vnd.openxmlformats-officedocument.spreadsheetml.worksheet+xml">
        <DigestMethod Algorithm="http://www.w3.org/2000/09/xmldsig#sha1"/>
        <DigestValue>9ipNOWfustHZhnVY0fz5l64Ug0U=</DigestValue>
      </Reference>
    </Manifest>
    <SignatureProperties>
      <SignatureProperty Id="idSignatureTime" Target="#idPackageSignature">
        <mdssi:SignatureTime xmlns:mdssi="http://schemas.openxmlformats.org/package/2006/digital-signature">
          <mdssi:Format>YYYY-MM-DDThh:mm:ssTZD</mdssi:Format>
          <mdssi:Value>2023-02-06T10:40:17Z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2023-02-06T10:40:17Z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2023-02-06T10:40:15Z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2023-02-06T08:41:18Z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8a70388c-dd33-4a57-baea-9bf188f2e9bd</vt:lpwstr>
  </property>
  <property fmtid="{D5CDD505-2E9C-101B-9397-08002B2CF9AE}" pid="10" name="MSIP_Label_ebbfc019-7f88-4fb6-96d6-94ffadd4b772_ContentBits">
    <vt:lpwstr>1</vt:lpwstr>
  </property>
</Properties>
</file>