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GTO_SSO_FUNDSERVICES_GSSCKL\10. CLIENT PORTFOLIO-VN\2.01 TCBF\2022\09. Sep\Monthly\FMS\"/>
    </mc:Choice>
  </mc:AlternateContent>
  <xr:revisionPtr revIDLastSave="0" documentId="13_ncr:1_{C110C053-0C5B-4710-9485-1052234555E7}" xr6:coauthVersionLast="47" xr6:coauthVersionMax="47" xr10:uidLastSave="{00000000-0000-0000-0000-000000000000}"/>
  <bookViews>
    <workbookView xWindow="-110" yWindow="-110" windowWidth="19420" windowHeight="1042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<sst xmlns="http://schemas.openxmlformats.org/spreadsheetml/2006/main" count="1582" uniqueCount="471">
  <si>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</si>
  <si>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</si>
  <si>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</si>
  <si>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</si>
  <si>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</si>
  <si>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</si>
  <si>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</si>
  <si>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</si>
  <si>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</si>
  <si>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</si>
  <si>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</si>
  <si>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</si>
  <si>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</si>
  <si>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</si>
  <si>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</si>
  <si>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</si>
  <si>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</si>
  <si>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</si>
  <si>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</si>
  <si>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</si>
  <si>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</si>
  <si>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</si>
  <si>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</si>
  <si>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</si>
  <si>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</si>
  <si>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</si>
  <si>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</si>
  <si>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</si>
  <si>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</si>
  <si>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</si>
  <si>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</si>
  <si>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</si>
  <si>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</si>
  <si>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</si>
  <si>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</si>
  <si>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</si>
  <si>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</si>
  <si>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</si>
  <si>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</si>
  <si>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</si>
  <si>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</si>
  <si>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</si>
  <si>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</si>
  <si>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</si>
  <si>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</si>
  <si>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</si>
  <si>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</si>
  <si>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</si>
  <si>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</si>
  <si>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</si>
  <si>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</si>
  <si>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</si>
  <si>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</si>
  <si>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</si>
  <si>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</si>
  <si>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</si>
  <si>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</si>
  <si>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</si>
  <si>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</si>
  <si>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</si>
  <si>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</si>
  <si>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</si>
  <si>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</si>
  <si>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</si>
  <si>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</si>
  <si>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</si>
  <si>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</si>
  <si>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</si>
  <si>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</si>
  <si>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</si>
  <si>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</si>
  <si>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</si>
  <si>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</si>
  <si>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</si>
  <si>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</si>
  <si>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</si>
  <si>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</si>
  <si>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</si>
  <si>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</si>
  <si>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</si>
  <si>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</si>
  <si>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</si>
  <si>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</si>
  <si>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</si>
  <si>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</si>
  <si>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</si>
  <si>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</si>
  <si>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</si>
  <si>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</si>
  <si>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</si>
  <si>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</si>
  <si>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</si>
  <si>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</si>
  <si>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</si>
  <si>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</si>
  <si>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</si>
  <si>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</si>
  <si>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</si>
  <si>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</si>
  <si>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</si>
  <si>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</si>
  <si>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</si>
  <si>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</si>
  <si>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</si>
  <si>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</si>
  <si>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</si>
  <si>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</si>
  <si>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</si>
  <si>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</si>
  <si>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</si>
  <si>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</si>
  <si>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</si>
  <si>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</si>
  <si>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</si>
  <si>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</si>
  <si>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</si>
  <si>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</si>
  <si>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</si>
  <si>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</si>
  <si>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</si>
  <si>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</si>
  <si>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</si>
  <si>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</si>
  <si>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</si>
  <si>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</si>
  <si>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</si>
  <si>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</si>
  <si>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</si>
  <si>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</si>
  <si>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</si>
  <si>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</si>
  <si>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</si>
  <si>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</si>
  <si>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</si>
  <si>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</si>
  <si>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</si>
  <si>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</si>
  <si>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</si>
  <si>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</si>
  <si>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</si>
  <si>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</si>
  <si>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</si>
  <si>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</si>
  <si>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</si>
  <si>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</si>
  <si>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</si>
  <si>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</si>
  <si>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</si>
  <si>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</si>
  <si>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</si>
  <si>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</si>
  <si>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</si>
  <si>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</si>
  <si>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</si>
  <si>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</si>
  <si>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</si>
  <si>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</si>
  <si>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</si>
  <si>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</si>
  <si>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</si>
  <si>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</si>
  <si>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</si>
  <si>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</si>
  <si>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</si>
  <si>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</si>
  <si>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</si>
  <si>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</si>
  <si>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</si>
  <si>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</si>
  <si>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</si>
  <si>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</si>
  <si>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</si>
  <si>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</si>
  <si>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</si>
  <si>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</si>
  <si>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</si>
  <si>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</si>
  <si>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</si>
  <si>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</si>
  <si>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</si>
  <si>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</si>
  <si>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</si>
  <si>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</si>
  <si>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</si>
  <si>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</si>
  <si>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</si>
  <si>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</si>
  <si>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</si>
  <si>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</si>
  <si>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</si>
  <si>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</si>
  <si>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</si>
  <si>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</si>
  <si>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</si>
  <si>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</si>
  <si>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</si>
  <si>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</si>
  <si>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</si>
  <si>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</si>
  <si>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</si>
  <si>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</si>
  <si>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</si>
  <si>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</si>
  <si>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</si>
  <si>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</si>
  <si>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</si>
  <si>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</si>
  <si>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</si>
  <si>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</si>
  <si>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</si>
  <si>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</si>
  <si>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</si>
  <si>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</si>
  <si>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</si>
  <si>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</si>
  <si>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</si>
  <si>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</si>
  <si>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</si>
  <si>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</si>
  <si>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</si>
  <si>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</si>
  <si>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</si>
  <si>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</si>
  <si>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</si>
  <si>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</si>
  <si>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</si>
  <si>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</si>
  <si>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</si>
  <si>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</si>
  <si>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</si>
  <si>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</si>
  <si>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</si>
  <si>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</si>
  <si>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</si>
  <si>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</si>
  <si>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</si>
  <si>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</si>
  <si>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</si>
  <si>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</si>
  <si>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</si>
  <si>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</si>
  <si>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</si>
  <si>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</si>
  <si>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</si>
  <si>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</si>
  <si>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</si>
  <si>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</si>
  <si>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</si>
  <si>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</si>
  <si>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</si>
  <si>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</si>
  <si>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</si>
  <si>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</si>
  <si>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</si>
  <si>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</si>
  <si>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</si>
  <si>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</si>
  <si>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</si>
  <si>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</si>
  <si>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</si>
  <si>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</si>
  <si>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</si>
  <si>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</si>
  <si>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</si>
  <si>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</si>
  <si>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</si>
  <si>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</si>
  <si>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</si>
  <si>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</si>
  <si>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</si>
  <si>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</si>
  <si>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</si>
  <si>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</si>
  <si>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</si>
  <si>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</si>
  <si>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</si>
  <si>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</si>
  <si>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</si>
  <si>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</si>
  <si>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</si>
  <si>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</si>
  <si>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</si>
  <si>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</si>
  <si>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</si>
  <si>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</si>
  <si>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</si>
  <si>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</si>
  <si>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</si>
  <si>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</si>
  <si>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</si>
  <si>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</si>
  <si>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</si>
  <si>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</si>
  <si>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</si>
  <si>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</si>
  <si>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</si>
  <si>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</si>
  <si>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</si>
  <si>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</si>
  <si>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</si>
  <si>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</si>
  <si>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</si>
  <si>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</si>
  <si>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</si>
  <si>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</si>
  <si>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</si>
  <si>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</si>
  <si>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</si>
  <si>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</si>
  <si>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</si>
  <si>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</si>
  <si>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</si>
  <si>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</si>
  <si>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</si>
  <si>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</si>
  <si>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</si>
  <si>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</si>
  <si>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</si>
  <si>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</si>
  <si>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</si>
  <si>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</si>
  <si>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</si>
  <si>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</si>
  <si>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</si>
  <si>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</si>
  <si>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</si>
  <si>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</si>
  <si>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</si>
  <si>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</si>
  <si>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</si>
  <si>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</si>
  <si>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</si>
  <si>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</si>
  <si>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</si>
  <si>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</si>
  <si>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</si>
  <si>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 Công ty Cổ phần Quản lý Quỹ Kỹ Thương</t>
  </si>
  <si>
    <t>2. Tên Ngân hàng giám sát: Ngân hàng TNHH Một thành viên Standard Chartered (Việt Nam)</t>
  </si>
  <si>
    <t>3. Tên Quỹ: Quỹ Đầu tư trái phiếu Techcom</t>
  </si>
  <si>
    <t>Đại diện có thẩm quyền của Công ty quản lý Quỹ</t>
  </si>
  <si>
    <t>2251.1</t>
  </si>
  <si>
    <t>1.1</t>
  </si>
  <si>
    <t>2251.1.1</t>
  </si>
  <si>
    <t>1.2</t>
  </si>
  <si>
    <t>CII120018</t>
  </si>
  <si>
    <t>2251.1.2</t>
  </si>
  <si>
    <t>1.3</t>
  </si>
  <si>
    <t>HDG121001</t>
  </si>
  <si>
    <t>2251.1.3</t>
  </si>
  <si>
    <t>1.4</t>
  </si>
  <si>
    <t>2251.1.4</t>
  </si>
  <si>
    <t>1.5</t>
  </si>
  <si>
    <t>MSN12001</t>
  </si>
  <si>
    <t>2251.1.5</t>
  </si>
  <si>
    <t>1.6</t>
  </si>
  <si>
    <t>MSN12002</t>
  </si>
  <si>
    <t>2251.1.6</t>
  </si>
  <si>
    <t>1.7</t>
  </si>
  <si>
    <t>MSN12003</t>
  </si>
  <si>
    <t>2251.1.7</t>
  </si>
  <si>
    <t>1.8</t>
  </si>
  <si>
    <t>2251.1.8</t>
  </si>
  <si>
    <t>1.9</t>
  </si>
  <si>
    <t>MSR11808</t>
  </si>
  <si>
    <t>2251.1.9</t>
  </si>
  <si>
    <t>1.10</t>
  </si>
  <si>
    <t>NPM11805</t>
  </si>
  <si>
    <t>2251.1.10</t>
  </si>
  <si>
    <t>1.11</t>
  </si>
  <si>
    <t>NPM11907</t>
  </si>
  <si>
    <t>2251.1.11</t>
  </si>
  <si>
    <t>1.12</t>
  </si>
  <si>
    <t>2251.1.12</t>
  </si>
  <si>
    <t>1.13</t>
  </si>
  <si>
    <t>2251.1.13</t>
  </si>
  <si>
    <t>1.14</t>
  </si>
  <si>
    <t>2251.1.14</t>
  </si>
  <si>
    <t>Trái phiếu chưa niêm yết</t>
  </si>
  <si>
    <t>2251.2</t>
  </si>
  <si>
    <t>2.2</t>
  </si>
  <si>
    <t>2251.2.2</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</si>
  <si>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</si>
  <si>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</si>
  <si>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</si>
  <si>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</si>
  <si>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</si>
  <si>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</si>
  <si>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</si>
  <si>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</si>
  <si>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</si>
  <si>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</si>
  <si>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</si>
  <si>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</si>
  <si>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</si>
  <si>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</si>
  <si>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</si>
  <si>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CII121006</t>
  </si>
  <si>
    <t>VRE12007</t>
  </si>
  <si>
    <t>2251.1.15</t>
  </si>
  <si>
    <t>2251.1.16</t>
  </si>
  <si>
    <t>MML121021</t>
  </si>
  <si>
    <t>SBT121002</t>
  </si>
  <si>
    <t>2251.1.17</t>
  </si>
  <si>
    <t>2251.1.18</t>
  </si>
  <si>
    <t>Phí Tuấn Thành</t>
  </si>
  <si>
    <t>Phó Tổng Giám Đốc</t>
  </si>
  <si>
    <t>CTG121030</t>
  </si>
  <si>
    <t>MSN12005</t>
  </si>
  <si>
    <t>MSN121013</t>
  </si>
  <si>
    <t>1.15</t>
  </si>
  <si>
    <t>1.16</t>
  </si>
  <si>
    <t>1.17</t>
  </si>
  <si>
    <t>1.18</t>
  </si>
  <si>
    <t>1.19</t>
  </si>
  <si>
    <t>VHM121024</t>
  </si>
  <si>
    <t>2251.1.19</t>
  </si>
  <si>
    <t>1.20</t>
  </si>
  <si>
    <t>VHM121025</t>
  </si>
  <si>
    <t>2251.1.20</t>
  </si>
  <si>
    <t>1.21</t>
  </si>
  <si>
    <t>2251.1.21</t>
  </si>
  <si>
    <t>1.22</t>
  </si>
  <si>
    <t>2251.1.22</t>
  </si>
  <si>
    <t>GEG121022</t>
  </si>
  <si>
    <t>NLGB2124002</t>
  </si>
  <si>
    <t>BID121028</t>
  </si>
  <si>
    <t>MSN120007</t>
  </si>
  <si>
    <t>MSN120008</t>
  </si>
  <si>
    <t>MSN120011</t>
  </si>
  <si>
    <t>MSN120012</t>
  </si>
  <si>
    <t>MSN121015</t>
  </si>
  <si>
    <t>1.23</t>
  </si>
  <si>
    <t>NVL122001</t>
  </si>
  <si>
    <t>1.24</t>
  </si>
  <si>
    <t>1.25</t>
  </si>
  <si>
    <t>1.26</t>
  </si>
  <si>
    <t>1.27</t>
  </si>
  <si>
    <t>1.28</t>
  </si>
  <si>
    <t>2251.1.23</t>
  </si>
  <si>
    <t>2251.1.24</t>
  </si>
  <si>
    <t>2251.1.25</t>
  </si>
  <si>
    <t>2251.1.26</t>
  </si>
  <si>
    <t>2251.1.27</t>
  </si>
  <si>
    <t>2251.1.28</t>
  </si>
  <si>
    <t>MSN120009</t>
  </si>
  <si>
    <t>MSN120010</t>
  </si>
  <si>
    <t>1.29</t>
  </si>
  <si>
    <t>VND122014</t>
  </si>
  <si>
    <t>1.30</t>
  </si>
  <si>
    <t>2251.1.29</t>
  </si>
  <si>
    <t>2251.1.30</t>
  </si>
  <si>
    <t>Phó phòng Dịch vụ Quản trị và Giám sát Quỹ</t>
  </si>
  <si>
    <t>VIC121003</t>
  </si>
  <si>
    <t>VIC121004</t>
  </si>
  <si>
    <t>VIC121005</t>
  </si>
  <si>
    <t>1.31</t>
  </si>
  <si>
    <t>2251.1.31</t>
  </si>
  <si>
    <t>1.32</t>
  </si>
  <si>
    <t>VNG122002</t>
  </si>
  <si>
    <t>2251.1.32</t>
  </si>
  <si>
    <t>1.33</t>
  </si>
  <si>
    <t>2251.1.33</t>
  </si>
  <si>
    <t>Trịnh Hoài Nam</t>
  </si>
  <si>
    <t>CTG121031</t>
  </si>
  <si>
    <t>CVT122008</t>
  </si>
  <si>
    <t>2251.1.34</t>
  </si>
  <si>
    <t>1.34</t>
  </si>
  <si>
    <t>2.1</t>
  </si>
  <si>
    <t>MASAN GROUP BOND 9.5% 21/09/27</t>
  </si>
  <si>
    <t>2251.2.1</t>
  </si>
  <si>
    <t>4. Ngày lập báo cáo: Ngày 03 tháng 10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</si>
</sst>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 _₫_-;\-* #,##0.00\ _₫_-;_-* &quot;-&quot;??\ _₫_-;_-@_-"/>
  </numFmts>
  <fonts count="16"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5" fillId="0" borderId="0" applyFont="0" applyFill="0" applyBorder="0" applyAlignment="0" applyProtection="0"/>
  </cellStyleXfs>
  <cellXfs count="3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4" fillId="0" borderId="0" xfId="0" applyFont="1"/>
    <xf numFmtId="10" fontId="7" fillId="0" borderId="1" xfId="1" applyNumberFormat="1" applyFont="1" applyBorder="1" applyAlignment="1">
      <alignment horizontal="righ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43" fontId="7" fillId="0" borderId="1" xfId="0" applyNumberFormat="1" applyFont="1" applyBorder="1" applyAlignment="1">
      <alignment horizontal="right"/>
    </xf>
    <xf numFmtId="164" fontId="12" fillId="0" borderId="1" xfId="0" applyNumberFormat="1" applyFont="1" applyBorder="1" applyAlignment="1">
      <alignment horizontal="right"/>
    </xf>
    <xf numFmtId="37" fontId="7" fillId="0" borderId="1" xfId="0" applyNumberFormat="1" applyFont="1" applyBorder="1" applyAlignment="1">
      <alignment horizontal="right"/>
    </xf>
    <xf numFmtId="4" fontId="7" fillId="0" borderId="1" xfId="0" applyNumberFormat="1" applyFont="1" applyBorder="1" applyAlignment="1">
      <alignment horizontal="left"/>
    </xf>
    <xf numFmtId="0" fontId="1" fillId="0" borderId="1" xfId="0" applyFont="1" applyBorder="1" applyAlignment="1">
      <alignment horizontal="left"/>
    </xf>
    <xf numFmtId="41" fontId="7" fillId="0" borderId="1" xfId="0" applyNumberFormat="1" applyFont="1" applyBorder="1" applyAlignment="1">
      <alignment horizontal="right"/>
    </xf>
    <xf numFmtId="0" fontId="1" fillId="0" borderId="0" xfId="0" applyFont="1"/>
    <xf numFmtId="165" fontId="7" fillId="0" borderId="1" xfId="0" applyNumberFormat="1" applyFont="1" applyBorder="1" applyAlignment="1">
      <alignment horizontal="left"/>
    </xf>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9"/>
  <sheetViews>
    <sheetView tabSelected="1" zoomScale="82" zoomScaleNormal="82" workbookViewId="0">
      <selection activeCell="A11" sqref="A11"/>
    </sheetView>
  </sheetViews>
  <sheetFormatPr defaultRowHeight="12.5" x14ac:dyDescent="0.25"/>
  <cols>
    <col min="1" max="1" width="41.453125" bestFit="1" customWidth="1"/>
    <col min="2" max="2" width="46.453125" customWidth="1"/>
    <col min="3" max="3" width="81.1796875" customWidth="1"/>
    <col min="4" max="4" width="37.1796875" customWidth="1"/>
  </cols>
  <sheetData>
    <row r="1" spans="1:4" ht="15" customHeight="1" x14ac:dyDescent="0.25">
      <c r="A1" s="33" t="s">
        <v>0</v>
      </c>
      <c r="B1" s="33"/>
      <c r="C1" s="33"/>
      <c r="D1" s="33"/>
    </row>
    <row r="2" spans="1:4" ht="9" customHeight="1" x14ac:dyDescent="0.25">
      <c r="A2" s="33"/>
      <c r="B2" s="33"/>
      <c r="C2" s="33"/>
      <c r="D2" s="33"/>
    </row>
    <row r="3" spans="1:4" ht="15" customHeight="1" x14ac:dyDescent="0.35">
      <c r="A3" s="1" t="s">
        <v>1</v>
      </c>
      <c r="B3" s="1" t="s">
        <v>1</v>
      </c>
      <c r="C3" s="2" t="s">
        <v>2</v>
      </c>
      <c r="D3" s="1" t="s">
        <v>335</v>
      </c>
    </row>
    <row r="4" spans="1:4" ht="15" customHeight="1" x14ac:dyDescent="0.35">
      <c r="A4" s="1" t="s">
        <v>1</v>
      </c>
      <c r="B4" s="1" t="s">
        <v>1</v>
      </c>
      <c r="C4" s="2" t="s">
        <v>3</v>
      </c>
      <c r="D4" s="1">
        <v>9</v>
      </c>
    </row>
    <row r="5" spans="1:4" ht="15" customHeight="1" x14ac:dyDescent="0.35">
      <c r="A5" s="1" t="s">
        <v>1</v>
      </c>
      <c r="B5" s="1" t="s">
        <v>1</v>
      </c>
      <c r="C5" s="2" t="s">
        <v>4</v>
      </c>
      <c r="D5" s="1">
        <v>2022</v>
      </c>
    </row>
    <row r="6" spans="1:4" ht="15" customHeight="1" x14ac:dyDescent="0.35">
      <c r="A6" s="1" t="s">
        <v>1</v>
      </c>
      <c r="B6" s="1" t="s">
        <v>1</v>
      </c>
      <c r="C6" s="1" t="s">
        <v>1</v>
      </c>
      <c r="D6" s="1" t="s">
        <v>1</v>
      </c>
    </row>
    <row r="7" spans="1:4" ht="15" customHeight="1" x14ac:dyDescent="0.35">
      <c r="A7" s="34" t="s">
        <v>336</v>
      </c>
      <c r="B7" s="35"/>
      <c r="C7" s="1"/>
      <c r="D7" s="1" t="s">
        <v>1</v>
      </c>
    </row>
    <row r="8" spans="1:4" ht="15" customHeight="1" x14ac:dyDescent="0.35">
      <c r="A8" s="34" t="s">
        <v>337</v>
      </c>
      <c r="B8" s="35"/>
      <c r="C8" s="1"/>
      <c r="D8" s="1" t="s">
        <v>1</v>
      </c>
    </row>
    <row r="9" spans="1:4" ht="15" customHeight="1" x14ac:dyDescent="0.35">
      <c r="A9" s="34" t="s">
        <v>338</v>
      </c>
      <c r="B9" s="35"/>
      <c r="C9" s="1"/>
      <c r="D9" s="1" t="s">
        <v>1</v>
      </c>
    </row>
    <row r="10" spans="1:4" ht="15" customHeight="1" x14ac:dyDescent="0.35">
      <c r="A10" s="34" t="s">
        <v>470</v>
      </c>
      <c r="B10" s="35"/>
      <c r="C10" s="1"/>
      <c r="D10" s="1" t="s">
        <v>1</v>
      </c>
    </row>
    <row r="11" spans="1:4" ht="15" customHeight="1" x14ac:dyDescent="0.35">
      <c r="A11" s="1" t="s">
        <v>1</v>
      </c>
      <c r="B11" s="1" t="s">
        <v>1</v>
      </c>
      <c r="C11" s="1" t="s">
        <v>1</v>
      </c>
      <c r="D11" s="1" t="s">
        <v>1</v>
      </c>
    </row>
    <row r="12" spans="1:4" ht="15" customHeight="1" x14ac:dyDescent="0.35">
      <c r="A12" s="1" t="s">
        <v>1</v>
      </c>
      <c r="B12" s="1" t="s">
        <v>1</v>
      </c>
      <c r="C12" s="1" t="s">
        <v>1</v>
      </c>
      <c r="D12" s="1" t="s">
        <v>5</v>
      </c>
    </row>
    <row r="13" spans="1:4" ht="15" customHeight="1" x14ac:dyDescent="0.35">
      <c r="A13" s="1" t="s">
        <v>1</v>
      </c>
      <c r="B13" s="3" t="s">
        <v>6</v>
      </c>
      <c r="C13" s="3" t="s">
        <v>7</v>
      </c>
      <c r="D13" s="3" t="s">
        <v>8</v>
      </c>
    </row>
    <row r="14" spans="1:4" ht="15" customHeight="1" x14ac:dyDescent="0.35">
      <c r="A14" s="1" t="s">
        <v>1</v>
      </c>
      <c r="B14" s="4" t="s">
        <v>9</v>
      </c>
      <c r="C14" s="5" t="s">
        <v>10</v>
      </c>
      <c r="D14" s="5" t="s">
        <v>11</v>
      </c>
    </row>
    <row r="15" spans="1:4" ht="15" customHeight="1" x14ac:dyDescent="0.35">
      <c r="A15" s="1" t="s">
        <v>1</v>
      </c>
      <c r="B15" s="4" t="s">
        <v>12</v>
      </c>
      <c r="C15" s="5" t="s">
        <v>13</v>
      </c>
      <c r="D15" s="5" t="s">
        <v>14</v>
      </c>
    </row>
    <row r="16" spans="1:4" ht="15" customHeight="1" x14ac:dyDescent="0.35">
      <c r="A16" s="1" t="s">
        <v>1</v>
      </c>
      <c r="B16" s="4" t="s">
        <v>15</v>
      </c>
      <c r="C16" s="5" t="s">
        <v>16</v>
      </c>
      <c r="D16" s="5" t="s">
        <v>17</v>
      </c>
    </row>
    <row r="17" spans="1:4" ht="15" customHeight="1" x14ac:dyDescent="0.35">
      <c r="A17" s="1" t="s">
        <v>1</v>
      </c>
      <c r="B17" s="4" t="s">
        <v>18</v>
      </c>
      <c r="C17" s="5" t="s">
        <v>19</v>
      </c>
      <c r="D17" s="5" t="s">
        <v>20</v>
      </c>
    </row>
    <row r="18" spans="1:4" ht="15" customHeight="1" x14ac:dyDescent="0.35">
      <c r="A18" s="1" t="s">
        <v>1</v>
      </c>
      <c r="B18" s="4" t="s">
        <v>21</v>
      </c>
      <c r="C18" s="5" t="s">
        <v>22</v>
      </c>
      <c r="D18" s="5" t="s">
        <v>23</v>
      </c>
    </row>
    <row r="19" spans="1:4" ht="15" customHeight="1" x14ac:dyDescent="0.35">
      <c r="A19" s="1"/>
      <c r="B19" s="4" t="s">
        <v>24</v>
      </c>
      <c r="C19" s="5" t="s">
        <v>25</v>
      </c>
      <c r="D19" s="5" t="s">
        <v>26</v>
      </c>
    </row>
    <row r="20" spans="1:4" ht="15" customHeight="1" x14ac:dyDescent="0.35">
      <c r="A20" s="1"/>
      <c r="B20" s="4" t="s">
        <v>27</v>
      </c>
      <c r="C20" s="5" t="s">
        <v>28</v>
      </c>
      <c r="D20" s="5" t="s">
        <v>29</v>
      </c>
    </row>
    <row r="21" spans="1:4" ht="15" customHeight="1" x14ac:dyDescent="0.35">
      <c r="A21" s="1"/>
      <c r="B21" s="4" t="s">
        <v>30</v>
      </c>
      <c r="C21" s="5" t="s">
        <v>31</v>
      </c>
      <c r="D21" s="5" t="s">
        <v>32</v>
      </c>
    </row>
    <row r="22" spans="1:4" ht="15" customHeight="1" x14ac:dyDescent="0.35">
      <c r="A22" s="1"/>
      <c r="B22" s="4" t="s">
        <v>33</v>
      </c>
      <c r="C22" s="5" t="s">
        <v>34</v>
      </c>
      <c r="D22" s="5" t="s">
        <v>35</v>
      </c>
    </row>
    <row r="23" spans="1:4" ht="15" customHeight="1" x14ac:dyDescent="0.35">
      <c r="A23" s="1"/>
      <c r="B23" s="4" t="s">
        <v>36</v>
      </c>
      <c r="C23" s="5" t="s">
        <v>37</v>
      </c>
      <c r="D23" s="5" t="s">
        <v>38</v>
      </c>
    </row>
    <row r="24" spans="1:4" ht="15" customHeight="1" x14ac:dyDescent="0.35">
      <c r="A24" s="1"/>
      <c r="B24" s="4" t="s">
        <v>39</v>
      </c>
      <c r="C24" s="5" t="s">
        <v>40</v>
      </c>
      <c r="D24" s="5" t="s">
        <v>41</v>
      </c>
    </row>
    <row r="25" spans="1:4" ht="15" customHeight="1" x14ac:dyDescent="0.35">
      <c r="A25" s="1"/>
      <c r="B25" s="4" t="s">
        <v>42</v>
      </c>
      <c r="C25" s="5" t="s">
        <v>43</v>
      </c>
      <c r="D25" s="5" t="s">
        <v>44</v>
      </c>
    </row>
    <row r="26" spans="1:4" ht="15" customHeight="1" x14ac:dyDescent="0.35">
      <c r="A26" s="1"/>
      <c r="B26" s="4" t="s">
        <v>45</v>
      </c>
      <c r="C26" s="5" t="s">
        <v>46</v>
      </c>
      <c r="D26" s="5" t="s">
        <v>47</v>
      </c>
    </row>
    <row r="27" spans="1:4" ht="15" customHeight="1" x14ac:dyDescent="0.35">
      <c r="A27" s="1" t="s">
        <v>1</v>
      </c>
      <c r="B27" s="6" t="s">
        <v>48</v>
      </c>
      <c r="C27" s="1" t="s">
        <v>49</v>
      </c>
      <c r="D27" s="1" t="s">
        <v>1</v>
      </c>
    </row>
    <row r="28" spans="1:4" ht="15" customHeight="1" x14ac:dyDescent="0.35">
      <c r="A28" s="1" t="s">
        <v>1</v>
      </c>
      <c r="B28" s="1" t="s">
        <v>1</v>
      </c>
      <c r="C28" s="1" t="s">
        <v>50</v>
      </c>
      <c r="D28" s="1"/>
    </row>
    <row r="29" spans="1:4" ht="15" customHeight="1" x14ac:dyDescent="0.35">
      <c r="A29" s="1" t="s">
        <v>1</v>
      </c>
      <c r="B29" s="1" t="s">
        <v>1</v>
      </c>
      <c r="C29" s="1" t="s">
        <v>51</v>
      </c>
      <c r="D29" s="1" t="s">
        <v>1</v>
      </c>
    </row>
    <row r="30" spans="1:4" ht="15" customHeight="1" x14ac:dyDescent="0.35">
      <c r="A30" s="1" t="s">
        <v>1</v>
      </c>
      <c r="B30" s="1" t="s">
        <v>1</v>
      </c>
      <c r="C30" s="1" t="s">
        <v>1</v>
      </c>
      <c r="D30" s="1" t="s">
        <v>1</v>
      </c>
    </row>
    <row r="31" spans="1:4" ht="15" customHeight="1" x14ac:dyDescent="0.35">
      <c r="A31" s="1" t="s">
        <v>1</v>
      </c>
      <c r="B31" s="1" t="s">
        <v>1</v>
      </c>
      <c r="C31" s="1" t="s">
        <v>1</v>
      </c>
      <c r="D31" s="1" t="s">
        <v>1</v>
      </c>
    </row>
    <row r="32" spans="1:4" ht="15" customHeight="1" x14ac:dyDescent="0.35">
      <c r="A32" s="1" t="s">
        <v>1</v>
      </c>
      <c r="B32" s="1" t="s">
        <v>1</v>
      </c>
      <c r="C32" s="1" t="s">
        <v>1</v>
      </c>
      <c r="D32" s="1" t="s">
        <v>1</v>
      </c>
    </row>
    <row r="33" spans="1:4" ht="15" customHeight="1" x14ac:dyDescent="0.25">
      <c r="A33" s="32" t="s">
        <v>52</v>
      </c>
      <c r="B33" s="32"/>
      <c r="C33" s="32" t="s">
        <v>339</v>
      </c>
      <c r="D33" s="32"/>
    </row>
    <row r="34" spans="1:4" ht="15" customHeight="1" x14ac:dyDescent="0.25">
      <c r="A34" s="31" t="s">
        <v>53</v>
      </c>
      <c r="B34" s="31"/>
      <c r="C34" s="31" t="s">
        <v>53</v>
      </c>
      <c r="D34" s="31"/>
    </row>
    <row r="35" spans="1:4" ht="15" customHeight="1" x14ac:dyDescent="0.35">
      <c r="A35" s="1" t="s">
        <v>1</v>
      </c>
      <c r="B35" s="1" t="s">
        <v>1</v>
      </c>
      <c r="C35" s="1" t="s">
        <v>1</v>
      </c>
      <c r="D35" s="1" t="s">
        <v>1</v>
      </c>
    </row>
    <row r="38" spans="1:4" ht="15.5" x14ac:dyDescent="0.35">
      <c r="A38" s="26" t="s">
        <v>462</v>
      </c>
      <c r="C38" s="10" t="s">
        <v>404</v>
      </c>
    </row>
    <row r="39" spans="1:4" ht="15.5" x14ac:dyDescent="0.35">
      <c r="A39" s="26" t="s">
        <v>451</v>
      </c>
      <c r="C39" s="10" t="s">
        <v>405</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x14ac:dyDescent="0.25"/>
  <cols>
    <col min="1" max="1" width="6.54296875" customWidth="1"/>
    <col min="2" max="2" width="40.54296875" customWidth="1"/>
    <col min="3" max="6" width="13.54296875" customWidth="1"/>
    <col min="7" max="7" width="14.54296875" customWidth="1"/>
  </cols>
  <sheetData>
    <row r="1" spans="1:7" ht="15" customHeight="1" x14ac:dyDescent="0.25">
      <c r="A1" s="37" t="s">
        <v>6</v>
      </c>
      <c r="B1" s="37" t="s">
        <v>117</v>
      </c>
      <c r="C1" s="37" t="s">
        <v>235</v>
      </c>
      <c r="D1" s="37"/>
      <c r="E1" s="37" t="s">
        <v>236</v>
      </c>
      <c r="F1" s="37"/>
      <c r="G1" s="37" t="s">
        <v>316</v>
      </c>
    </row>
    <row r="2" spans="1:7" ht="15" customHeight="1" x14ac:dyDescent="0.25">
      <c r="A2" s="37"/>
      <c r="B2" s="37"/>
      <c r="C2" s="7" t="s">
        <v>307</v>
      </c>
      <c r="D2" s="7" t="s">
        <v>313</v>
      </c>
      <c r="E2" s="7" t="s">
        <v>307</v>
      </c>
      <c r="F2" s="7" t="s">
        <v>313</v>
      </c>
      <c r="G2" s="37"/>
    </row>
    <row r="3" spans="1:7" ht="15" customHeight="1" x14ac:dyDescent="0.3">
      <c r="A3" s="8" t="s">
        <v>58</v>
      </c>
      <c r="B3" s="8" t="s">
        <v>317</v>
      </c>
      <c r="C3" s="8" t="s">
        <v>1</v>
      </c>
      <c r="D3" s="8" t="s">
        <v>1</v>
      </c>
      <c r="E3" s="8" t="s">
        <v>1</v>
      </c>
      <c r="F3" s="8" t="s">
        <v>1</v>
      </c>
      <c r="G3" s="8" t="s">
        <v>1</v>
      </c>
    </row>
    <row r="4" spans="1:7" ht="15" customHeight="1" x14ac:dyDescent="0.35">
      <c r="A4" s="5" t="s">
        <v>1</v>
      </c>
      <c r="B4" s="5" t="s">
        <v>76</v>
      </c>
      <c r="C4" s="5" t="s">
        <v>1</v>
      </c>
      <c r="D4" s="5" t="s">
        <v>1</v>
      </c>
      <c r="E4" s="5" t="s">
        <v>1</v>
      </c>
      <c r="F4" s="5" t="s">
        <v>1</v>
      </c>
      <c r="G4" s="5" t="s">
        <v>1</v>
      </c>
    </row>
    <row r="5" spans="1:7" ht="15" customHeight="1" x14ac:dyDescent="0.35">
      <c r="A5" s="5" t="s">
        <v>1</v>
      </c>
      <c r="B5" s="5" t="s">
        <v>79</v>
      </c>
      <c r="C5" s="5" t="s">
        <v>1</v>
      </c>
      <c r="D5" s="5" t="s">
        <v>1</v>
      </c>
      <c r="E5" s="5" t="s">
        <v>1</v>
      </c>
      <c r="F5" s="5" t="s">
        <v>1</v>
      </c>
      <c r="G5" s="5" t="s">
        <v>1</v>
      </c>
    </row>
    <row r="6" spans="1:7" ht="15" customHeight="1" x14ac:dyDescent="0.35">
      <c r="A6" s="5" t="s">
        <v>1</v>
      </c>
      <c r="B6" s="5" t="s">
        <v>318</v>
      </c>
      <c r="C6" s="5" t="s">
        <v>1</v>
      </c>
      <c r="D6" s="5" t="s">
        <v>1</v>
      </c>
      <c r="E6" s="5" t="s">
        <v>1</v>
      </c>
      <c r="F6" s="5" t="s">
        <v>1</v>
      </c>
      <c r="G6" s="5" t="s">
        <v>1</v>
      </c>
    </row>
    <row r="7" spans="1:7" ht="15" customHeight="1" x14ac:dyDescent="0.35">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5">
      <c r="A9" s="5" t="s">
        <v>1</v>
      </c>
      <c r="B9" s="5" t="s">
        <v>320</v>
      </c>
      <c r="C9" s="5" t="s">
        <v>1</v>
      </c>
      <c r="D9" s="5" t="s">
        <v>1</v>
      </c>
      <c r="E9" s="5" t="s">
        <v>1</v>
      </c>
      <c r="F9" s="5" t="s">
        <v>1</v>
      </c>
      <c r="G9" s="5" t="s">
        <v>1</v>
      </c>
    </row>
    <row r="10" spans="1:7" ht="15" customHeight="1" x14ac:dyDescent="0.35">
      <c r="A10" s="5" t="s">
        <v>66</v>
      </c>
      <c r="B10" s="5" t="s">
        <v>66</v>
      </c>
      <c r="C10" s="5" t="s">
        <v>66</v>
      </c>
      <c r="D10" s="5" t="s">
        <v>66</v>
      </c>
      <c r="E10" s="5" t="s">
        <v>66</v>
      </c>
      <c r="F10" s="5" t="s">
        <v>66</v>
      </c>
      <c r="G10" s="5" t="s">
        <v>66</v>
      </c>
    </row>
    <row r="11" spans="1:7" ht="15" customHeight="1" x14ac:dyDescent="0.35">
      <c r="A11" s="5" t="s">
        <v>1</v>
      </c>
      <c r="B11" s="5" t="s">
        <v>321</v>
      </c>
      <c r="C11" s="5" t="s">
        <v>1</v>
      </c>
      <c r="D11" s="5" t="s">
        <v>1</v>
      </c>
      <c r="E11" s="5" t="s">
        <v>1</v>
      </c>
      <c r="F11" s="5" t="s">
        <v>1</v>
      </c>
      <c r="G11" s="5" t="s">
        <v>1</v>
      </c>
    </row>
    <row r="12" spans="1:7" ht="15" customHeight="1" x14ac:dyDescent="0.35">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5">
      <c r="A15" s="5" t="s">
        <v>1</v>
      </c>
      <c r="B15" s="5" t="s">
        <v>324</v>
      </c>
      <c r="C15" s="5" t="s">
        <v>1</v>
      </c>
      <c r="D15" s="5" t="s">
        <v>1</v>
      </c>
      <c r="E15" s="5" t="s">
        <v>1</v>
      </c>
      <c r="F15" s="5" t="s">
        <v>1</v>
      </c>
      <c r="G15" s="5" t="s">
        <v>1</v>
      </c>
    </row>
    <row r="16" spans="1:7" ht="15" customHeight="1" x14ac:dyDescent="0.3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x14ac:dyDescent="0.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x14ac:dyDescent="0.25">
      <c r="A1" s="37" t="s">
        <v>6</v>
      </c>
      <c r="B1" s="37" t="s">
        <v>325</v>
      </c>
      <c r="C1" s="37" t="s">
        <v>178</v>
      </c>
      <c r="D1" s="37" t="s">
        <v>179</v>
      </c>
      <c r="E1" s="37"/>
      <c r="F1" s="37" t="s">
        <v>180</v>
      </c>
      <c r="G1" s="37"/>
      <c r="H1" s="37" t="s">
        <v>326</v>
      </c>
    </row>
    <row r="2" spans="1:8" ht="15" customHeight="1" x14ac:dyDescent="0.25">
      <c r="A2" s="37"/>
      <c r="B2" s="37"/>
      <c r="C2" s="37"/>
      <c r="D2" s="7" t="s">
        <v>307</v>
      </c>
      <c r="E2" s="7" t="s">
        <v>313</v>
      </c>
      <c r="F2" s="7" t="s">
        <v>307</v>
      </c>
      <c r="G2" s="7" t="s">
        <v>313</v>
      </c>
      <c r="H2" s="37"/>
    </row>
    <row r="3" spans="1:8" ht="15" customHeight="1" x14ac:dyDescent="0.3">
      <c r="A3" s="8" t="s">
        <v>58</v>
      </c>
      <c r="B3" s="8" t="s">
        <v>327</v>
      </c>
      <c r="C3" s="8" t="s">
        <v>1</v>
      </c>
      <c r="D3" s="8" t="s">
        <v>1</v>
      </c>
      <c r="E3" s="8" t="s">
        <v>1</v>
      </c>
      <c r="F3" s="8" t="s">
        <v>1</v>
      </c>
      <c r="G3" s="8" t="s">
        <v>1</v>
      </c>
      <c r="H3" s="8" t="s">
        <v>1</v>
      </c>
    </row>
    <row r="4" spans="1:8" ht="15" customHeight="1" x14ac:dyDescent="0.35">
      <c r="A4" s="5" t="s">
        <v>66</v>
      </c>
      <c r="B4" s="5" t="s">
        <v>66</v>
      </c>
      <c r="C4" s="5" t="s">
        <v>66</v>
      </c>
      <c r="D4" s="5" t="s">
        <v>66</v>
      </c>
      <c r="E4" s="5" t="s">
        <v>66</v>
      </c>
      <c r="F4" s="5" t="s">
        <v>66</v>
      </c>
      <c r="G4" s="5" t="s">
        <v>66</v>
      </c>
      <c r="H4" s="5" t="s">
        <v>66</v>
      </c>
    </row>
    <row r="5" spans="1:8" ht="15" customHeight="1" x14ac:dyDescent="0.35">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5">
      <c r="A7" s="5" t="s">
        <v>66</v>
      </c>
      <c r="B7" s="5" t="s">
        <v>66</v>
      </c>
      <c r="C7" s="5" t="s">
        <v>66</v>
      </c>
      <c r="D7" s="5" t="s">
        <v>66</v>
      </c>
      <c r="E7" s="5" t="s">
        <v>66</v>
      </c>
      <c r="F7" s="5" t="s">
        <v>66</v>
      </c>
      <c r="G7" s="5" t="s">
        <v>66</v>
      </c>
      <c r="H7" s="5" t="s">
        <v>66</v>
      </c>
    </row>
    <row r="8" spans="1:8" ht="15" customHeight="1" x14ac:dyDescent="0.35">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5">
      <c r="A10" s="5" t="s">
        <v>66</v>
      </c>
      <c r="B10" s="5" t="s">
        <v>66</v>
      </c>
      <c r="C10" s="5" t="s">
        <v>66</v>
      </c>
      <c r="D10" s="5" t="s">
        <v>66</v>
      </c>
      <c r="E10" s="5" t="s">
        <v>66</v>
      </c>
      <c r="F10" s="5" t="s">
        <v>66</v>
      </c>
      <c r="G10" s="5" t="s">
        <v>66</v>
      </c>
      <c r="H10" s="5" t="s">
        <v>66</v>
      </c>
    </row>
    <row r="11" spans="1:8" ht="15" customHeight="1" x14ac:dyDescent="0.35">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5">
      <c r="A13" s="5" t="s">
        <v>66</v>
      </c>
      <c r="B13" s="5" t="s">
        <v>66</v>
      </c>
      <c r="C13" s="5" t="s">
        <v>66</v>
      </c>
      <c r="D13" s="5" t="s">
        <v>66</v>
      </c>
      <c r="E13" s="5" t="s">
        <v>66</v>
      </c>
      <c r="F13" s="5" t="s">
        <v>66</v>
      </c>
      <c r="G13" s="5" t="s">
        <v>66</v>
      </c>
      <c r="H13" s="5" t="s">
        <v>66</v>
      </c>
    </row>
    <row r="14" spans="1:8" ht="15" customHeight="1" x14ac:dyDescent="0.35">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5">
      <c r="A16" s="5" t="s">
        <v>66</v>
      </c>
      <c r="B16" s="5" t="s">
        <v>66</v>
      </c>
      <c r="C16" s="5" t="s">
        <v>66</v>
      </c>
      <c r="D16" s="5" t="s">
        <v>66</v>
      </c>
      <c r="E16" s="5" t="s">
        <v>66</v>
      </c>
      <c r="F16" s="5" t="s">
        <v>66</v>
      </c>
      <c r="G16" s="5" t="s">
        <v>66</v>
      </c>
      <c r="H16" s="5" t="s">
        <v>66</v>
      </c>
    </row>
    <row r="17" spans="1:8" ht="15" customHeight="1" x14ac:dyDescent="0.35">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5">
      <c r="A19" s="5" t="s">
        <v>66</v>
      </c>
      <c r="B19" s="5" t="s">
        <v>66</v>
      </c>
      <c r="C19" s="5" t="s">
        <v>66</v>
      </c>
      <c r="D19" s="5" t="s">
        <v>66</v>
      </c>
      <c r="E19" s="5" t="s">
        <v>66</v>
      </c>
      <c r="F19" s="5" t="s">
        <v>66</v>
      </c>
      <c r="G19" s="5" t="s">
        <v>66</v>
      </c>
      <c r="H19" s="5" t="s">
        <v>66</v>
      </c>
    </row>
    <row r="20" spans="1:8" ht="15" customHeight="1" x14ac:dyDescent="0.35">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5" x14ac:dyDescent="0.25"/>
  <cols>
    <col min="1" max="1" width="6.54296875" customWidth="1"/>
    <col min="2" max="2" width="42.81640625" customWidth="1"/>
    <col min="3" max="3" width="41.453125" customWidth="1"/>
  </cols>
  <sheetData>
    <row r="1" spans="1:3" ht="15" customHeight="1" x14ac:dyDescent="0.25">
      <c r="A1" s="7" t="s">
        <v>6</v>
      </c>
      <c r="B1" s="7" t="s">
        <v>334</v>
      </c>
      <c r="C1" s="7" t="s">
        <v>7</v>
      </c>
    </row>
    <row r="2" spans="1:3" ht="15" customHeight="1" x14ac:dyDescent="0.35">
      <c r="A2" s="5" t="s">
        <v>66</v>
      </c>
      <c r="B2" s="5" t="s">
        <v>66</v>
      </c>
      <c r="C2" s="5" t="s">
        <v>66</v>
      </c>
    </row>
    <row r="3" spans="1:3" ht="15" customHeight="1" x14ac:dyDescent="0.3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{'SheetId':'0e67e680-b807-4d33-99c0-7b78881f5ae3','UId':'9cbd5645-d1cc-4c66-9f84-d2f549c40baa','Col':4,'Row':3,'Format':'numberic','Value':'1170019199988','TargetCode':''}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{'SheetId':'0e67e680-b807-4d33-99c0-7b78881f5ae3','UId':'99e568e1-5c2c-4711-855d-7b59f3d1cab6','Col':5,'Row':3,'Format':'numberic','Value':'1729863816989','TargetCode':''}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{'SheetId':'0e67e680-b807-4d33-99c0-7b78881f5ae3','UId':'c69da7a3-02da-4c71-9ebc-1684c54f1afc','Col':6,'Row':3,'Format':'numberic','Value':'0.734534795190372','TargetCode':''}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{'SheetId':'0e67e680-b807-4d33-99c0-7b78881f5ae3','UId':'8adc06ea-6b87-4c42-b656-c6dbc003e2fd','Col':4,'Row':4,'Format':'numberic','Value':'0','TargetCode':''}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{'SheetId':'0e67e680-b807-4d33-99c0-7b78881f5ae3','UId':'6d8a8286-837d-4b56-8e74-bffdec60ea94','Col':5,'Row':4,'Format':'numberic','Value':'0','TargetCode':''}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{'SheetId':'0e67e680-b807-4d33-99c0-7b78881f5ae3','UId':'ff256832-31a8-4b18-a932-43bc9d1665b9','Col':4,'Row':6,'ColDynamic':4,'RowDynamic':5,'Format':'numberic','Value':'1170019199988','TargetCode':''}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{'SheetId':'0e67e680-b807-4d33-99c0-7b78881f5ae3','UId':'a91ef888-5216-4368-893d-4bf54555e048','Col':5,'Row':6,'ColDynamic':5,'RowDynamic':5,'Format':'numberic','Value':'1729863816989','TargetCode':''}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{'SheetId':'0e67e680-b807-4d33-99c0-7b78881f5ae3','UId':'0872eb3d-591d-41ae-88b3-07cc186bb076','Col':6,'Row':6,'ColDynamic':6,'RowDynamic':5,'Format':'numberic','Value':'0.734534795190372','TargetCode':''}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{'SheetId':'0e67e680-b807-4d33-99c0-7b78881f5ae3','UId':'c59bc369-ef6c-4ae7-8932-3d3cd7b0f999','Col':4,'Row':8,'ColDynamic':4,'RowDynamic':9,'Format':'numberic','Value':'18440755100950','TargetCode':''}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{'SheetId':'0e67e680-b807-4d33-99c0-7b78881f5ae3','UId':'71da1168-8366-41b4-a97a-ac130f3a71ab','Col':5,'Row':8,'ColDynamic':5,'RowDynamic':9,'Format':'numberic','Value':'17652846955328','TargetCode':''}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{'SheetId':'0e67e680-b807-4d33-99c0-7b78881f5ae3','UId':'3c022ada-eb27-4aed-bf94-d517130be29a','Col':6,'Row':8,'ColDynamic':6,'RowDynamic':9,'Format':'numberic','Value':'0.81635222931338','TargetCode':''}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{'SheetId':'0e67e680-b807-4d33-99c0-7b78881f5ae3','UId':'aaa47aee-de9e-4a72-aaac-e89970beaace','Col':4,'Row':13,'ColDynamic':4,'RowDynamic':12,'Format':'numberic','Value':'264015322608','TargetCode':''}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{'SheetId':'0e67e680-b807-4d33-99c0-7b78881f5ae3','UId':'c31cdabe-83ce-456c-8300-7b06d46f81cc','Col':5,'Row':13,'ColDynamic':5,'RowDynamic':12,'Format':'numberic','Value':'217293194560','TargetCode':''}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{'SheetId':'0e67e680-b807-4d33-99c0-7b78881f5ae3','UId':'df064eb2-539c-42cd-9667-ecd8effb04f7','Col':6,'Row':13,'ColDynamic':6,'RowDynamic':12,'Format':'numberic','Value':'1.63631044015887','TargetCode':''}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{'SheetId':'0e67e680-b807-4d33-99c0-7b78881f5ae3','UId':'4db3253d-9c46-4d6e-918f-a429377ea210','Col':4,'Row':16,'Format':'numberic','Value':'201514726027','TargetCode':''}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{'SheetId':'0e67e680-b807-4d33-99c0-7b78881f5ae3','UId':'1b5619ce-07bd-4f38-b89d-ff10d4440cfc','Col':5,'Row':16,'Format':'numberic','Value':'164171232876','TargetCode':''}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{'SheetId':'0e67e680-b807-4d33-99c0-7b78881f5ae3','UId':'e662b89a-1c2d-4d21-94c4-5d786440cb11','Col':6,'Row':16,'Format':'numberic','Value':'0.31248865334483','TargetCode':''}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{'SheetId':'0e67e680-b807-4d33-99c0-7b78881f5ae3','UId':'fcf911ca-e231-4e37-ba04-31a4d132b264','Col':5,'Row':21,'ColDynamic':5,'RowDynamic':20,'Format':'numberic','Value':'1099727487','TargetCode':''}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{'SheetId':'0e67e680-b807-4d33-99c0-7b78881f5ae3','UId':'9165401c-9eab-437b-81ae-d4feb80e4e2f','Col':4,'Row':30,'Format':'numberic','Value':'20076304349573','TargetCode':''}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{'SheetId':'0e67e680-b807-4d33-99c0-7b78881f5ae3','UId':'a439d206-4c67-47d4-afcd-d4f8e627acf1','Col':5,'Row':30,'Format':'numberic','Value':'19765274927240','TargetCode':''}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{'SheetId':'0e67e680-b807-4d33-99c0-7b78881f5ae3','UId':'8906c8be-ac8d-4de9-aebb-1de6b88d0a22','Col':6,'Row':30,'Format':'numberic','Value':'0.803428069507683','TargetCode':''}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{'SheetId':'0e67e680-b807-4d33-99c0-7b78881f5ae3','UId':'c0a5eee6-84a8-4294-82d8-68a2433fd220','Col':4,'Row':34,'ColDynamic':4,'RowDynamic':33,'Format':'numberic','Value':'2055776056','TargetCode':''}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{'SheetId':'0e67e680-b807-4d33-99c0-7b78881f5ae3','UId':'6823b56c-6355-4646-a028-45bac846780f','Col':4,'Row':37,'Format':'numberic','Value':'91659914544','TargetCode':''}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{'SheetId':'0e67e680-b807-4d33-99c0-7b78881f5ae3','UId':'3318279c-387a-4099-bb92-e31c1fe449fe','Col':5,'Row':37,'Format':'numberic','Value':'124451780483','TargetCode':''}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{'SheetId':'0e67e680-b807-4d33-99c0-7b78881f5ae3','UId':'4e4bdcf0-80c6-4aab-a280-ce14045479a2','Col':6,'Row':37,'Format':'numberic','Value':'0.915665030903305','TargetCode':''}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{'SheetId':'0e67e680-b807-4d33-99c0-7b78881f5ae3','UId':'3c70b8a9-b1ec-43c2-876f-82404e71a395','Col':4,'Row':40,'Format':'numberic','Value':'93715690600','TargetCode':''}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{'SheetId':'0e67e680-b807-4d33-99c0-7b78881f5ae3','UId':'12d35449-1610-445d-a82a-ca6aa3c24666','Col':5,'Row':40,'Format':'numberic','Value':'124451780483','TargetCode':''}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{'SheetId':'0e67e680-b807-4d33-99c0-7b78881f5ae3','UId':'12315a60-eed3-4b10-a10c-2f67a18ee638','Col':6,'Row':40,'Format':'numberic','Value':'0.936201840862297','TargetCode':''}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{'SheetId':'0e67e680-b807-4d33-99c0-7b78881f5ae3','UId':'47fa62ea-4432-4646-9d4f-ee5aab71af85','Col':4,'Row':41,'Format':'numberic','Value':'19982588658973','TargetCode':''}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{'SheetId':'0e67e680-b807-4d33-99c0-7b78881f5ae3','UId':'3afb4556-da28-46fc-a2b2-36ba72752042','Col':5,'Row':41,'Format':'numberic','Value':'19640823146757','TargetCode':''}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{'SheetId':'0e67e680-b807-4d33-99c0-7b78881f5ae3','UId':'76b3aaa6-980e-4c01-b289-c500e2a6bc24','Col':6,'Row':41,'Format':'numberic','Value':'0.802894044495709','TargetCode':''}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{'SheetId':'0e67e680-b807-4d33-99c0-7b78881f5ae3','UId':'7104513d-d6f9-4449-8a07-2e2ffcb96545','Col':4,'Row':42,'Format':'numberic','Value':'1209059419.71','TargetCode':''}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{'SheetId':'0e67e680-b807-4d33-99c0-7b78881f5ae3','UId':'3e6dbc06-a87f-42e5-8f05-e55e94914d01','Col':5,'Row':42,'Format':'numberic','Value':'1192971748.68','TargetCode':''}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{'SheetId':'0e67e680-b807-4d33-99c0-7b78881f5ae3','UId':'f428fa58-01e3-47d4-8c5d-1c46168be529','Col':6,'Row':42,'Format':'numberic','Value':'0.74702112910315','TargetCode':''}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{'SheetId':'0e67e680-b807-4d33-99c0-7b78881f5ae3','UId':'4e4f6161-da0f-463f-8dd1-39772b1d4eda','Col':4,'Row':43,'Format':'numberic','Value':'16527.38','TargetCode':''}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{'SheetId':'0e67e680-b807-4d33-99c0-7b78881f5ae3','UId':'4a847a8c-942e-443a-8eae-7a36b88630ea','Col':5,'Row':43,'Format':'numberic','Value':'16463.77','TargetCode':''}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{'SheetId':'0e67e680-b807-4d33-99c0-7b78881f5ae3','UId':'b1a27640-3dfd-4efe-90b1-884e8ae97752','Col':6,'Row':43,'Format':'numberic','Value':'1.0747942577509','TargetCode':''}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{'SheetId':'9e57442d-faa2-4732-bfe8-6082c7f4cc3b','UId':'1ab6082b-49bd-46b5-a368-d8740fb12834','Col':4,'Row':2,'Format':'numberic','Value':'129179632478','TargetCode':''}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{'SheetId':'9e57442d-faa2-4732-bfe8-6082c7f4cc3b','UId':'220cbdc8-4631-4f07-a522-f901ab9a56b6','Col':5,'Row':2,'Format':'numberic','Value':'130261191827','TargetCode':''}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{'SheetId':'9e57442d-faa2-4732-bfe8-6082c7f4cc3b','UId':'44591e3f-5579-49aa-bc70-68808b3d1875','Col':6,'Row':2,'Format':'numberic','Value':'1133540956921','TargetCode':''}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{'SheetId':'9e57442d-faa2-4732-bfe8-6082c7f4cc3b','UId':'469f6a2b-25ef-4e27-93c5-0caee9db4d81','Col':4,'Row':5,'ColDynamic':4,'RowDynamic':4,'Format':'numberic','Value':'109438700530','TargetCode':''}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{'SheetId':'9e57442d-faa2-4732-bfe8-6082c7f4cc3b','UId':'7b8d3f89-6827-40c2-b297-cf7a42237b42','Col':5,'Row':5,'ColDynamic':5,'RowDynamic':4,'Format':'numberic','Value':'113108649252','TargetCode':''}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{'SheetId':'9e57442d-faa2-4732-bfe8-6082c7f4cc3b','UId':'4ae5c9f2-f277-4de6-a00c-b59eae1b7410','Col':6,'Row':5,'ColDynamic':6,'RowDynamic':4,'Format':'numberic','Value':'931775090467','TargetCode':''}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{'SheetId':'9e57442d-faa2-4732-bfe8-6082c7f4cc3b','UId':'5cf117a3-96d2-4aaf-916d-02b16ba83420','Col':4,'Row':7,'ColDynamic':4,'RowDynamic':4,'Format':'numberic','Value':'19740931948','TargetCode':''}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{'SheetId':'9e57442d-faa2-4732-bfe8-6082c7f4cc3b','UId':'89c23fea-c054-41d5-9d1e-0958d45c7a95','Col':5,'Row':7,'ColDynamic':5,'RowDynamic':4,'Format':'numberic','Value':'17152542575','TargetCode':''}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{'SheetId':'9e57442d-faa2-4732-bfe8-6082c7f4cc3b','UId':'d5829e20-95a8-4535-904c-7e09f2cdc9f2','Col':6,'Row':7,'ColDynamic':6,'RowDynamic':4,'Format':'numberic','Value':'201765866454','TargetCode':''}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{'SheetId':'9e57442d-faa2-4732-bfe8-6082c7f4cc3b','UId':'21f3c77c-886e-43f3-9ba5-fdc740bf45a7','Col':4,'Row':11,'ColDynamic':4,'RowDynamic':8,'Format':'numberic','Value':'21564476945','TargetCode':''}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{'SheetId':'9e57442d-faa2-4732-bfe8-6082c7f4cc3b','UId':'fff53ed1-05e1-4ac8-8249-2f48edf9fa14','Col':5,'Row':11,'ColDynamic':5,'RowDynamic':8,'Format':'numberic','Value':'21772360702','TargetCode':''}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{'SheetId':'9e57442d-faa2-4732-bfe8-6082c7f4cc3b','UId':'c1a4252e-e2cb-4233-bed1-d3afc836ccc8','Col':6,'Row':11,'ColDynamic':6,'RowDynamic':8,'Format':'numberic','Value':'196410986183','TargetCode':''}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{'SheetId':'9e57442d-faa2-4732-bfe8-6082c7f4cc3b','UId':'2b4c7218-ef2f-452d-80ea-cb1d29493e04','Col':4,'Row':12,'Format':'numberic','Value':'19499543509','TargetCode':''}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{'SheetId':'9e57442d-faa2-4732-bfe8-6082c7f4cc3b','UId':'2916fb19-bceb-454d-ad42-4fc7a299a2a3','Col':5,'Row':12,'Format':'numberic','Value':'19717486856','TargetCode':''}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{'SheetId':'9e57442d-faa2-4732-bfe8-6082c7f4cc3b','UId':'4e500903-fadf-4a73-8849-257ec68842d0','Col':6,'Row':12,'Format':'numberic','Value':'177159882594','TargetCode':''}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{'SheetId':'9e57442d-faa2-4732-bfe8-6082c7f4cc3b','UId':'157e5771-4dd4-4ed6-838c-69dd228515cd','Col':4,'Row':14,'ColDynamic':4,'RowDynamic':11,'Format':'numberic','Value':'1131429614','TargetCode':''}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{'SheetId':'9e57442d-faa2-4732-bfe8-6082c7f4cc3b','UId':'1e7708d3-6d2b-4639-8d85-59b3c9bf16f5','Col':5,'Row':14,'ColDynamic':5,'RowDynamic':11,'Format':'numberic','Value':'1145124073','TargetCode':''}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{'SheetId':'9e57442d-faa2-4732-bfe8-6082c7f4cc3b','UId':'18031c0a-5fc4-4a35-8331-a60cef3972fd','Col':6,'Row':14,'ColDynamic':6,'RowDynamic':11,'Format':'numberic','Value':'10272821479','TargetCode':''}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{'SheetId':'9e57442d-faa2-4732-bfe8-6082c7f4cc3b','UId':'963cdae6-2163-4975-9a2a-f08497c7292d','Col':4,'Row':17,'Format':'numberic','Value':'734645763','TargetCode':''}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{'SheetId':'9e57442d-faa2-4732-bfe8-6082c7f4cc3b','UId':'85eed99f-bfdc-4be7-9967-72d9b1d67a5b','Col':5,'Row':17,'Format':'numberic','Value':'742637017','TargetCode':''}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{'SheetId':'9e57442d-faa2-4732-bfe8-6082c7f4cc3b','UId':'a66486eb-4505-4714-830d-ba2c3c0c6cd7','Col':6,'Row':17,'Format':'numberic','Value':'6659624866','TargetCode':''}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{'SheetId':'9e57442d-faa2-4732-bfe8-6082c7f4cc3b','UId':'35799ba3-fea0-48d2-b27f-56054b206bd2','Col':4,'Row':24,'ColDynamic':4,'RowDynamic':23,'Format':'numberic','Value':'8136986','TargetCode':''}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{'SheetId':'9e57442d-faa2-4732-bfe8-6082c7f4cc3b','UId':'1863aaae-65a9-4f9f-9c5d-b3b2a95e519b','Col':5,'Row':24,'ColDynamic':5,'RowDynamic':23,'Format':'numberic','Value':'8408219','TargetCode':''}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{'SheetId':'9e57442d-faa2-4732-bfe8-6082c7f4cc3b','UId':'45a838e8-921d-463e-8daa-a5c771a772aa','Col':6,'Row':24,'ColDynamic':6,'RowDynamic':23,'Format':'numberic','Value':'73446575','TargetCode':''}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{'SheetId':'9e57442d-faa2-4732-bfe8-6082c7f4cc3b','UId':'3873886c-5e1c-44a4-ba3a-dae5f5accc8b','Col':6,'Row':26,'ColDynamic':6,'RowDynamic':19,'Format':'numberic','Value':'540000000','TargetCode':''}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{'SheetId':'9e57442d-faa2-4732-bfe8-6082c7f4cc3b','UId':'22eae942-46a3-4663-8bad-854ee399b27a','Col':4,'Row':32,'Format':'numberic','Value':'113804073','TargetCode':''}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{'SheetId':'9e57442d-faa2-4732-bfe8-6082c7f4cc3b','UId':'e86bd792-47df-41d4-b178-07deae52a1d3','Col':5,'Row':32,'Format':'numberic','Value':'79868137','TargetCode':''}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{'SheetId':'9e57442d-faa2-4732-bfe8-6082c7f4cc3b','UId':'38ae0936-1d1f-43c1-92bd-8403ec08cfeb','Col':6,'Row':32,'Format':'numberic','Value':'1544293491','TargetCode':''}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{'SheetId':'9e57442d-faa2-4732-bfe8-6082c7f4cc3b','UId':'a2f958ce-55fd-4741-a0a1-bdcf0dd1c8ec','Col':4,'Row':35,'Format':'numberic','Value':'16917000','TargetCode':''}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{'SheetId':'9e57442d-faa2-4732-bfe8-6082c7f4cc3b','UId':'393bdfde-2176-402e-9b16-331c74ac5995','Col':5,'Row':35,'Format':'numberic','Value':'18836400','TargetCode':''}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{'SheetId':'9e57442d-faa2-4732-bfe8-6082c7f4cc3b','UId':'61a21fd4-9c85-4c00-b1f5-a006461b16c9','Col':6,'Row':35,'Format':'numberic','Value':'160917178','TargetCode':''}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{'SheetId':'9e57442d-faa2-4732-bfe8-6082c7f4cc3b','UId':'c95f90f6-640a-4331-b0e8-54422c753940','Col':4,'Row':38,'Format':'numberic','Value':'107615155533','TargetCode':''}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{'SheetId':'9e57442d-faa2-4732-bfe8-6082c7f4cc3b','UId':'19caeda8-1e5a-4518-8250-4c15acb82c48','Col':5,'Row':38,'Format':'numberic','Value':'108488831125','TargetCode':''}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{'SheetId':'9e57442d-faa2-4732-bfe8-6082c7f4cc3b','UId':'d743182c-5853-46f3-8604-ad3aa58840b8','Col':6,'Row':38,'Format':'numberic','Value':'937129970738','TargetCode':''}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{'SheetId':'9e57442d-faa2-4732-bfe8-6082c7f4cc3b','UId':'5fb4cc84-0a90-4cae-ba19-392c839af798','Col':4,'Row':39,'Format':'numberic','Value':'-31254113223','TargetCode':''}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{'SheetId':'9e57442d-faa2-4732-bfe8-6082c7f4cc3b','UId':'c14dbefc-c01b-44b0-a577-6f17c0396290','Col':5,'Row':39,'Format':'numberic','Value':'17659494700','TargetCode':''}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{'SheetId':'9e57442d-faa2-4732-bfe8-6082c7f4cc3b','UId':'d1eb0ab7-7a60-49c8-b8aa-39c894436edb','Col':6,'Row':39,'Format':'numberic','Value':'120874874953','TargetCode':''}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{'SheetId':'9e57442d-faa2-4732-bfe8-6082c7f4cc3b','UId':'7dc5398f-c841-400c-850b-875a5c468e05','Col':4,'Row':40,'Format':'numberic','Value':'6129433622','TargetCode':''}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{'SheetId':'9e57442d-faa2-4732-bfe8-6082c7f4cc3b','UId':'fa4fb11d-bd81-48b0-9ef6-a4ff2cd9d48a','Col':5,'Row':40,'Format':'numberic','Value':'7589106562','TargetCode':''}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{'SheetId':'9e57442d-faa2-4732-bfe8-6082c7f4cc3b','UId':'73bb9d14-e1ea-4394-a083-b8a649641cf9','Col':6,'Row':40,'Format':'numberic','Value':'41782815092','TargetCode':''}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{'SheetId':'9e57442d-faa2-4732-bfe8-6082c7f4cc3b','UId':'bab2e1a7-20d5-41fd-881b-9a21514bfc4f','Col':4,'Row':41,'Format':'numberic','Value':'-37383546845','TargetCode':''}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{'SheetId':'9e57442d-faa2-4732-bfe8-6082c7f4cc3b','UId':'128100c2-b671-4904-a5a9-41069ed12784','Col':5,'Row':41,'Format':'numberic','Value':'10070388138','TargetCode':''}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{'SheetId':'9e57442d-faa2-4732-bfe8-6082c7f4cc3b','UId':'04b06e65-b2eb-4858-bb0b-d72c0270f1f6','Col':6,'Row':41,'Format':'numberic','Value':'79092059861','TargetCode':''}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{'SheetId':'9e57442d-faa2-4732-bfe8-6082c7f4cc3b','UId':'0c34f541-ad2d-4bff-9fce-284295e89335','Col':4,'Row':42,'Format':'numberic','Value':'76361042310','TargetCode':''}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{'SheetId':'9e57442d-faa2-4732-bfe8-6082c7f4cc3b','UId':'a1069390-e9a5-41a9-8d0c-f5931f68451d','Col':5,'Row':42,'Format':'numberic','Value':'126148325825','TargetCode':''}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{'SheetId':'9e57442d-faa2-4732-bfe8-6082c7f4cc3b','UId':'943a903f-8f0c-48d3-9a7d-d0f797c51f06','Col':6,'Row':42,'Format':'numberic','Value':'1058004845691','TargetCode':''}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{'SheetId':'9e57442d-faa2-4732-bfe8-6082c7f4cc3b','UId':'14ba2d4e-fc98-469f-8702-009a93d663bf','Col':4,'Row':43,'Format':'numberic','Value':'19640823146757','TargetCode':''}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{'SheetId':'9e57442d-faa2-4732-bfe8-6082c7f4cc3b','UId':'46dc8404-c63b-42c5-af20-35a421a3b5ab','Col':5,'Row':43,'Format':'numberic','Value':'19086217641648','TargetCode':''}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{'SheetId':'9e57442d-faa2-4732-bfe8-6082c7f4cc3b','UId':'a1137c7a-72fe-4907-952f-0a4daf353a5c','Col':6,'Row':43,'Format':'numberic','Value':'21577788816709','TargetCode':''}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{'SheetId':'9e57442d-faa2-4732-bfe8-6082c7f4cc3b','UId':'ae182ae4-ecb8-4b3e-87b1-02fe2b8c8c6e','Col':4,'Row':44,'Format':'numberic','Value':'341765512216','TargetCode':''}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{'SheetId':'9e57442d-faa2-4732-bfe8-6082c7f4cc3b','UId':'c7c70708-3a08-4a71-8b5b-958036d28d83','Col':5,'Row':44,'Format':'numberic','Value':'554605505109','TargetCode':''}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{'SheetId':'9e57442d-faa2-4732-bfe8-6082c7f4cc3b','UId':'b56d1f06-ac4a-4581-bd76-0a7116bb9601','Col':6,'Row':44,'Format':'numberic','Value':'-1595200157736','TargetCode':''}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{'SheetId':'9e57442d-faa2-4732-bfe8-6082c7f4cc3b','UId':'071f8b6b-411a-4479-a1e0-68ae4989d4d4','Col':4,'Row':45,'Format':'numberic','Value':'76361042310','TargetCode':''}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{'SheetId':'9e57442d-faa2-4732-bfe8-6082c7f4cc3b','UId':'649fe867-7540-4d27-809f-914ad09af55e','Col':5,'Row':45,'Format':'numberic','Value':'126148325825','TargetCode':''}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{'SheetId':'9e57442d-faa2-4732-bfe8-6082c7f4cc3b','UId':'ce2f8942-9d48-4663-bc86-864ddeb2e9fb','Col':6,'Row':45,'Format':'numberic','Value':'1058004845691','TargetCode':''}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{'SheetId':'9e57442d-faa2-4732-bfe8-6082c7f4cc3b','UId':'26da4aec-6928-4f66-88a5-fdfd0ee643e5','Col':4,'Row':47,'Format':'numberic','Value':'265404469906','TargetCode':''}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{'SheetId':'9e57442d-faa2-4732-bfe8-6082c7f4cc3b','UId':'9b98b4cd-1dc6-4f10-9fcd-3b02154fc346','Col':5,'Row':47,'Format':'numberic','Value':'428457179284','TargetCode':''}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{'SheetId':'9e57442d-faa2-4732-bfe8-6082c7f4cc3b','UId':'ab589e24-1208-4602-83e1-3b0d9a9ddac2','Col':6,'Row':47,'Format':'numberic','Value':'-2653205003427','TargetCode':''}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{'SheetId':'9e57442d-faa2-4732-bfe8-6082c7f4cc3b','UId':'a1e12271-7d9c-46e1-be1f-d3831e97dba6','Col':4,'Row':48,'Format':'numberic','Value':'19982588658973','TargetCode':''}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{'SheetId':'9e57442d-faa2-4732-bfe8-6082c7f4cc3b','UId':'85d94755-db4c-439e-8336-6cbb28df62be','Col':5,'Row':48,'Format':'numberic','Value':'19640823146757','TargetCode':''}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{'SheetId':'9e57442d-faa2-4732-bfe8-6082c7f4cc3b','UId':'d8a625ed-973b-4579-990b-8dd486f640c5','Col':6,'Row':48,'Format':'numberic','Value':'19982588658973','TargetCode':''}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 ','TargetCode':''}</v>
      </c>
    </row>
    <row r="286" spans="1:1" x14ac:dyDescent="0.25">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{'SheetId':'1deb9a6e-dc5a-4908-87cc-034ee9747e20','UId':'4f882b80-9e4d-4d19-8537-405badf59571','Col':2,'Row':6,'ColDynamic':2,'RowDynamic':3,'Format':'string','Value':'Tổng','TargetCode':''}</v>
      </c>
    </row>
    <row r="287" spans="1:1" x14ac:dyDescent="0.25">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{'SheetId':'1deb9a6e-dc5a-4908-87cc-034ee9747e20','UId':'5250f607-5010-4670-bb67-dda35efb42cd','Col':3,'Row':6,'ColDynamic':3,'RowDynamic':3,'Format':'numberic','Value':'2247','TargetCode':''}</v>
      </c>
    </row>
    <row r="288" spans="1:1" x14ac:dyDescent="0.25">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{'SheetId':'1deb9a6e-dc5a-4908-87cc-034ee9747e20','UId':'428c865a-7282-4f58-bc89-20f1b0217190','Col':4,'Row':6,'ColDynamic':4,'RowDynamic':3,'Format':'numberic','Value':'0','TargetCode':''}</v>
      </c>
    </row>
    <row r="289" spans="1:1" x14ac:dyDescent="0.25">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x14ac:dyDescent="0.25">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{'SheetId':'1deb9a6e-dc5a-4908-87cc-034ee9747e20','UId':'a9e4466a-def7-4534-a075-0e61b1888eec','Col':6,'Row':6,'ColDynamic':6,'RowDynamic':3,'Format':'numberic','Value':'0','TargetCode':''}</v>
      </c>
    </row>
    <row r="291" spans="1:1" x14ac:dyDescent="0.25">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{'SheetId':'1deb9a6e-dc5a-4908-87cc-034ee9747e20','UId':'13379930-3d0b-4576-86a6-aee55aa73fef','Col':7,'Row':6,'ColDynamic':7,'RowDynamic':3,'Format':'numberic','Value':'0','TargetCode':''}</v>
      </c>
    </row>
    <row r="292" spans="1:1" x14ac:dyDescent="0.25">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 ','TargetCode':''}</v>
      </c>
    </row>
    <row r="293" spans="1:1" x14ac:dyDescent="0.25">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 ','TargetCode':''}</v>
      </c>
    </row>
    <row r="294" spans="1:1" x14ac:dyDescent="0.25">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 ','TargetCode':''}</v>
      </c>
    </row>
    <row r="295" spans="1:1" x14ac:dyDescent="0.25">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 ','TargetCode':''}</v>
      </c>
    </row>
    <row r="296" spans="1:1" x14ac:dyDescent="0.25">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 ','TargetCode':''}</v>
      </c>
    </row>
    <row r="297" spans="1:1" x14ac:dyDescent="0.25">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{'SheetId':'1deb9a6e-dc5a-4908-87cc-034ee9747e20','UId':'63355adb-73ff-4fd6-a4ee-6353f3830628','Col':2,'Row':9,'ColDynamic':2,'RowDynamic':7,'Format':'string','Value':'Tổng','TargetCode':''}</v>
      </c>
    </row>
    <row r="298" spans="1:1" x14ac:dyDescent="0.25">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{'SheetId':'1deb9a6e-dc5a-4908-87cc-034ee9747e20','UId':'34e26121-8d4b-46bb-836d-3cc1913c6909','Col':3,'Row':9,'ColDynamic':3,'RowDynamic':7,'Format':'numberic','Value':'2249','TargetCode':''}</v>
      </c>
    </row>
    <row r="299" spans="1:1" x14ac:dyDescent="0.25">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 ','TargetCode':''}</v>
      </c>
    </row>
    <row r="300" spans="1:1" x14ac:dyDescent="0.25">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 ','TargetCode':''}</v>
      </c>
    </row>
    <row r="301" spans="1:1" x14ac:dyDescent="0.25">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 ','TargetCode':''}</v>
      </c>
    </row>
    <row r="302" spans="1:1" x14ac:dyDescent="0.25">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 ','TargetCode':''}</v>
      </c>
    </row>
    <row r="303" spans="1:1" x14ac:dyDescent="0.25">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 ','TargetCode':''}</v>
      </c>
    </row>
    <row r="304" spans="1:1" x14ac:dyDescent="0.25">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 ','TargetCode':''}</v>
      </c>
    </row>
    <row r="305" spans="1:1" x14ac:dyDescent="0.25">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 ','TargetCode':''}</v>
      </c>
    </row>
    <row r="306" spans="1:1" x14ac:dyDescent="0.25">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 ','TargetCode':''}</v>
      </c>
    </row>
    <row r="307" spans="1:1" x14ac:dyDescent="0.25">
      <c r="A307" t="str">
        <f>CONCATENATE("{'SheetId':'1deb9a6e-dc5a-4908-87cc-034ee9747e20'",",","'UId':'b8c20cc2-e76a-461c-ace9-e83abfcc1775'",",'Col':",COLUMN(BCDanhMucDauTu_06029!A50),",'Row':",ROW(BCDanhMucDauTu_06029!A50),",","'ColDynamic':",COLUMN(BCDanhMucDauTu_06029!A51),",","'RowDynamic':",ROW(BCDanhMucDauTu_06029!A51),",","'Format':'numberic'",",'Value':'",SUBSTITUTE(BCDanhMucDauTu_06029!A50,"'","\'"),"','TargetCode':''}")</f>
        <v>{'SheetId':'1deb9a6e-dc5a-4908-87cc-034ee9747e20','UId':'b8c20cc2-e76a-461c-ace9-e83abfcc1775','Col':1,'Row':50,'ColDynamic':1,'RowDynamic':51,'Format':'numberic','Value':' ','TargetCode':''}</v>
      </c>
    </row>
    <row r="308" spans="1:1" x14ac:dyDescent="0.25">
      <c r="A308" t="str">
        <f>CONCATENATE("{'SheetId':'1deb9a6e-dc5a-4908-87cc-034ee9747e20'",",","'UId':'e6fa0887-9c0a-49b1-a5d5-d55f5bee7d17'",",'Col':",COLUMN(BCDanhMucDauTu_06029!B50),",'Row':",ROW(BCDanhMucDauTu_06029!B50),",","'ColDynamic':",COLUMN(BCDanhMucDauTu_06029!B51),",","'RowDynamic':",ROW(BCDanhMucDauTu_06029!B51),",","'Format':'string'",",'Value':'",SUBSTITUTE(BCDanhMucDauTu_06029!B50,"'","\'"),"','TargetCode':''}")</f>
        <v>{'SheetId':'1deb9a6e-dc5a-4908-87cc-034ee9747e20','UId':'e6fa0887-9c0a-49b1-a5d5-d55f5bee7d17','Col':2,'Row':50,'ColDynamic':2,'RowDynamic':51,'Format':'string','Value':'Tổng','TargetCode':''}</v>
      </c>
    </row>
    <row r="309" spans="1:1" x14ac:dyDescent="0.25">
      <c r="A309" t="str">
        <f>CONCATENATE("{'SheetId':'1deb9a6e-dc5a-4908-87cc-034ee9747e20'",",","'UId':'6a029111-438c-4c2c-a425-15433a16ea47'",",'Col':",COLUMN(BCDanhMucDauTu_06029!C50),",'Row':",ROW(BCDanhMucDauTu_06029!C50),",","'ColDynamic':",COLUMN(BCDanhMucDauTu_06029!C51),",","'RowDynamic':",ROW(BCDanhMucDauTu_06029!C51),",","'Format':'numberic'",",'Value':'",SUBSTITUTE(BCDanhMucDauTu_06029!C50,"'","\'"),"','TargetCode':''}")</f>
        <v>{'SheetId':'1deb9a6e-dc5a-4908-87cc-034ee9747e20','UId':'6a029111-438c-4c2c-a425-15433a16ea47','Col':3,'Row':50,'ColDynamic':3,'RowDynamic':51,'Format':'numberic','Value':'2252','TargetCode':''}</v>
      </c>
    </row>
    <row r="310" spans="1:1" x14ac:dyDescent="0.25">
      <c r="A310" t="str">
        <f>CONCATENATE("{'SheetId':'1deb9a6e-dc5a-4908-87cc-034ee9747e20'",",","'UId':'2af5b400-8abe-46e3-8b64-7efb4d13db84'",",'Col':",COLUMN(BCDanhMucDauTu_06029!D50),",'Row':",ROW(BCDanhMucDauTu_06029!D50),",","'ColDynamic':",COLUMN(BCDanhMucDauTu_06029!D51),",","'RowDynamic':",ROW(BCDanhMucDauTu_06029!D51),",","'Format':'numberic'",",'Value':'",SUBSTITUTE(BCDanhMucDauTu_06029!D50,"'","\'"),"','TargetCode':''}")</f>
        <v>{'SheetId':'1deb9a6e-dc5a-4908-87cc-034ee9747e20','UId':'2af5b400-8abe-46e3-8b64-7efb4d13db84','Col':4,'Row':50,'ColDynamic':4,'RowDynamic':51,'Format':'numberic','Value':'142259632','TargetCode':''}</v>
      </c>
    </row>
    <row r="311" spans="1:1" x14ac:dyDescent="0.25">
      <c r="A311" t="str">
        <f>CONCATENATE("{'SheetId':'1deb9a6e-dc5a-4908-87cc-034ee9747e20'",",","'UId':'142640d6-6a87-400c-bc3e-fd34124b8a95'",",'Col':",COLUMN(BCDanhMucDauTu_06029!E50),",'Row':",ROW(BCDanhMucDauTu_06029!E50),",","'ColDynamic':",COLUMN(BCDanhMucDauTu_06029!E51),",","'RowDynamic':",ROW(BCDanhMucDauTu_06029!E51),",","'Format':'numberic'",",'Value':'",SUBSTITUTE(BCDanhMucDauTu_06029!E50,"'","\'"),"','TargetCode':''}")</f>
        <v>{'SheetId':'1deb9a6e-dc5a-4908-87cc-034ee9747e20','UId':'142640d6-6a87-400c-bc3e-fd34124b8a95','Col':5,'Row':50,'ColDynamic':5,'RowDynamic':51,'Format':'numberic','Value':'','TargetCode':''}</v>
      </c>
    </row>
    <row r="312" spans="1:1" x14ac:dyDescent="0.25">
      <c r="A312" t="str">
        <f>CONCATENATE("{'SheetId':'1deb9a6e-dc5a-4908-87cc-034ee9747e20'",",","'UId':'a4748164-33b9-46bd-8561-e8b3f76700ee'",",'Col':",COLUMN(BCDanhMucDauTu_06029!F50),",'Row':",ROW(BCDanhMucDauTu_06029!F50),",","'ColDynamic':",COLUMN(BCDanhMucDauTu_06029!F51),",","'RowDynamic':",ROW(BCDanhMucDauTu_06029!F51),",","'Format':'numberic'",",'Value':'",SUBSTITUTE(BCDanhMucDauTu_06029!F50,"'","\'"),"','TargetCode':''}")</f>
        <v>{'SheetId':'1deb9a6e-dc5a-4908-87cc-034ee9747e20','UId':'a4748164-33b9-46bd-8561-e8b3f76700ee','Col':6,'Row':50,'ColDynamic':6,'RowDynamic':51,'Format':'numberic','Value':'15301844942711','TargetCode':''}</v>
      </c>
    </row>
    <row r="313" spans="1:1" x14ac:dyDescent="0.25">
      <c r="A313" t="str">
        <f>CONCATENATE("{'SheetId':'1deb9a6e-dc5a-4908-87cc-034ee9747e20'",",","'UId':'8b15b2dd-95b7-4075-8cb9-63831db4f74a'",",'Col':",COLUMN(BCDanhMucDauTu_06029!G50),",'Row':",ROW(BCDanhMucDauTu_06029!G50),",","'ColDynamic':",COLUMN(BCDanhMucDauTu_06029!G51),",","'RowDynamic':",ROW(BCDanhMucDauTu_06029!G51),",","'Format':'numberic'",",'Value':'",SUBSTITUTE(BCDanhMucDauTu_06029!G50,"'","\'"),"','TargetCode':''}")</f>
        <v>{'SheetId':'1deb9a6e-dc5a-4908-87cc-034ee9747e20','UId':'8b15b2dd-95b7-4075-8cb9-63831db4f74a','Col':7,'Row':50,'ColDynamic':7,'RowDynamic':51,'Format':'numberic','Value':'0.762184348088768','TargetCode':''}</v>
      </c>
    </row>
    <row r="314" spans="1:1" x14ac:dyDescent="0.25">
      <c r="A314" t="str">
        <f>CONCATENATE("{'SheetId':'1deb9a6e-dc5a-4908-87cc-034ee9747e20'",",","'UId':'fe496e11-6071-47ac-9042-fb59341ce9d3'",",'Col':",COLUMN(BCDanhMucDauTu_06029!D51),",'Row':",ROW(BCDanhMucDauTu_06029!D51),",","'Format':'numberic'",",'Value':'",SUBSTITUTE(BCDanhMucDauTu_06029!D51,"'","\'"),"','TargetCode':''}")</f>
        <v>{'SheetId':'1deb9a6e-dc5a-4908-87cc-034ee9747e20','UId':'fe496e11-6071-47ac-9042-fb59341ce9d3','Col':4,'Row':51,'Format':'numberic','Value':' ','TargetCode':''}</v>
      </c>
    </row>
    <row r="315" spans="1:1" x14ac:dyDescent="0.25">
      <c r="A315" t="str">
        <f>CONCATENATE("{'SheetId':'1deb9a6e-dc5a-4908-87cc-034ee9747e20'",",","'UId':'8f08a933-d633-4287-845a-9819dc196996'",",'Col':",COLUMN(BCDanhMucDauTu_06029!E51),",'Row':",ROW(BCDanhMucDauTu_06029!E51),",","'Format':'numberic'",",'Value':'",SUBSTITUTE(BCDanhMucDauTu_06029!E51,"'","\'"),"','TargetCode':''}")</f>
        <v>{'SheetId':'1deb9a6e-dc5a-4908-87cc-034ee9747e20','UId':'8f08a933-d633-4287-845a-9819dc196996','Col':5,'Row':51,'Format':'numberic','Value':' ','TargetCode':''}</v>
      </c>
    </row>
    <row r="316" spans="1:1" x14ac:dyDescent="0.25">
      <c r="A316" t="str">
        <f>CONCATENATE("{'SheetId':'1deb9a6e-dc5a-4908-87cc-034ee9747e20'",",","'UId':'dad551f4-82a6-49f9-9019-06cb4c328a89'",",'Col':",COLUMN(BCDanhMucDauTu_06029!F51),",'Row':",ROW(BCDanhMucDauTu_06029!F51),",","'Format':'numberic'",",'Value':'",SUBSTITUTE(BCDanhMucDauTu_06029!F51,"'","\'"),"','TargetCode':''}")</f>
        <v>{'SheetId':'1deb9a6e-dc5a-4908-87cc-034ee9747e20','UId':'dad551f4-82a6-49f9-9019-06cb4c328a89','Col':6,'Row':51,'Format':'numberic','Value':' ','TargetCode':''}</v>
      </c>
    </row>
    <row r="317" spans="1:1" x14ac:dyDescent="0.25">
      <c r="A317" t="str">
        <f>CONCATENATE("{'SheetId':'1deb9a6e-dc5a-4908-87cc-034ee9747e20'",",","'UId':'7bf94847-0bfe-4d96-ab7a-1ce79d9343f5'",",'Col':",COLUMN(BCDanhMucDauTu_06029!G51),",'Row':",ROW(BCDanhMucDauTu_06029!G51),",","'Format':'numberic'",",'Value':'",SUBSTITUTE(BCDanhMucDauTu_06029!G51,"'","\'"),"','TargetCode':''}")</f>
        <v>{'SheetId':'1deb9a6e-dc5a-4908-87cc-034ee9747e20','UId':'7bf94847-0bfe-4d96-ab7a-1ce79d9343f5','Col':7,'Row':51,'Format':'numberic','Value':' ','TargetCode':''}</v>
      </c>
    </row>
    <row r="318" spans="1:1" x14ac:dyDescent="0.25">
      <c r="A318" t="str">
        <f>CONCATENATE("{'SheetId':'1deb9a6e-dc5a-4908-87cc-034ee9747e20'",",","'UId':'55eed474-1147-4da3-9086-9e821874c0a4'",",'Col':",COLUMN(BCDanhMucDauTu_06029!A53),",'Row':",ROW(BCDanhMucDauTu_06029!A53),",","'ColDynamic':",COLUMN(BCDanhMucDauTu_06029!A56),",","'RowDynamic':",ROW(BCDanhMucDauTu_06029!A56),",","'Format':'numberic'",",'Value':'",SUBSTITUTE(BCDanhMucDauTu_06029!A53,"'","\'"),"','TargetCode':''}")</f>
        <v>{'SheetId':'1deb9a6e-dc5a-4908-87cc-034ee9747e20','UId':'55eed474-1147-4da3-9086-9e821874c0a4','Col':1,'Row':53,'ColDynamic':1,'RowDynamic':56,'Format':'numberic','Value':' ','TargetCode':''}</v>
      </c>
    </row>
    <row r="319" spans="1:1" x14ac:dyDescent="0.25">
      <c r="A319" t="str">
        <f>CONCATENATE("{'SheetId':'1deb9a6e-dc5a-4908-87cc-034ee9747e20'",",","'UId':'1c32b7bf-2ca1-44a0-8279-a8f01d6b7249'",",'Col':",COLUMN(BCDanhMucDauTu_06029!B53),",'Row':",ROW(BCDanhMucDauTu_06029!B53),",","'ColDynamic':",COLUMN(BCDanhMucDauTu_06029!B56),",","'RowDynamic':",ROW(BCDanhMucDauTu_06029!B56),",","'Format':'string'",",'Value':'",SUBSTITUTE(BCDanhMucDauTu_06029!B53,"'","\'"),"','TargetCode':''}")</f>
        <v>{'SheetId':'1deb9a6e-dc5a-4908-87cc-034ee9747e20','UId':'1c32b7bf-2ca1-44a0-8279-a8f01d6b7249','Col':2,'Row':53,'ColDynamic':2,'RowDynamic':56,'Format':'string','Value':'Tổng','TargetCode':''}</v>
      </c>
    </row>
    <row r="320" spans="1:1" x14ac:dyDescent="0.25">
      <c r="A320" t="str">
        <f>CONCATENATE("{'SheetId':'1deb9a6e-dc5a-4908-87cc-034ee9747e20'",",","'UId':'f6a0865a-7cc4-4bd5-9c41-171ccfbe8908'",",'Col':",COLUMN(BCDanhMucDauTu_06029!C53),",'Row':",ROW(BCDanhMucDauTu_06029!C53),",","'ColDynamic':",COLUMN(BCDanhMucDauTu_06029!C56),",","'RowDynamic':",ROW(BCDanhMucDauTu_06029!C56),",","'Format':'numberic'",",'Value':'",SUBSTITUTE(BCDanhMucDauTu_06029!C53,"'","\'"),"','TargetCode':''}")</f>
        <v>{'SheetId':'1deb9a6e-dc5a-4908-87cc-034ee9747e20','UId':'f6a0865a-7cc4-4bd5-9c41-171ccfbe8908','Col':3,'Row':53,'ColDynamic':3,'RowDynamic':56,'Format':'numberic','Value':'2254','TargetCode':''}</v>
      </c>
    </row>
    <row r="321" spans="1:1" x14ac:dyDescent="0.25">
      <c r="A321" t="str">
        <f>CONCATENATE("{'SheetId':'1deb9a6e-dc5a-4908-87cc-034ee9747e20'",",","'UId':'26677bc1-4784-4b02-a8da-eb1a17958c29'",",'Col':",COLUMN(BCDanhMucDauTu_06029!D53),",'Row':",ROW(BCDanhMucDauTu_06029!D53),",","'ColDynamic':",COLUMN(BCDanhMucDauTu_06029!D56),",","'RowDynamic':",ROW(BCDanhMucDauTu_06029!D56),",","'Format':'numberic'",",'Value':'",SUBSTITUTE(BCDanhMucDauTu_06029!D53,"'","\'"),"','TargetCode':''}")</f>
        <v>{'SheetId':'1deb9a6e-dc5a-4908-87cc-034ee9747e20','UId':'26677bc1-4784-4b02-a8da-eb1a17958c29','Col':4,'Row':53,'ColDynamic':4,'RowDynamic':56,'Format':'numberic','Value':' ','TargetCode':''}</v>
      </c>
    </row>
    <row r="322" spans="1:1" x14ac:dyDescent="0.25">
      <c r="A322" t="str">
        <f>CONCATENATE("{'SheetId':'1deb9a6e-dc5a-4908-87cc-034ee9747e20'",",","'UId':'8088aec8-68fc-443f-8fce-4f1788e831ff'",",'Col':",COLUMN(BCDanhMucDauTu_06029!E53),",'Row':",ROW(BCDanhMucDauTu_06029!E53),",","'ColDynamic':",COLUMN(BCDanhMucDauTu_06029!E56),",","'RowDynamic':",ROW(BCDanhMucDauTu_06029!E56),",","'Format':'numberic'",",'Value':'",SUBSTITUTE(BCDanhMucDauTu_06029!E53,"'","\'"),"','TargetCode':''}")</f>
        <v>{'SheetId':'1deb9a6e-dc5a-4908-87cc-034ee9747e20','UId':'8088aec8-68fc-443f-8fce-4f1788e831ff','Col':5,'Row':53,'ColDynamic':5,'RowDynamic':56,'Format':'numberic','Value':' ','TargetCode':''}</v>
      </c>
    </row>
    <row r="323" spans="1:1" x14ac:dyDescent="0.25">
      <c r="A323" t="str">
        <f>CONCATENATE("{'SheetId':'1deb9a6e-dc5a-4908-87cc-034ee9747e20'",",","'UId':'109895da-3858-4d8d-ab90-543bcf58b23e'",",'Col':",COLUMN(BCDanhMucDauTu_06029!F53),",'Row':",ROW(BCDanhMucDauTu_06029!F53),",","'ColDynamic':",COLUMN(BCDanhMucDauTu_06029!F56),",","'RowDynamic':",ROW(BCDanhMucDauTu_06029!F56),",","'Format':'numberic'",",'Value':'",SUBSTITUTE(BCDanhMucDauTu_06029!F53,"'","\'"),"','TargetCode':''}")</f>
        <v>{'SheetId':'1deb9a6e-dc5a-4908-87cc-034ee9747e20','UId':'109895da-3858-4d8d-ab90-543bcf58b23e','Col':6,'Row':53,'ColDynamic':6,'RowDynamic':56,'Format':'numberic','Value':'0','TargetCode':''}</v>
      </c>
    </row>
    <row r="324" spans="1:1" x14ac:dyDescent="0.25">
      <c r="A324" t="str">
        <f>CONCATENATE("{'SheetId':'1deb9a6e-dc5a-4908-87cc-034ee9747e20'",",","'UId':'b12319f9-b486-4e3c-968f-635c2693280b'",",'Col':",COLUMN(BCDanhMucDauTu_06029!G53),",'Row':",ROW(BCDanhMucDauTu_06029!G53),",","'ColDynamic':",COLUMN(BCDanhMucDauTu_06029!G56),",","'RowDynamic':",ROW(BCDanhMucDauTu_06029!G56),",","'Format':'numberic'",",'Value':'",SUBSTITUTE(BCDanhMucDauTu_06029!G53,"'","\'"),"','TargetCode':''}")</f>
        <v>{'SheetId':'1deb9a6e-dc5a-4908-87cc-034ee9747e20','UId':'b12319f9-b486-4e3c-968f-635c2693280b','Col':7,'Row':53,'ColDynamic':7,'RowDynamic':56,'Format':'numberic','Value':'0','TargetCode':''}</v>
      </c>
    </row>
    <row r="325" spans="1:1" x14ac:dyDescent="0.25">
      <c r="A325" t="str">
        <f>CONCATENATE("{'SheetId':'1deb9a6e-dc5a-4908-87cc-034ee9747e20'",",","'UId':'740ad2fc-8f8c-4571-bfbb-d73a204a23fa'",",'Col':",COLUMN(BCDanhMucDauTu_06029!D54),",'Row':",ROW(BCDanhMucDauTu_06029!D54),",","'Format':'numberic'",",'Value':'",SUBSTITUTE(BCDanhMucDauTu_06029!D54,"'","\'"),"','TargetCode':''}")</f>
        <v>{'SheetId':'1deb9a6e-dc5a-4908-87cc-034ee9747e20','UId':'740ad2fc-8f8c-4571-bfbb-d73a204a23fa','Col':4,'Row':54,'Format':'numberic','Value':'','TargetCode':''}</v>
      </c>
    </row>
    <row r="326" spans="1:1" x14ac:dyDescent="0.25">
      <c r="A326" t="str">
        <f>CONCATENATE("{'SheetId':'1deb9a6e-dc5a-4908-87cc-034ee9747e20'",",","'UId':'41643327-c3cb-4259-acbc-d10c8c939580'",",'Col':",COLUMN(BCDanhMucDauTu_06029!E54),",'Row':",ROW(BCDanhMucDauTu_06029!E54),",","'Format':'numberic'",",'Value':'",SUBSTITUTE(BCDanhMucDauTu_06029!E54,"'","\'"),"','TargetCode':''}")</f>
        <v>{'SheetId':'1deb9a6e-dc5a-4908-87cc-034ee9747e20','UId':'41643327-c3cb-4259-acbc-d10c8c939580','Col':5,'Row':54,'Format':'numberic','Value':'','TargetCode':''}</v>
      </c>
    </row>
    <row r="327" spans="1:1" x14ac:dyDescent="0.25">
      <c r="A327" t="str">
        <f>CONCATENATE("{'SheetId':'1deb9a6e-dc5a-4908-87cc-034ee9747e20'",",","'UId':'d007d564-0a98-45f4-94c4-a2e4056245bc'",",'Col':",COLUMN(BCDanhMucDauTu_06029!F54),",'Row':",ROW(BCDanhMucDauTu_06029!F54),",","'Format':'numberic'",",'Value':'",SUBSTITUTE(BCDanhMucDauTu_06029!F54,"'","\'"),"','TargetCode':''}")</f>
        <v>{'SheetId':'1deb9a6e-dc5a-4908-87cc-034ee9747e20','UId':'d007d564-0a98-45f4-94c4-a2e4056245bc','Col':6,'Row':54,'Format':'numberic','Value':'15301844942711','TargetCode':''}</v>
      </c>
    </row>
    <row r="328" spans="1:1" x14ac:dyDescent="0.25">
      <c r="A328" t="str">
        <f>CONCATENATE("{'SheetId':'1deb9a6e-dc5a-4908-87cc-034ee9747e20'",",","'UId':'87b8e950-d5f9-45b4-8cfb-d8108dd16f8f'",",'Col':",COLUMN(BCDanhMucDauTu_06029!G54),",'Row':",ROW(BCDanhMucDauTu_06029!G54),",","'Format':'numberic'",",'Value':'",SUBSTITUTE(BCDanhMucDauTu_06029!G54,"'","\'"),"','TargetCode':''}")</f>
        <v>{'SheetId':'1deb9a6e-dc5a-4908-87cc-034ee9747e20','UId':'87b8e950-d5f9-45b4-8cfb-d8108dd16f8f','Col':7,'Row':54,'Format':'numberic','Value':'0.762184348088768','TargetCode':''}</v>
      </c>
    </row>
    <row r="329" spans="1:1" x14ac:dyDescent="0.25">
      <c r="A329" t="str">
        <f>CONCATENATE("{'SheetId':'1deb9a6e-dc5a-4908-87cc-034ee9747e20'",",","'UId':'70e2406f-94eb-466f-8d09-837ad44a449c'",",'Col':",COLUMN(BCDanhMucDauTu_06029!D55),",'Row':",ROW(BCDanhMucDauTu_06029!D55),",","'Format':'numberic'",",'Value':'",SUBSTITUTE(BCDanhMucDauTu_06029!D55,"'","\'"),"','TargetCode':''}")</f>
        <v>{'SheetId':'1deb9a6e-dc5a-4908-87cc-034ee9747e20','UId':'70e2406f-94eb-466f-8d09-837ad44a449c','Col':4,'Row':55,'Format':'numberic','Value':' ','TargetCode':''}</v>
      </c>
    </row>
    <row r="330" spans="1:1" x14ac:dyDescent="0.25">
      <c r="A330" t="str">
        <f>CONCATENATE("{'SheetId':'1deb9a6e-dc5a-4908-87cc-034ee9747e20'",",","'UId':'d0c68994-6723-45f4-a51b-ec4a1f1cb761'",",'Col':",COLUMN(BCDanhMucDauTu_06029!E55),",'Row':",ROW(BCDanhMucDauTu_06029!E55),",","'Format':'numberic'",",'Value':'",SUBSTITUTE(BCDanhMucDauTu_06029!E55,"'","\'"),"','TargetCode':''}")</f>
        <v>{'SheetId':'1deb9a6e-dc5a-4908-87cc-034ee9747e20','UId':'d0c68994-6723-45f4-a51b-ec4a1f1cb761','Col':5,'Row':55,'Format':'numberic','Value':' ','TargetCode':''}</v>
      </c>
    </row>
    <row r="331" spans="1:1" x14ac:dyDescent="0.25">
      <c r="A331" t="str">
        <f>CONCATENATE("{'SheetId':'1deb9a6e-dc5a-4908-87cc-034ee9747e20'",",","'UId':'6c78638c-c601-49bf-a9e5-d48c4258eadd'",",'Col':",COLUMN(BCDanhMucDauTu_06029!F55),",'Row':",ROW(BCDanhMucDauTu_06029!F55),",","'Format':'numberic'",",'Value':'",SUBSTITUTE(BCDanhMucDauTu_06029!F55,"'","\'"),"','TargetCode':''}")</f>
        <v>{'SheetId':'1deb9a6e-dc5a-4908-87cc-034ee9747e20','UId':'6c78638c-c601-49bf-a9e5-d48c4258eadd','Col':6,'Row':55,'Format':'numberic','Value':' ','TargetCode':''}</v>
      </c>
    </row>
    <row r="332" spans="1:1" x14ac:dyDescent="0.25">
      <c r="A332" t="str">
        <f>CONCATENATE("{'SheetId':'1deb9a6e-dc5a-4908-87cc-034ee9747e20'",",","'UId':'bb82eed3-a7c3-4954-be20-20a9717d4026'",",'Col':",COLUMN(BCDanhMucDauTu_06029!G55),",'Row':",ROW(BCDanhMucDauTu_06029!G55),",","'Format':'numberic'",",'Value':'",SUBSTITUTE(BCDanhMucDauTu_06029!G55,"'","\'"),"','TargetCode':''}")</f>
        <v>{'SheetId':'1deb9a6e-dc5a-4908-87cc-034ee9747e20','UId':'bb82eed3-a7c3-4954-be20-20a9717d4026','Col':7,'Row':55,'Format':'numberic','Value':' ','TargetCode':''}</v>
      </c>
    </row>
    <row r="333" spans="1:1" x14ac:dyDescent="0.25">
      <c r="A333" t="str">
        <f>CONCATENATE("{'SheetId':'1deb9a6e-dc5a-4908-87cc-034ee9747e20'",",","'UId':'4fe6fd2f-049f-4c3b-a78b-58fd08d62d7d'",",'Col':",COLUMN(BCDanhMucDauTu_06029!A64),",'Row':",ROW(BCDanhMucDauTu_06029!A64),",","'ColDynamic':",COLUMN(BCDanhMucDauTu_06029!A67),",","'RowDynamic':",ROW(BCDanhMucDauTu_06029!A67),",","'Format':'numberic'",",'Value':'",SUBSTITUTE(BCDanhMucDauTu_06029!A64,"'","\'"),"','TargetCode':''}")</f>
        <v>{'SheetId':'1deb9a6e-dc5a-4908-87cc-034ee9747e20','UId':'4fe6fd2f-049f-4c3b-a78b-58fd08d62d7d','Col':1,'Row':64,'ColDynamic':1,'RowDynamic':67,'Format':'numberic','Value':' ','TargetCode':''}</v>
      </c>
    </row>
    <row r="334" spans="1:1" x14ac:dyDescent="0.25">
      <c r="A334" t="str">
        <f>CONCATENATE("{'SheetId':'1deb9a6e-dc5a-4908-87cc-034ee9747e20'",",","'UId':'21737fa5-5263-466a-9802-c554ec94ffeb'",",'Col':",COLUMN(BCDanhMucDauTu_06029!B64),",'Row':",ROW(BCDanhMucDauTu_06029!B64),",","'ColDynamic':",COLUMN(BCDanhMucDauTu_06029!B67),",","'RowDynamic':",ROW(BCDanhMucDauTu_06029!B67),",","'Format':'string'",",'Value':'",SUBSTITUTE(BCDanhMucDauTu_06029!B64,"'","\'"),"','TargetCode':''}")</f>
        <v>{'SheetId':'1deb9a6e-dc5a-4908-87cc-034ee9747e20','UId':'21737fa5-5263-466a-9802-c554ec94ffeb','Col':2,'Row':64,'ColDynamic':2,'RowDynamic':67,'Format':'string','Value':'Tổng','TargetCode':''}</v>
      </c>
    </row>
    <row r="335" spans="1:1" x14ac:dyDescent="0.25">
      <c r="A335" t="str">
        <f>CONCATENATE("{'SheetId':'1deb9a6e-dc5a-4908-87cc-034ee9747e20'",",","'UId':'b1780ae8-e3e9-4d68-b8e3-06dc22233b5c'",",'Col':",COLUMN(BCDanhMucDauTu_06029!C64),",'Row':",ROW(BCDanhMucDauTu_06029!C64),",","'ColDynamic':",COLUMN(BCDanhMucDauTu_06029!C67),",","'RowDynamic':",ROW(BCDanhMucDauTu_06029!C67),",","'Format':'numberic'",",'Value':'",SUBSTITUTE(BCDanhMucDauTu_06029!C64,"'","\'"),"','TargetCode':''}")</f>
        <v>{'SheetId':'1deb9a6e-dc5a-4908-87cc-034ee9747e20','UId':'b1780ae8-e3e9-4d68-b8e3-06dc22233b5c','Col':3,'Row':64,'ColDynamic':3,'RowDynamic':67,'Format':'numberic','Value':'2257','TargetCode':''}</v>
      </c>
    </row>
    <row r="336" spans="1:1" x14ac:dyDescent="0.25">
      <c r="A336" t="str">
        <f>CONCATENATE("{'SheetId':'1deb9a6e-dc5a-4908-87cc-034ee9747e20'",",","'UId':'fd0c415a-d2bc-42ee-b389-414f8400dae8'",",'Col':",COLUMN(BCDanhMucDauTu_06029!D64),",'Row':",ROW(BCDanhMucDauTu_06029!D64),",","'ColDynamic':",COLUMN(BCDanhMucDauTu_06029!D67),",","'RowDynamic':",ROW(BCDanhMucDauTu_06029!D67),",","'Format':'numberic'",",'Value':'",SUBSTITUTE(BCDanhMucDauTu_06029!D64,"'","\'"),"','TargetCode':''}")</f>
        <v>{'SheetId':'1deb9a6e-dc5a-4908-87cc-034ee9747e20','UId':'fd0c415a-d2bc-42ee-b389-414f8400dae8','Col':4,'Row':64,'ColDynamic':4,'RowDynamic':67,'Format':'numberic','Value':'','TargetCode':''}</v>
      </c>
    </row>
    <row r="337" spans="1:1" x14ac:dyDescent="0.25">
      <c r="A337" t="str">
        <f>CONCATENATE("{'SheetId':'1deb9a6e-dc5a-4908-87cc-034ee9747e20'",",","'UId':'816243e8-9c85-4ba1-805c-371f6b4844e4'",",'Col':",COLUMN(BCDanhMucDauTu_06029!E64),",'Row':",ROW(BCDanhMucDauTu_06029!E64),",","'ColDynamic':",COLUMN(BCDanhMucDauTu_06029!E67),",","'RowDynamic':",ROW(BCDanhMucDauTu_06029!E67),",","'Format':'numberic'",",'Value':'",SUBSTITUTE(BCDanhMucDauTu_06029!E64,"'","\'"),"','TargetCode':''}")</f>
        <v>{'SheetId':'1deb9a6e-dc5a-4908-87cc-034ee9747e20','UId':'816243e8-9c85-4ba1-805c-371f6b4844e4','Col':5,'Row':64,'ColDynamic':5,'RowDynamic':67,'Format':'numberic','Value':'','TargetCode':''}</v>
      </c>
    </row>
    <row r="338" spans="1:1" x14ac:dyDescent="0.25">
      <c r="A338" t="str">
        <f>CONCATENATE("{'SheetId':'1deb9a6e-dc5a-4908-87cc-034ee9747e20'",",","'UId':'2efa8183-1804-400f-919b-54e0d328e017'",",'Col':",COLUMN(BCDanhMucDauTu_06029!F64),",'Row':",ROW(BCDanhMucDauTu_06029!F64),",","'ColDynamic':",COLUMN(BCDanhMucDauTu_06029!F67),",","'RowDynamic':",ROW(BCDanhMucDauTu_06029!F67),",","'Format':'numberic'",",'Value':'",SUBSTITUTE(BCDanhMucDauTu_06029!F64,"'","\'"),"','TargetCode':''}")</f>
        <v>{'SheetId':'1deb9a6e-dc5a-4908-87cc-034ee9747e20','UId':'2efa8183-1804-400f-919b-54e0d328e017','Col':6,'Row':64,'ColDynamic':6,'RowDynamic':67,'Format':'numberic','Value':'465530048635','TargetCode':''}</v>
      </c>
    </row>
    <row r="339" spans="1:1" x14ac:dyDescent="0.25">
      <c r="A339" t="str">
        <f>CONCATENATE("{'SheetId':'1deb9a6e-dc5a-4908-87cc-034ee9747e20'",",","'UId':'890ca93f-4ffa-4063-bc4e-3ca8427d321f'",",'Col':",COLUMN(BCDanhMucDauTu_06029!G64),",'Row':",ROW(BCDanhMucDauTu_06029!G64),",","'ColDynamic':",COLUMN(BCDanhMucDauTu_06029!G67),",","'RowDynamic':",ROW(BCDanhMucDauTu_06029!G67),",","'Format':'numberic'",",'Value':'",SUBSTITUTE(BCDanhMucDauTu_06029!G64,"'","\'"),"','TargetCode':''}")</f>
        <v>{'SheetId':'1deb9a6e-dc5a-4908-87cc-034ee9747e20','UId':'890ca93f-4ffa-4063-bc4e-3ca8427d321f','Col':7,'Row':64,'ColDynamic':7,'RowDynamic':67,'Format':'numberic','Value':'0.0231880350351882','TargetCode':''}</v>
      </c>
    </row>
    <row r="340" spans="1:1" x14ac:dyDescent="0.25">
      <c r="A340" t="str">
        <f>CONCATENATE("{'SheetId':'1deb9a6e-dc5a-4908-87cc-034ee9747e20'",",","'UId':'df249e66-a9ea-45a2-9c76-d51aecb2379d'",",'Col':",COLUMN(BCDanhMucDauTu_06029!D65),",'Row':",ROW(BCDanhMucDauTu_06029!D65),",","'Format':'numberic'",",'Value':'",SUBSTITUTE(BCDanhMucDauTu_06029!D65,"'","\'"),"','TargetCode':''}")</f>
        <v>{'SheetId':'1deb9a6e-dc5a-4908-87cc-034ee9747e20','UId':'df249e66-a9ea-45a2-9c76-d51aecb2379d','Col':4,'Row':65,'Format':'numberic','Value':' ','TargetCode':''}</v>
      </c>
    </row>
    <row r="341" spans="1:1" x14ac:dyDescent="0.25">
      <c r="A341" t="str">
        <f>CONCATENATE("{'SheetId':'1deb9a6e-dc5a-4908-87cc-034ee9747e20'",",","'UId':'a81df1b4-0c26-4bbd-9a9d-27dc4b538b2c'",",'Col':",COLUMN(BCDanhMucDauTu_06029!E65),",'Row':",ROW(BCDanhMucDauTu_06029!E65),",","'Format':'numberic'",",'Value':'",SUBSTITUTE(BCDanhMucDauTu_06029!E65,"'","\'"),"','TargetCode':''}")</f>
        <v>{'SheetId':'1deb9a6e-dc5a-4908-87cc-034ee9747e20','UId':'a81df1b4-0c26-4bbd-9a9d-27dc4b538b2c','Col':5,'Row':65,'Format':'numberic','Value':' ','TargetCode':''}</v>
      </c>
    </row>
    <row r="342" spans="1:1" x14ac:dyDescent="0.25">
      <c r="A342" t="str">
        <f>CONCATENATE("{'SheetId':'1deb9a6e-dc5a-4908-87cc-034ee9747e20'",",","'UId':'4a9e3616-ca24-464d-b5e2-89b07d4dab94'",",'Col':",COLUMN(BCDanhMucDauTu_06029!F65),",'Row':",ROW(BCDanhMucDauTu_06029!F65),",","'Format':'numberic'",",'Value':'",SUBSTITUTE(BCDanhMucDauTu_06029!F65,"'","\'"),"','TargetCode':''}")</f>
        <v>{'SheetId':'1deb9a6e-dc5a-4908-87cc-034ee9747e20','UId':'4a9e3616-ca24-464d-b5e2-89b07d4dab94','Col':6,'Row':65,'Format':'numberic','Value':' ','TargetCode':''}</v>
      </c>
    </row>
    <row r="343" spans="1:1" x14ac:dyDescent="0.25">
      <c r="A343" t="str">
        <f>CONCATENATE("{'SheetId':'1deb9a6e-dc5a-4908-87cc-034ee9747e20'",",","'UId':'4cbb5dbb-7a56-4367-b451-172c5d9fc088'",",'Col':",COLUMN(BCDanhMucDauTu_06029!G65),",'Row':",ROW(BCDanhMucDauTu_06029!G65),",","'Format':'numberic'",",'Value':'",SUBSTITUTE(BCDanhMucDauTu_06029!G65,"'","\'"),"','TargetCode':''}")</f>
        <v>{'SheetId':'1deb9a6e-dc5a-4908-87cc-034ee9747e20','UId':'4cbb5dbb-7a56-4367-b451-172c5d9fc088','Col':7,'Row':65,'Format':'numberic','Value':' ','TargetCode':''}</v>
      </c>
    </row>
    <row r="344" spans="1:1" x14ac:dyDescent="0.25">
      <c r="A344" t="str">
        <f>CONCATENATE("{'SheetId':'1deb9a6e-dc5a-4908-87cc-034ee9747e20'",",","'UId':'70357de6-0706-48a2-a361-da95bcaa1827'",",'Col':",COLUMN(BCDanhMucDauTu_06029!D66),",'Row':",ROW(BCDanhMucDauTu_06029!D66),",","'Format':'numberic'",",'Value':'",SUBSTITUTE(BCDanhMucDauTu_06029!D66,"'","\'"),"','TargetCode':''}")</f>
        <v>{'SheetId':'1deb9a6e-dc5a-4908-87cc-034ee9747e20','UId':'70357de6-0706-48a2-a361-da95bcaa1827','Col':4,'Row':66,'Format':'numberic','Value':'','TargetCode':''}</v>
      </c>
    </row>
    <row r="345" spans="1:1" x14ac:dyDescent="0.25">
      <c r="A345" t="str">
        <f>CONCATENATE("{'SheetId':'1deb9a6e-dc5a-4908-87cc-034ee9747e20'",",","'UId':'4f148c59-190d-4dad-aff9-126f4ce81c6d'",",'Col':",COLUMN(BCDanhMucDauTu_06029!E66),",'Row':",ROW(BCDanhMucDauTu_06029!E66),",","'Format':'numberic'",",'Value':'",SUBSTITUTE(BCDanhMucDauTu_06029!E66,"'","\'"),"','TargetCode':''}")</f>
        <v>{'SheetId':'1deb9a6e-dc5a-4908-87cc-034ee9747e20','UId':'4f148c59-190d-4dad-aff9-126f4ce81c6d','Col':5,'Row':66,'Format':'numberic','Value':'','TargetCode':''}</v>
      </c>
    </row>
    <row r="346" spans="1:1" x14ac:dyDescent="0.25">
      <c r="A346" t="str">
        <f>CONCATENATE("{'SheetId':'1deb9a6e-dc5a-4908-87cc-034ee9747e20'",",","'UId':'6ba9d2bf-7322-4bb6-be73-05a728f53c5a'",",'Col':",COLUMN(BCDanhMucDauTu_06029!F66),",'Row':",ROW(BCDanhMucDauTu_06029!F66),",","'Format':'numberic'",",'Value':'",SUBSTITUTE(BCDanhMucDauTu_06029!F66,"'","\'"),"','TargetCode':''}")</f>
        <v>{'SheetId':'1deb9a6e-dc5a-4908-87cc-034ee9747e20','UId':'6ba9d2bf-7322-4bb6-be73-05a728f53c5a','Col':6,'Row':66,'Format':'numberic','Value':'1170019199988','TargetCode':''}</v>
      </c>
    </row>
    <row r="347" spans="1:1" x14ac:dyDescent="0.25">
      <c r="A347" t="str">
        <f>CONCATENATE("{'SheetId':'1deb9a6e-dc5a-4908-87cc-034ee9747e20'",",","'UId':'cad08826-aed0-458d-a3df-563ee1ca2782'",",'Col':",COLUMN(BCDanhMucDauTu_06029!G66),",'Row':",ROW(BCDanhMucDauTu_06029!G66),",","'Format':'numberic'",",'Value':'",SUBSTITUTE(BCDanhMucDauTu_06029!G66,"'","\'"),"','TargetCode':''}")</f>
        <v>{'SheetId':'1deb9a6e-dc5a-4908-87cc-034ee9747e20','UId':'cad08826-aed0-458d-a3df-563ee1ca2782','Col':7,'Row':66,'Format':'numberic','Value':'0.0582786144110674','TargetCode':''}</v>
      </c>
    </row>
    <row r="348" spans="1:1" x14ac:dyDescent="0.25">
      <c r="A348" t="str">
        <f>CONCATENATE("{'SheetId':'1deb9a6e-dc5a-4908-87cc-034ee9747e20'",",","'UId':'26452794-e0d2-44f2-8c51-7f5465fbf4cf'",",'Col':",COLUMN(BCDanhMucDauTu_06029!A68),",'Row':",ROW(BCDanhMucDauTu_06029!A68),",","'ColDynamic':",COLUMN(BCDanhMucDauTu_06029!A65),",","'RowDynamic':",ROW(BCDanhMucDauTu_06029!A65),",","'Format':'string'",",'Value':'",SUBSTITUTE(BCDanhMucDauTu_06029!A68,"'","\'"),"','TargetCode':''}")</f>
        <v>{'SheetId':'1deb9a6e-dc5a-4908-87cc-034ee9747e20','UId':'26452794-e0d2-44f2-8c51-7f5465fbf4cf','Col':1,'Row':68,'ColDynamic':1,'RowDynamic':65,'Format':'string','Value':' ','TargetCode':''}</v>
      </c>
    </row>
    <row r="349" spans="1:1" x14ac:dyDescent="0.25">
      <c r="A349" t="str">
        <f>CONCATENATE("{'SheetId':'1deb9a6e-dc5a-4908-87cc-034ee9747e20'",",","'UId':'9b14eff9-5e45-4cf1-9494-0604b89ed28b'",",'Col':",COLUMN(BCDanhMucDauTu_06029!B68),",'Row':",ROW(BCDanhMucDauTu_06029!B68),",","'ColDynamic':",COLUMN(BCDanhMucDauTu_06029!B65),",","'RowDynamic':",ROW(BCDanhMucDauTu_06029!B65),",","'Format':'string'",",'Value':'",SUBSTITUTE(BCDanhMucDauTu_06029!B68,"'","\'"),"','TargetCode':''}")</f>
        <v>{'SheetId':'1deb9a6e-dc5a-4908-87cc-034ee9747e20','UId':'9b14eff9-5e45-4cf1-9494-0604b89ed28b','Col':2,'Row':68,'ColDynamic':2,'RowDynamic':65,'Format':'string','Value':'Tiền gửi ngân hàng','TargetCode':''}</v>
      </c>
    </row>
    <row r="350" spans="1:1" x14ac:dyDescent="0.25">
      <c r="A350" t="str">
        <f>CONCATENATE("{'SheetId':'1deb9a6e-dc5a-4908-87cc-034ee9747e20'",",","'UId':'8d66f097-23e3-4ef9-8131-e5ac52c6b32f'",",'Col':",COLUMN(BCDanhMucDauTu_06029!C68),",'Row':",ROW(BCDanhMucDauTu_06029!C68),",","'ColDynamic':",COLUMN(BCDanhMucDauTu_06029!C65),",","'RowDynamic':",ROW(BCDanhMucDauTu_06029!C65),",","'Format':'string'",",'Value':'",SUBSTITUTE(BCDanhMucDauTu_06029!C68,"'","\'"),"','TargetCode':''}")</f>
        <v>{'SheetId':'1deb9a6e-dc5a-4908-87cc-034ee9747e20','UId':'8d66f097-23e3-4ef9-8131-e5ac52c6b32f','Col':3,'Row':68,'ColDynamic':3,'RowDynamic':65,'Format':'string','Value':'2260','TargetCode':''}</v>
      </c>
    </row>
    <row r="351" spans="1:1" x14ac:dyDescent="0.25">
      <c r="A351" t="str">
        <f>CONCATENATE("{'SheetId':'1deb9a6e-dc5a-4908-87cc-034ee9747e20'",",","'UId':'ead9614a-658c-4220-bedf-ca1bfba113ca'",",'Col':",COLUMN(BCDanhMucDauTu_06029!D68),",'Row':",ROW(BCDanhMucDauTu_06029!D68),",","'ColDynamic':",COLUMN(BCDanhMucDauTu_06029!D65),",","'RowDynamic':",ROW(BCDanhMucDauTu_06029!D65),",","'Format':'numberic'",",'Value':'",SUBSTITUTE(BCDanhMucDauTu_06029!D68,"'","\'"),"','TargetCode':''}")</f>
        <v>{'SheetId':'1deb9a6e-dc5a-4908-87cc-034ee9747e20','UId':'ead9614a-658c-4220-bedf-ca1bfba113ca','Col':4,'Row':68,'ColDynamic':4,'RowDynamic':65,'Format':'numberic','Value':'','TargetCode':''}</v>
      </c>
    </row>
    <row r="352" spans="1:1" x14ac:dyDescent="0.25">
      <c r="A352" t="str">
        <f>CONCATENATE("{'SheetId':'1deb9a6e-dc5a-4908-87cc-034ee9747e20'",",","'UId':'4fdfc09c-5e5b-40ad-b617-c48d140e6fbc'",",'Col':",COLUMN(BCDanhMucDauTu_06029!E68),",'Row':",ROW(BCDanhMucDauTu_06029!E68),",","'ColDynamic':",COLUMN(BCDanhMucDauTu_06029!E65),",","'RowDynamic':",ROW(BCDanhMucDauTu_06029!E65),",","'Format':'numberic'",",'Value':'",SUBSTITUTE(BCDanhMucDauTu_06029!E68,"'","\'"),"','TargetCode':''}")</f>
        <v>{'SheetId':'1deb9a6e-dc5a-4908-87cc-034ee9747e20','UId':'4fdfc09c-5e5b-40ad-b617-c48d140e6fbc','Col':5,'Row':68,'ColDynamic':5,'RowDynamic':65,'Format':'numberic','Value':'','TargetCode':''}</v>
      </c>
    </row>
    <row r="353" spans="1:1" x14ac:dyDescent="0.25">
      <c r="A353" t="str">
        <f>CONCATENATE("{'SheetId':'1deb9a6e-dc5a-4908-87cc-034ee9747e20'",",","'UId':'ba8351a8-8ef9-4c39-b20c-9e499c7302c4'",",'Col':",COLUMN(BCDanhMucDauTu_06029!F68),",'Row':",ROW(BCDanhMucDauTu_06029!F68),",","'ColDynamic':",COLUMN(BCDanhMucDauTu_06029!F65),",","'RowDynamic':",ROW(BCDanhMucDauTu_06029!F65),",","'Format':'numberic'",",'Value':'",SUBSTITUTE(BCDanhMucDauTu_06029!F68,"'","\'"),"','TargetCode':''}")</f>
        <v>{'SheetId':'1deb9a6e-dc5a-4908-87cc-034ee9747e20','UId':'ba8351a8-8ef9-4c39-b20c-9e499c7302c4','Col':6,'Row':68,'ColDynamic':6,'RowDynamic':65,'Format':'numberic','Value':'0','TargetCode':''}</v>
      </c>
    </row>
    <row r="354" spans="1:1" x14ac:dyDescent="0.25">
      <c r="A354" t="str">
        <f>CONCATENATE("{'SheetId':'1deb9a6e-dc5a-4908-87cc-034ee9747e20'",",","'UId':'20aec549-2649-4108-8c50-4ff697541fea'",",'Col':",COLUMN(BCDanhMucDauTu_06029!G68),",'Row':",ROW(BCDanhMucDauTu_06029!G68),",","'ColDynamic':",COLUMN(BCDanhMucDauTu_06029!G65),",","'RowDynamic':",ROW(BCDanhMucDauTu_06029!G65),",","'Format':'numberic'",",'Value':'",SUBSTITUTE(BCDanhMucDauTu_06029!G68,"'","\'"),"','TargetCode':''}")</f>
        <v>{'SheetId':'1deb9a6e-dc5a-4908-87cc-034ee9747e20','UId':'20aec549-2649-4108-8c50-4ff697541fea','Col':7,'Row':68,'ColDynamic':7,'RowDynamic':65,'Format':'numberic','Value':'0','TargetCode':''}</v>
      </c>
    </row>
    <row r="355" spans="1:1" x14ac:dyDescent="0.25">
      <c r="A355" t="str">
        <f>CONCATENATE("{'SheetId':'1deb9a6e-dc5a-4908-87cc-034ee9747e20'",",","'UId':'c94d94d7-01a6-4c24-95e6-4f83c62d0567'",",'Col':",COLUMN(BCDanhMucDauTu_06029!A70),",'Row':",ROW(BCDanhMucDauTu_06029!A70),",","'ColDynamic':",COLUMN(BCDanhMucDauTu_06029!A67),",","'RowDynamic':",ROW(BCDanhMucDauTu_06029!A67),",","'Format':'string'",",'Value':'",SUBSTITUTE(BCDanhMucDauTu_06029!A70,"'","\'"),"','TargetCode':''}")</f>
        <v>{'SheetId':'1deb9a6e-dc5a-4908-87cc-034ee9747e20','UId':'c94d94d7-01a6-4c24-95e6-4f83c62d0567','Col':1,'Row':70,'ColDynamic':1,'RowDynamic':67,'Format':'string','Value':' ','TargetCode':''}</v>
      </c>
    </row>
    <row r="356" spans="1:1" x14ac:dyDescent="0.25">
      <c r="A356" t="str">
        <f>CONCATENATE("{'SheetId':'1deb9a6e-dc5a-4908-87cc-034ee9747e20'",",","'UId':'333b59bf-d7bf-4903-a769-681773c5c1d6'",",'Col':",COLUMN(BCDanhMucDauTu_06029!B70),",'Row':",ROW(BCDanhMucDauTu_06029!B70),",","'ColDynamic':",COLUMN(BCDanhMucDauTu_06029!B67),",","'RowDynamic':",ROW(BCDanhMucDauTu_06029!B67),",","'Format':'string'",",'Value':'",SUBSTITUTE(BCDanhMucDauTu_06029!B70,"'","\'"),"','TargetCode':''}")</f>
        <v>{'SheetId':'1deb9a6e-dc5a-4908-87cc-034ee9747e20','UId':'333b59bf-d7bf-4903-a769-681773c5c1d6','Col':2,'Row':70,'ColDynamic':2,'RowDynamic':67,'Format':'string','Value':'Chứng chỉ tiền gửi ','TargetCode':''}</v>
      </c>
    </row>
    <row r="357" spans="1:1" x14ac:dyDescent="0.25">
      <c r="A357" t="str">
        <f>CONCATENATE("{'SheetId':'1deb9a6e-dc5a-4908-87cc-034ee9747e20'",",","'UId':'70dcb08c-d0c0-43e8-87c7-cb83b1736902'",",'Col':",COLUMN(BCDanhMucDauTu_06029!C70),",'Row':",ROW(BCDanhMucDauTu_06029!C70),",","'ColDynamic':",COLUMN(BCDanhMucDauTu_06029!C67),",","'RowDynamic':",ROW(BCDanhMucDauTu_06029!C67),",","'Format':'string'",",'Value':'",SUBSTITUTE(BCDanhMucDauTu_06029!C70,"'","\'"),"','TargetCode':''}")</f>
        <v>{'SheetId':'1deb9a6e-dc5a-4908-87cc-034ee9747e20','UId':'70dcb08c-d0c0-43e8-87c7-cb83b1736902','Col':3,'Row':70,'ColDynamic':3,'RowDynamic':67,'Format':'string','Value':'2261.1','TargetCode':''}</v>
      </c>
    </row>
    <row r="358" spans="1:1" x14ac:dyDescent="0.25">
      <c r="A358" t="str">
        <f>CONCATENATE("{'SheetId':'1deb9a6e-dc5a-4908-87cc-034ee9747e20'",",","'UId':'b98b0710-edbe-464f-91cc-a50943b92e53'",",'Col':",COLUMN(BCDanhMucDauTu_06029!D70),",'Row':",ROW(BCDanhMucDauTu_06029!D70),",","'ColDynamic':",COLUMN(BCDanhMucDauTu_06029!D67),",","'RowDynamic':",ROW(BCDanhMucDauTu_06029!D67),",","'Format':'numberic'",",'Value':'",SUBSTITUTE(BCDanhMucDauTu_06029!D70,"'","\'"),"','TargetCode':''}")</f>
        <v>{'SheetId':'1deb9a6e-dc5a-4908-87cc-034ee9747e20','UId':'b98b0710-edbe-464f-91cc-a50943b92e53','Col':4,'Row':70,'ColDynamic':4,'RowDynamic':67,'Format':'numberic','Value':'','TargetCode':''}</v>
      </c>
    </row>
    <row r="359" spans="1:1" x14ac:dyDescent="0.25">
      <c r="A359" t="str">
        <f>CONCATENATE("{'SheetId':'1deb9a6e-dc5a-4908-87cc-034ee9747e20'",",","'UId':'1e5e338d-e8d3-484c-a931-f154e681f9d1'",",'Col':",COLUMN(BCDanhMucDauTu_06029!E70),",'Row':",ROW(BCDanhMucDauTu_06029!E70),",","'ColDynamic':",COLUMN(BCDanhMucDauTu_06029!E67),",","'RowDynamic':",ROW(BCDanhMucDauTu_06029!E67),",","'Format':'numberic'",",'Value':'",SUBSTITUTE(BCDanhMucDauTu_06029!E70,"'","\'"),"','TargetCode':''}")</f>
        <v>{'SheetId':'1deb9a6e-dc5a-4908-87cc-034ee9747e20','UId':'1e5e338d-e8d3-484c-a931-f154e681f9d1','Col':5,'Row':70,'ColDynamic':5,'RowDynamic':67,'Format':'numberic','Value':'','TargetCode':''}</v>
      </c>
    </row>
    <row r="360" spans="1:1" x14ac:dyDescent="0.25">
      <c r="A360" t="str">
        <f>CONCATENATE("{'SheetId':'1deb9a6e-dc5a-4908-87cc-034ee9747e20'",",","'UId':'f0171a12-b46c-408e-9769-0674783f4494'",",'Col':",COLUMN(BCDanhMucDauTu_06029!F70),",'Row':",ROW(BCDanhMucDauTu_06029!F70),",","'ColDynamic':",COLUMN(BCDanhMucDauTu_06029!F67),",","'RowDynamic':",ROW(BCDanhMucDauTu_06029!F67),",","'Format':'numberic'",",'Value':'",SUBSTITUTE(BCDanhMucDauTu_06029!F70,"'","\'"),"','TargetCode':''}")</f>
        <v>{'SheetId':'1deb9a6e-dc5a-4908-87cc-034ee9747e20','UId':'f0171a12-b46c-408e-9769-0674783f4494','Col':6,'Row':70,'ColDynamic':6,'RowDynamic':67,'Format':'numberic','Value':'3138910158239','TargetCode':''}</v>
      </c>
    </row>
    <row r="361" spans="1:1" x14ac:dyDescent="0.25">
      <c r="A361" t="str">
        <f>CONCATENATE("{'SheetId':'1deb9a6e-dc5a-4908-87cc-034ee9747e20'",",","'UId':'123dfcbf-9d8f-4865-9abd-67aef0fb2ded'",",'Col':",COLUMN(BCDanhMucDauTu_06029!G70),",'Row':",ROW(BCDanhMucDauTu_06029!G70),",","'ColDynamic':",COLUMN(BCDanhMucDauTu_06029!G67),",","'RowDynamic':",ROW(BCDanhMucDauTu_06029!G67),",","'Format':'numberic'",",'Value':'",SUBSTITUTE(BCDanhMucDauTu_06029!G70,"'","\'"),"','TargetCode':''}")</f>
        <v>{'SheetId':'1deb9a6e-dc5a-4908-87cc-034ee9747e20','UId':'123dfcbf-9d8f-4865-9abd-67aef0fb2ded','Col':7,'Row':70,'ColDynamic':7,'RowDynamic':67,'Format':'numberic','Value':'0.156349002464976','TargetCode':''}</v>
      </c>
    </row>
    <row r="362" spans="1:1" x14ac:dyDescent="0.25">
      <c r="A362" t="str">
        <f>CONCATENATE("{'SheetId':'1deb9a6e-dc5a-4908-87cc-034ee9747e20'",",","'UId':'61c7d7e9-4c4a-4062-8012-4877345d4ca2'",",'Col':",COLUMN(BCDanhMucDauTu_06029!D71),",'Row':",ROW(BCDanhMucDauTu_06029!D71),",","'Format':'numberic'",",'Value':'",SUBSTITUTE(BCDanhMucDauTu_06029!D71,"'","\'"),"','TargetCode':''}")</f>
        <v>{'SheetId':'1deb9a6e-dc5a-4908-87cc-034ee9747e20','UId':'61c7d7e9-4c4a-4062-8012-4877345d4ca2','Col':4,'Row':71,'Format':'numberic','Value':'','TargetCode':''}</v>
      </c>
    </row>
    <row r="363" spans="1:1" x14ac:dyDescent="0.25">
      <c r="A363" t="str">
        <f>CONCATENATE("{'SheetId':'1deb9a6e-dc5a-4908-87cc-034ee9747e20'",",","'UId':'55eb1cfc-48db-45d7-badc-9126702dbaca'",",'Col':",COLUMN(BCDanhMucDauTu_06029!E71),",'Row':",ROW(BCDanhMucDauTu_06029!E71),",","'Format':'numberic'",",'Value':'",SUBSTITUTE(BCDanhMucDauTu_06029!E71,"'","\'"),"','TargetCode':''}")</f>
        <v>{'SheetId':'1deb9a6e-dc5a-4908-87cc-034ee9747e20','UId':'55eb1cfc-48db-45d7-badc-9126702dbaca','Col':5,'Row':71,'Format':'numberic','Value':'','TargetCode':''}</v>
      </c>
    </row>
    <row r="364" spans="1:1" x14ac:dyDescent="0.25">
      <c r="A364" t="str">
        <f>CONCATENATE("{'SheetId':'1deb9a6e-dc5a-4908-87cc-034ee9747e20'",",","'UId':'0b0a71cf-8b1c-4a88-a170-2b7251d20ffa'",",'Col':",COLUMN(BCDanhMucDauTu_06029!F71),",'Row':",ROW(BCDanhMucDauTu_06029!F71),",","'Format':'numberic'",",'Value':'",SUBSTITUTE(BCDanhMucDauTu_06029!F71,"'","\'"),"','TargetCode':''}")</f>
        <v>{'SheetId':'1deb9a6e-dc5a-4908-87cc-034ee9747e20','UId':'0b0a71cf-8b1c-4a88-a170-2b7251d20ffa','Col':6,'Row':71,'Format':'numberic','Value':'4308929358227','TargetCode':''}</v>
      </c>
    </row>
    <row r="365" spans="1:1" x14ac:dyDescent="0.25">
      <c r="A365" t="str">
        <f>CONCATENATE("{'SheetId':'1deb9a6e-dc5a-4908-87cc-034ee9747e20'",",","'UId':'3ec63538-3a98-477e-b957-0e4550274988'",",'Col':",COLUMN(BCDanhMucDauTu_06029!G71),",'Row':",ROW(BCDanhMucDauTu_06029!G71),",","'Format':'numberic'",",'Value':'",SUBSTITUTE(BCDanhMucDauTu_06029!G71,"'","\'"),"','TargetCode':''}")</f>
        <v>{'SheetId':'1deb9a6e-dc5a-4908-87cc-034ee9747e20','UId':'3ec63538-3a98-477e-b957-0e4550274988','Col':7,'Row':71,'Format':'numberic','Value':'0.214627616876044','TargetCode':''}</v>
      </c>
    </row>
    <row r="366" spans="1:1" x14ac:dyDescent="0.25">
      <c r="A366" t="str">
        <f>CONCATENATE("{'SheetId':'1deb9a6e-dc5a-4908-87cc-034ee9747e20'",",","'UId':'b7e2b881-7166-4008-81ef-36fa655ba0d3'",",'Col':",COLUMN(BCDanhMucDauTu_06029!D72),",'Row':",ROW(BCDanhMucDauTu_06029!D72),",","'Format':'numberic'",",'Value':'",SUBSTITUTE(BCDanhMucDauTu_06029!D72,"'","\'"),"','TargetCode':''}")</f>
        <v>{'SheetId':'1deb9a6e-dc5a-4908-87cc-034ee9747e20','UId':'b7e2b881-7166-4008-81ef-36fa655ba0d3','Col':4,'Row':72,'Format':'numberic','Value':'','TargetCode':''}</v>
      </c>
    </row>
    <row r="367" spans="1:1" x14ac:dyDescent="0.25">
      <c r="A367" t="str">
        <f>CONCATENATE("{'SheetId':'1deb9a6e-dc5a-4908-87cc-034ee9747e20'",",","'UId':'b0198f8c-cffe-4d00-9816-22e0fa96124d'",",'Col':",COLUMN(BCDanhMucDauTu_06029!E72),",'Row':",ROW(BCDanhMucDauTu_06029!E72),",","'Format':'numberic'",",'Value':'",SUBSTITUTE(BCDanhMucDauTu_06029!E72,"'","\'"),"','TargetCode':''}")</f>
        <v>{'SheetId':'1deb9a6e-dc5a-4908-87cc-034ee9747e20','UId':'b0198f8c-cffe-4d00-9816-22e0fa96124d','Col':5,'Row':72,'Format':'numberic','Value':'','TargetCode':''}</v>
      </c>
    </row>
    <row r="368" spans="1:1" x14ac:dyDescent="0.25">
      <c r="A368" t="str">
        <f>CONCATENATE("{'SheetId':'1deb9a6e-dc5a-4908-87cc-034ee9747e20'",",","'UId':'2a23d1c5-766a-4746-bd88-93015d1e4053'",",'Col':",COLUMN(BCDanhMucDauTu_06029!F72),",'Row':",ROW(BCDanhMucDauTu_06029!F72),",","'Format':'numberic'",",'Value':'",SUBSTITUTE(BCDanhMucDauTu_06029!F72,"'","\'"),"','TargetCode':''}")</f>
        <v>{'SheetId':'1deb9a6e-dc5a-4908-87cc-034ee9747e20','UId':'2a23d1c5-766a-4746-bd88-93015d1e4053','Col':6,'Row':72,'Format':'numberic','Value':'20076304349573','TargetCode':''}</v>
      </c>
    </row>
    <row r="369" spans="1:1" x14ac:dyDescent="0.25">
      <c r="A369" t="str">
        <f>CONCATENATE("{'SheetId':'1deb9a6e-dc5a-4908-87cc-034ee9747e20'",",","'UId':'ca227d64-7ddf-4c5b-94c2-f07049f1a645'",",'Col':",COLUMN(BCDanhMucDauTu_06029!G72),",'Row':",ROW(BCDanhMucDauTu_06029!G72),",","'Format':'numberic'",",'Value':'",SUBSTITUTE(BCDanhMucDauTu_06029!G72,"'","\'"),"','TargetCode':''}")</f>
        <v>{'SheetId':'1deb9a6e-dc5a-4908-87cc-034ee9747e20','UId':'ca227d64-7ddf-4c5b-94c2-f07049f1a645','Col':7,'Row':72,'Format':'numberic','Value':'1','TargetCode':''}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{'SheetId':'eea37401-614e-480f-bf0c-66e62a21c940','UId':'8fe4c321-a5c4-4a50-a26e-af5571876426','Col':4,'Row':3,'Format':'numberic','Value':'0.0118364662631141','TargetCode':''}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{'SheetId':'eea37401-614e-480f-bf0c-66e62a21c940','UId':'e505df99-52a5-4046-b588-70e17a64bc04','Col':5,'Row':3,'Format':'numberic','Value':'0.0122309173167523','TargetCode':''}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{'SheetId':'eea37401-614e-480f-bf0c-66e62a21c940','UId':'906b49c2-3105-44f5-a32d-07590223a8f2','Col':4,'Row':4,'Format':'numberic','Value':'0.000686791895872748','TargetCode':''}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{'SheetId':'eea37401-614e-480f-bf0c-66e62a21c940','UId':'1292eb8e-a778-4ce5-ab53-509a4c8a9832','Col':5,'Row':4,'Format':'numberic','Value':'0.000710329767509068','TargetCode':''}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{'SheetId':'eea37401-614e-480f-bf0c-66e62a21c940','UId':'043b7f89-a817-4764-b06f-cc2a71ce03b0','Col':4,'Row':5,'Format':'numberic','Value':'0.000445939146476726','TargetCode':''}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{'SheetId':'eea37401-614e-480f-bf0c-66e62a21c940','UId':'99e0f9cc-8606-43f9-8ce6-a58dc892af79','Col':5,'Row':5,'Format':'numberic','Value':'0.00046066377615069','TargetCode':''}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{'SheetId':'eea37401-614e-480f-bf0c-66e62a21c940','UId':'5a5a30c0-7249-46cc-a3d5-6518c7410f2b','Col':4,'Row':6,'Format':'numberic','Value':'4.93925205110462E-06','TargetCode':''}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{'SheetId':'eea37401-614e-480f-bf0c-66e62a21c940','UId':'b6bb9469-63ab-4fda-88bd-7b1865b669bf','Col':5,'Row':6,'Format':'numberic','Value':'5.21568656904423E-06','TargetCode':''}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{'SheetId':'eea37401-614e-480f-bf0c-66e62a21c940','UId':'e3f08122-3427-41af-b11b-1a46844a64fc','Col':4,'Row':9,'Format':'numberic','Value':'3.64207487964557E-05','TargetCode':''}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{'SheetId':'eea37401-614e-480f-bf0c-66e62a21c940','UId':'9e68654a-171d-4fbe-8c69-6a6d18753f97','Col':5,'Row':9,'Format':'numberic','Value':'0.000037218487546846','TargetCode':''}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{'SheetId':'eea37401-614e-480f-bf0c-66e62a21c940','UId':'01528f3a-d80f-403f-9e7e-01c54429c341','Col':4,'Row':10,'Format':'numberic','Value':'0.0130899066290134','TargetCode':''}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{'SheetId':'eea37401-614e-480f-bf0c-66e62a21c940','UId':'2e9dd82c-3e13-4dfb-9508-7eb62f82b7a5','Col':5,'Row':10,'Format':'numberic','Value':'0.0135055722608804','TargetCode':''}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{'SheetId':'eea37401-614e-480f-bf0c-66e62a21c940','UId':'e04710a4-564b-4804-a3c9-8b96b736ccd0','Col':4,'Row':11,'Format':'numberic','Value':'0.804199117681947','TargetCode':''}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{'SheetId':'eea37401-614e-480f-bf0c-66e62a21c940','UId':'0421496e-49be-42f6-bd5e-4ff79e46d605','Col':5,'Row':11,'Format':'numberic','Value':'0.508691078612174','TargetCode':''}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{'SheetId':'eea37401-614e-480f-bf0c-66e62a21c940','UId':'759e81e7-6be1-448f-8880-c7fb179e0f97','Col':4,'Row':14,'Format':'numberic','Value':'11929717486800','TargetCode':''}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{'SheetId':'eea37401-614e-480f-bf0c-66e62a21c940','UId':'d55f381c-544c-4c22-a6c9-f44d9ae2c1ab','Col':5,'Row':14,'Format':'numberic','Value':'11668269957600','TargetCode':''}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{'SheetId':'eea37401-614e-480f-bf0c-66e62a21c940','UId':'5b9de7f0-70a7-42bf-94c8-d94c81c70e42','Col':4,'Row':15,'Format':'numberic','Value':'11929717486800','TargetCode':''}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{'SheetId':'eea37401-614e-480f-bf0c-66e62a21c940','UId':'85d68133-b410-4986-a2ae-00da0ca256bd','Col':5,'Row':15,'Format':'numberic','Value':'11668269957600','TargetCode':''}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{'SheetId':'eea37401-614e-480f-bf0c-66e62a21c940','UId':'31f6ac2c-5e3e-4a12-b200-cf5f834a027b','Col':4,'Row':16,'Format':'numberic','Value':'1192971748.68','TargetCode':''}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{'SheetId':'eea37401-614e-480f-bf0c-66e62a21c940','UId':'e12c39c4-7956-414a-b632-d0af1c2ab599','Col':5,'Row':16,'Format':'numberic','Value':'1166826995.76','TargetCode':''}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{'SheetId':'eea37401-614e-480f-bf0c-66e62a21c940','UId':'b08c24e4-4516-482b-a697-9d62ff87afcf','Col':4,'Row':17,'Format':'numberic','Value':'160876710300','TargetCode':''}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{'SheetId':'eea37401-614e-480f-bf0c-66e62a21c940','UId':'a7ccfa80-7e7d-4308-b36d-abc719c80bf3','Col':5,'Row':17,'Format':'numberic','Value':'261447529200','TargetCode':''}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{'SheetId':'eea37401-614e-480f-bf0c-66e62a21c940','UId':'e8ec4ef9-08e4-4e39-8477-ae21a99e8959','Col':4,'Row':18,'Format':'numberic','Value':'117783626.33','TargetCode':''}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{'SheetId':'eea37401-614e-480f-bf0c-66e62a21c940','UId':'dde8a5b2-e9c7-4f1b-a63c-0174479280ef','Col':5,'Row':18,'Format':'numberic','Value':'120988359.55','TargetCode':''}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{'SheetId':'eea37401-614e-480f-bf0c-66e62a21c940','UId':'0e4c1db2-c20e-4d52-853c-271375cc313a','Col':4,'Row':19,'Format':'numberic','Value':'1177836263300','TargetCode':''}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{'SheetId':'eea37401-614e-480f-bf0c-66e62a21c940','UId':'12f0bb36-f2e3-462a-b5c8-133ec8de4536','Col':5,'Row':19,'Format':'numberic','Value':'1209883595500','TargetCode':''}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{'SheetId':'eea37401-614e-480f-bf0c-66e62a21c940','UId':'99c017fe-183e-4244-a2e8-3180fad52922','Col':4,'Row':20,'Format':'numberic','Value':'-101695955.3','TargetCode':''}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{'SheetId':'eea37401-614e-480f-bf0c-66e62a21c940','UId':'b3b6a8fb-5b81-4dc7-b0e6-531f207f2848','Col':5,'Row':20,'Format':'numberic','Value':'-94843606.63','TargetCode':''}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{'SheetId':'eea37401-614e-480f-bf0c-66e62a21c940','UId':'d7299fb4-5fbd-49ea-a765-7a162fd18f1e','Col':4,'Row':21,'Format':'numberic','Value':'-1016959553000','TargetCode':''}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{'SheetId':'eea37401-614e-480f-bf0c-66e62a21c940','UId':'15c659ac-ac36-4f95-b662-8fcd6067cf35','Col':5,'Row':21,'Format':'numberic','Value':'-948436066300','TargetCode':''}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{'SheetId':'eea37401-614e-480f-bf0c-66e62a21c940','UId':'232e2092-5dcd-464b-b1fe-07f27efe2d21','Col':4,'Row':22,'Format':'numberic','Value':'12090594197100','TargetCode':''}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{'SheetId':'eea37401-614e-480f-bf0c-66e62a21c940','UId':'fa41f074-2315-4e28-81ff-52700c300177','Col':5,'Row':22,'Format':'numberic','Value':'11929717486800','TargetCode':''}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{'SheetId':'eea37401-614e-480f-bf0c-66e62a21c940','UId':'d8289881-c7ab-468c-ad5d-bf473cb76780','Col':4,'Row':23,'Format':'numberic','Value':'12090594197100','TargetCode':''}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{'SheetId':'eea37401-614e-480f-bf0c-66e62a21c940','UId':'994ed5e1-c943-4620-8991-d05a125691b0','Col':5,'Row':23,'Format':'numberic','Value':'11929717486800','TargetCode':''}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{'SheetId':'eea37401-614e-480f-bf0c-66e62a21c940','UId':'7120d041-84df-4b71-aa97-9c53b5ab7f97','Col':4,'Row':24,'Format':'numberic','Value':'1209059419.71','TargetCode':''}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{'SheetId':'eea37401-614e-480f-bf0c-66e62a21c940','UId':'ee5817e5-5c8c-481c-bd88-acd0b7e7eb64','Col':5,'Row':24,'Format':'numberic','Value':'1192971748.68','TargetCode':''}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{'SheetId':'eea37401-614e-480f-bf0c-66e62a21c940','UId':'83b16c86-f622-444a-8fd4-b601d346c031','Col':4,'Row':25,'Format':'percentage','Value':'4.13544604879658E-07','TargetCode':''}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{'SheetId':'eea37401-614e-480f-bf0c-66e62a21c940','UId':'6080a665-802c-4b21-ade4-e67d42c38ace','Col':5,'Row':25,'Format':'percentage','Value':'4.19121408829036E-07','TargetCode':''}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{'SheetId':'eea37401-614e-480f-bf0c-66e62a21c940','UId':'dc7a563a-ad1d-4847-ad52-60ae8b13af41','Col':4,'Row':26,'Format':'percentage','Value':'0.0824','TargetCode':''}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{'SheetId':'eea37401-614e-480f-bf0c-66e62a21c940','UId':'c291a5ad-47fa-4a53-a5d4-2c97806fed49','Col':5,'Row':26,'Format':'percentage','Value':'0.0837','TargetCode':''}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{'SheetId':'eea37401-614e-480f-bf0c-66e62a21c940','UId':'71e817fa-136e-4e66-8e01-e228a752c25d','Col':4,'Row':27,'Format':'percentage','Value':'0.0618','TargetCode':''}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{'SheetId':'eea37401-614e-480f-bf0c-66e62a21c940','UId':'09a70799-3c67-42d0-9f37-8841480fa73f','Col':5,'Row':27,'Format':'percentage','Value':'0.0623','TargetCode':''}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{'SheetId':'eea37401-614e-480f-bf0c-66e62a21c940','UId':'19d7d32d-f72f-4744-9b80-66561ae1073a','Col':4,'Row':28,'Format':'numberic','Value':'43743','TargetCode':''}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{'SheetId':'eea37401-614e-480f-bf0c-66e62a21c940','UId':'2c2fe24e-69d3-4ae8-a8c8-c603f2a4a32c','Col':5,'Row':28,'Format':'numberic','Value':'42798','TargetCode':''}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{'SheetId':'eea37401-614e-480f-bf0c-66e62a21c940','UId':'507c37af-0901-43e1-8af6-f40112c246e3','Col':4,'Row':29,'Format':'numberic','Value':'16527.38','TargetCode':''}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{'SheetId':'eea37401-614e-480f-bf0c-66e62a21c940','UId':'bb1a5a18-9ac0-4a7c-9c34-d6fbecc14baf','Col':5,'Row':29,'Format':'numberic','Value':'16463.77','TargetCode':''}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opLeftCell="A10" workbookViewId="0">
      <selection activeCell="D41" sqref="D41:F43"/>
    </sheetView>
  </sheetViews>
  <sheetFormatPr defaultRowHeight="12.5" x14ac:dyDescent="0.25"/>
  <cols>
    <col min="1" max="1" width="6.54296875" customWidth="1"/>
    <col min="2" max="2" width="41.54296875" customWidth="1"/>
    <col min="3" max="3" width="10.453125" customWidth="1"/>
    <col min="4" max="5" width="21.453125" style="18" bestFit="1" customWidth="1"/>
    <col min="6" max="6" width="22" style="18" bestFit="1" customWidth="1"/>
  </cols>
  <sheetData>
    <row r="1" spans="1:6" ht="15" customHeight="1" x14ac:dyDescent="0.3">
      <c r="A1" s="7" t="s">
        <v>6</v>
      </c>
      <c r="B1" s="7" t="s">
        <v>7</v>
      </c>
      <c r="C1" s="7" t="s">
        <v>54</v>
      </c>
      <c r="D1" s="17" t="s">
        <v>55</v>
      </c>
      <c r="E1" s="17" t="s">
        <v>56</v>
      </c>
      <c r="F1" s="17" t="s">
        <v>57</v>
      </c>
    </row>
    <row r="2" spans="1:6" ht="15" customHeight="1" x14ac:dyDescent="0.3">
      <c r="A2" s="8" t="s">
        <v>58</v>
      </c>
      <c r="B2" s="8" t="s">
        <v>59</v>
      </c>
      <c r="C2" s="8" t="s">
        <v>60</v>
      </c>
      <c r="D2" s="14" t="s">
        <v>1</v>
      </c>
      <c r="E2" s="14" t="s">
        <v>1</v>
      </c>
      <c r="F2" s="14" t="s">
        <v>1</v>
      </c>
    </row>
    <row r="3" spans="1:6" ht="15" customHeight="1" x14ac:dyDescent="0.35">
      <c r="A3" s="5" t="s">
        <v>61</v>
      </c>
      <c r="B3" s="5" t="s">
        <v>62</v>
      </c>
      <c r="C3" s="5" t="s">
        <v>63</v>
      </c>
      <c r="D3" s="19">
        <v>1170019199988</v>
      </c>
      <c r="E3" s="19">
        <v>1729863816989</v>
      </c>
      <c r="F3" s="13">
        <v>0.73453479519037201</v>
      </c>
    </row>
    <row r="4" spans="1:6" ht="15" customHeight="1" x14ac:dyDescent="0.35">
      <c r="A4" s="5" t="s">
        <v>1</v>
      </c>
      <c r="B4" s="5" t="s">
        <v>64</v>
      </c>
      <c r="C4" s="5" t="s">
        <v>65</v>
      </c>
      <c r="D4" s="12">
        <v>0</v>
      </c>
      <c r="E4" s="12">
        <v>0</v>
      </c>
      <c r="F4" s="12"/>
    </row>
    <row r="5" spans="1:6" ht="15" customHeight="1" x14ac:dyDescent="0.35">
      <c r="A5" s="5" t="s">
        <v>66</v>
      </c>
      <c r="B5" s="5" t="s">
        <v>66</v>
      </c>
      <c r="C5" s="5" t="s">
        <v>66</v>
      </c>
      <c r="D5" s="12" t="s">
        <v>66</v>
      </c>
      <c r="E5" s="12" t="s">
        <v>66</v>
      </c>
      <c r="F5" s="12" t="s">
        <v>66</v>
      </c>
    </row>
    <row r="6" spans="1:6" ht="15" customHeight="1" x14ac:dyDescent="0.35">
      <c r="A6" s="5" t="s">
        <v>1</v>
      </c>
      <c r="B6" s="5" t="s">
        <v>67</v>
      </c>
      <c r="C6" s="5" t="s">
        <v>68</v>
      </c>
      <c r="D6" s="19">
        <v>1170019199988</v>
      </c>
      <c r="E6" s="19">
        <v>1729863816989</v>
      </c>
      <c r="F6" s="13">
        <v>0.73453479519037201</v>
      </c>
    </row>
    <row r="7" spans="1:6" ht="15" customHeight="1" x14ac:dyDescent="0.35">
      <c r="A7" s="5" t="s">
        <v>66</v>
      </c>
      <c r="B7" s="5" t="s">
        <v>66</v>
      </c>
      <c r="C7" s="5" t="s">
        <v>66</v>
      </c>
      <c r="D7" s="12" t="s">
        <v>66</v>
      </c>
      <c r="E7" s="12" t="s">
        <v>66</v>
      </c>
      <c r="F7" s="12" t="s">
        <v>66</v>
      </c>
    </row>
    <row r="8" spans="1:6" ht="15" customHeight="1" x14ac:dyDescent="0.35">
      <c r="A8" s="5" t="s">
        <v>69</v>
      </c>
      <c r="B8" s="5" t="s">
        <v>70</v>
      </c>
      <c r="C8" s="5" t="s">
        <v>71</v>
      </c>
      <c r="D8" s="19">
        <v>18440755100950</v>
      </c>
      <c r="E8" s="19">
        <v>17652846955328</v>
      </c>
      <c r="F8" s="13">
        <v>0.81635222931338003</v>
      </c>
    </row>
    <row r="9" spans="1:6" ht="15" customHeight="1" x14ac:dyDescent="0.35">
      <c r="A9" s="5" t="s">
        <v>66</v>
      </c>
      <c r="B9" s="5" t="s">
        <v>66</v>
      </c>
      <c r="C9" s="5" t="s">
        <v>66</v>
      </c>
      <c r="D9" s="12" t="s">
        <v>66</v>
      </c>
      <c r="E9" s="12" t="s">
        <v>66</v>
      </c>
      <c r="F9" s="12" t="s">
        <v>66</v>
      </c>
    </row>
    <row r="10" spans="1:6" ht="15" customHeight="1" x14ac:dyDescent="0.35">
      <c r="A10" s="5"/>
      <c r="B10" s="5"/>
      <c r="C10" s="5"/>
      <c r="D10" s="12"/>
      <c r="E10" s="12"/>
      <c r="F10" s="12" t="s">
        <v>1</v>
      </c>
    </row>
    <row r="11" spans="1:6" ht="15" customHeight="1" x14ac:dyDescent="0.35">
      <c r="A11" s="5" t="s">
        <v>72</v>
      </c>
      <c r="B11" s="5" t="s">
        <v>73</v>
      </c>
      <c r="C11" s="5" t="s">
        <v>74</v>
      </c>
      <c r="D11" s="12"/>
      <c r="E11" s="12"/>
      <c r="F11" s="12"/>
    </row>
    <row r="12" spans="1:6" ht="15" customHeight="1" x14ac:dyDescent="0.35">
      <c r="A12" s="5" t="s">
        <v>66</v>
      </c>
      <c r="B12" s="5" t="s">
        <v>66</v>
      </c>
      <c r="C12" s="5" t="s">
        <v>66</v>
      </c>
      <c r="D12" s="12" t="s">
        <v>66</v>
      </c>
      <c r="E12" s="12" t="s">
        <v>66</v>
      </c>
      <c r="F12" s="12" t="s">
        <v>66</v>
      </c>
    </row>
    <row r="13" spans="1:6" ht="15" customHeight="1" x14ac:dyDescent="0.35">
      <c r="A13" s="5" t="s">
        <v>75</v>
      </c>
      <c r="B13" s="5" t="s">
        <v>76</v>
      </c>
      <c r="C13" s="5" t="s">
        <v>77</v>
      </c>
      <c r="D13" s="19">
        <v>264015322608</v>
      </c>
      <c r="E13" s="19">
        <v>217293194560</v>
      </c>
      <c r="F13" s="13">
        <v>1.6363104401588699</v>
      </c>
    </row>
    <row r="14" spans="1:6" ht="15" customHeight="1" x14ac:dyDescent="0.35">
      <c r="A14" s="5" t="s">
        <v>66</v>
      </c>
      <c r="B14" s="5" t="s">
        <v>66</v>
      </c>
      <c r="C14" s="5" t="s">
        <v>66</v>
      </c>
      <c r="D14" s="12" t="s">
        <v>66</v>
      </c>
      <c r="E14" s="12" t="s">
        <v>66</v>
      </c>
      <c r="F14" s="12" t="s">
        <v>66</v>
      </c>
    </row>
    <row r="15" spans="1:6" ht="15" customHeight="1" x14ac:dyDescent="0.35">
      <c r="A15" s="5"/>
      <c r="B15" s="5"/>
      <c r="C15" s="5"/>
      <c r="D15" s="12"/>
      <c r="E15" s="12"/>
      <c r="F15" s="12"/>
    </row>
    <row r="16" spans="1:6" ht="15" customHeight="1" x14ac:dyDescent="0.35">
      <c r="A16" s="5" t="s">
        <v>78</v>
      </c>
      <c r="B16" s="5" t="s">
        <v>79</v>
      </c>
      <c r="C16" s="5" t="s">
        <v>80</v>
      </c>
      <c r="D16" s="19">
        <v>201514726027</v>
      </c>
      <c r="E16" s="19">
        <v>164171232876</v>
      </c>
      <c r="F16" s="13">
        <v>0.31248865334483</v>
      </c>
    </row>
    <row r="17" spans="1:6" ht="15" customHeight="1" x14ac:dyDescent="0.35">
      <c r="A17" s="5" t="s">
        <v>66</v>
      </c>
      <c r="B17" s="5" t="s">
        <v>66</v>
      </c>
      <c r="C17" s="5" t="s">
        <v>66</v>
      </c>
      <c r="D17" s="12" t="s">
        <v>66</v>
      </c>
      <c r="E17" s="12" t="s">
        <v>66</v>
      </c>
      <c r="F17" s="12" t="s">
        <v>66</v>
      </c>
    </row>
    <row r="18" spans="1:6" ht="15" customHeight="1" x14ac:dyDescent="0.35">
      <c r="A18" s="5"/>
      <c r="B18" s="5"/>
      <c r="C18" s="5"/>
      <c r="D18" s="12"/>
      <c r="E18" s="12"/>
      <c r="F18" s="12"/>
    </row>
    <row r="19" spans="1:6" ht="15" customHeight="1" x14ac:dyDescent="0.35">
      <c r="A19" s="5" t="s">
        <v>81</v>
      </c>
      <c r="B19" s="5" t="s">
        <v>82</v>
      </c>
      <c r="C19" s="5" t="s">
        <v>83</v>
      </c>
      <c r="D19" s="12"/>
      <c r="E19" s="12"/>
      <c r="F19" s="12"/>
    </row>
    <row r="20" spans="1:6" ht="15" customHeight="1" x14ac:dyDescent="0.35">
      <c r="A20" s="5" t="s">
        <v>66</v>
      </c>
      <c r="B20" s="5" t="s">
        <v>66</v>
      </c>
      <c r="C20" s="5" t="s">
        <v>66</v>
      </c>
      <c r="D20" s="12" t="s">
        <v>66</v>
      </c>
      <c r="E20" s="12" t="s">
        <v>66</v>
      </c>
      <c r="F20" s="12" t="s">
        <v>66</v>
      </c>
    </row>
    <row r="21" spans="1:6" ht="15" customHeight="1" x14ac:dyDescent="0.35">
      <c r="A21" s="5" t="s">
        <v>84</v>
      </c>
      <c r="B21" s="5" t="s">
        <v>85</v>
      </c>
      <c r="C21" s="5" t="s">
        <v>86</v>
      </c>
      <c r="D21" s="19">
        <v>0</v>
      </c>
      <c r="E21" s="15">
        <v>1099727487</v>
      </c>
      <c r="F21" s="13"/>
    </row>
    <row r="22" spans="1:6" ht="15" customHeight="1" x14ac:dyDescent="0.35">
      <c r="A22" s="5" t="s">
        <v>66</v>
      </c>
      <c r="B22" s="5" t="s">
        <v>66</v>
      </c>
      <c r="C22" s="5" t="s">
        <v>66</v>
      </c>
      <c r="D22" s="12" t="s">
        <v>66</v>
      </c>
      <c r="E22" s="12" t="s">
        <v>66</v>
      </c>
      <c r="F22" s="12" t="s">
        <v>66</v>
      </c>
    </row>
    <row r="23" spans="1:6" ht="15" customHeight="1" x14ac:dyDescent="0.35">
      <c r="A23" s="5"/>
      <c r="B23" s="5"/>
      <c r="C23" s="5"/>
      <c r="D23" s="12"/>
      <c r="E23" s="12"/>
      <c r="F23" s="12" t="s">
        <v>1</v>
      </c>
    </row>
    <row r="24" spans="1:6" ht="15" customHeight="1" x14ac:dyDescent="0.35">
      <c r="A24" s="5" t="s">
        <v>87</v>
      </c>
      <c r="B24" s="5" t="s">
        <v>88</v>
      </c>
      <c r="C24" s="5" t="s">
        <v>89</v>
      </c>
      <c r="D24" s="12">
        <v>0</v>
      </c>
      <c r="E24" s="12">
        <v>0</v>
      </c>
      <c r="F24" s="12" t="s">
        <v>1</v>
      </c>
    </row>
    <row r="25" spans="1:6" ht="15" customHeight="1" x14ac:dyDescent="0.35">
      <c r="A25" s="5" t="s">
        <v>66</v>
      </c>
      <c r="B25" s="5" t="s">
        <v>66</v>
      </c>
      <c r="C25" s="5" t="s">
        <v>66</v>
      </c>
      <c r="D25" s="12" t="s">
        <v>66</v>
      </c>
      <c r="E25" s="12" t="s">
        <v>66</v>
      </c>
      <c r="F25" s="12" t="s">
        <v>66</v>
      </c>
    </row>
    <row r="26" spans="1:6" ht="15" customHeight="1" x14ac:dyDescent="0.35">
      <c r="A26" s="5"/>
      <c r="B26" s="5"/>
      <c r="C26" s="5"/>
      <c r="D26" s="12"/>
      <c r="E26" s="12"/>
      <c r="F26" s="12"/>
    </row>
    <row r="27" spans="1:6" ht="15" customHeight="1" x14ac:dyDescent="0.35">
      <c r="A27" s="5" t="s">
        <v>90</v>
      </c>
      <c r="B27" s="5" t="s">
        <v>91</v>
      </c>
      <c r="C27" s="5" t="s">
        <v>92</v>
      </c>
      <c r="D27" s="12">
        <v>0</v>
      </c>
      <c r="E27" s="12">
        <v>0</v>
      </c>
      <c r="F27" s="13"/>
    </row>
    <row r="28" spans="1:6" ht="15" customHeight="1" x14ac:dyDescent="0.35">
      <c r="A28" s="5" t="s">
        <v>66</v>
      </c>
      <c r="B28" s="5" t="s">
        <v>66</v>
      </c>
      <c r="C28" s="5" t="s">
        <v>66</v>
      </c>
      <c r="D28" s="12" t="s">
        <v>66</v>
      </c>
      <c r="E28" s="12" t="s">
        <v>66</v>
      </c>
      <c r="F28" s="12" t="s">
        <v>66</v>
      </c>
    </row>
    <row r="29" spans="1:6" ht="15" customHeight="1" x14ac:dyDescent="0.35">
      <c r="A29" s="5"/>
      <c r="B29" s="5"/>
      <c r="C29" s="5"/>
      <c r="D29" s="12"/>
      <c r="E29" s="12"/>
      <c r="F29" s="12"/>
    </row>
    <row r="30" spans="1:6" ht="15" customHeight="1" x14ac:dyDescent="0.35">
      <c r="A30" s="5" t="s">
        <v>93</v>
      </c>
      <c r="B30" s="5" t="s">
        <v>94</v>
      </c>
      <c r="C30" s="5" t="s">
        <v>95</v>
      </c>
      <c r="D30" s="19">
        <v>20076304349573</v>
      </c>
      <c r="E30" s="19">
        <v>19765274927240</v>
      </c>
      <c r="F30" s="13">
        <v>0.80342806950768297</v>
      </c>
    </row>
    <row r="31" spans="1:6" ht="15" customHeight="1" x14ac:dyDescent="0.3">
      <c r="A31" s="8" t="s">
        <v>96</v>
      </c>
      <c r="B31" s="8" t="s">
        <v>97</v>
      </c>
      <c r="C31" s="8" t="s">
        <v>98</v>
      </c>
      <c r="D31" s="14"/>
      <c r="E31" s="14"/>
      <c r="F31" s="14" t="s">
        <v>1</v>
      </c>
    </row>
    <row r="32" spans="1:6" ht="15" customHeight="1" x14ac:dyDescent="0.35">
      <c r="A32" s="5" t="s">
        <v>99</v>
      </c>
      <c r="B32" s="5" t="s">
        <v>100</v>
      </c>
      <c r="C32" s="5" t="s">
        <v>101</v>
      </c>
      <c r="D32" s="19"/>
      <c r="E32" s="12"/>
      <c r="F32" s="12"/>
    </row>
    <row r="33" spans="1:6" ht="15" customHeight="1" x14ac:dyDescent="0.35">
      <c r="A33" s="5" t="s">
        <v>66</v>
      </c>
      <c r="B33" s="5" t="s">
        <v>66</v>
      </c>
      <c r="C33" s="5" t="s">
        <v>66</v>
      </c>
      <c r="D33" s="12" t="s">
        <v>66</v>
      </c>
      <c r="E33" s="12" t="s">
        <v>66</v>
      </c>
      <c r="F33" s="12" t="s">
        <v>66</v>
      </c>
    </row>
    <row r="34" spans="1:6" ht="15" customHeight="1" x14ac:dyDescent="0.35">
      <c r="A34" s="5" t="s">
        <v>102</v>
      </c>
      <c r="B34" s="5" t="s">
        <v>103</v>
      </c>
      <c r="C34" s="5" t="s">
        <v>104</v>
      </c>
      <c r="D34" s="19">
        <v>2055776056</v>
      </c>
      <c r="E34" s="19">
        <v>0</v>
      </c>
      <c r="F34" s="13"/>
    </row>
    <row r="35" spans="1:6" ht="15" customHeight="1" x14ac:dyDescent="0.35">
      <c r="A35" s="5" t="s">
        <v>66</v>
      </c>
      <c r="B35" s="5" t="s">
        <v>66</v>
      </c>
      <c r="C35" s="5" t="s">
        <v>66</v>
      </c>
      <c r="D35" s="12" t="s">
        <v>66</v>
      </c>
      <c r="E35" s="12" t="s">
        <v>66</v>
      </c>
      <c r="F35" s="12" t="s">
        <v>66</v>
      </c>
    </row>
    <row r="36" spans="1:6" ht="15" customHeight="1" x14ac:dyDescent="0.35">
      <c r="A36" s="5"/>
      <c r="B36" s="5"/>
      <c r="C36" s="5"/>
      <c r="D36" s="12"/>
      <c r="E36" s="12"/>
      <c r="F36" s="13" t="s">
        <v>1</v>
      </c>
    </row>
    <row r="37" spans="1:6" ht="15" customHeight="1" x14ac:dyDescent="0.35">
      <c r="A37" s="5" t="s">
        <v>105</v>
      </c>
      <c r="B37" s="5" t="s">
        <v>106</v>
      </c>
      <c r="C37" s="5" t="s">
        <v>107</v>
      </c>
      <c r="D37" s="19">
        <v>91659914544</v>
      </c>
      <c r="E37" s="19">
        <v>124451780483</v>
      </c>
      <c r="F37" s="13">
        <v>0.91566503090330498</v>
      </c>
    </row>
    <row r="38" spans="1:6" ht="15" customHeight="1" x14ac:dyDescent="0.35">
      <c r="A38" s="5" t="s">
        <v>66</v>
      </c>
      <c r="B38" s="5" t="s">
        <v>66</v>
      </c>
      <c r="C38" s="5" t="s">
        <v>66</v>
      </c>
      <c r="D38" s="12" t="s">
        <v>66</v>
      </c>
      <c r="E38" s="12" t="s">
        <v>66</v>
      </c>
      <c r="F38" s="12" t="s">
        <v>66</v>
      </c>
    </row>
    <row r="39" spans="1:6" ht="15" customHeight="1" x14ac:dyDescent="0.35">
      <c r="A39" s="5"/>
      <c r="B39" s="5"/>
      <c r="C39" s="5"/>
      <c r="D39" s="12"/>
      <c r="E39" s="12"/>
      <c r="F39" s="12"/>
    </row>
    <row r="40" spans="1:6" ht="15" customHeight="1" x14ac:dyDescent="0.35">
      <c r="A40" s="5" t="s">
        <v>108</v>
      </c>
      <c r="B40" s="5" t="s">
        <v>109</v>
      </c>
      <c r="C40" s="5" t="s">
        <v>110</v>
      </c>
      <c r="D40" s="19">
        <v>93715690600</v>
      </c>
      <c r="E40" s="19">
        <v>124451780483</v>
      </c>
      <c r="F40" s="13">
        <v>0.93620184086229696</v>
      </c>
    </row>
    <row r="41" spans="1:6" ht="15" customHeight="1" x14ac:dyDescent="0.35">
      <c r="A41" s="5" t="s">
        <v>1</v>
      </c>
      <c r="B41" s="5" t="s">
        <v>111</v>
      </c>
      <c r="C41" s="5" t="s">
        <v>112</v>
      </c>
      <c r="D41" s="19">
        <v>19982588658973</v>
      </c>
      <c r="E41" s="19">
        <v>19640823146757</v>
      </c>
      <c r="F41" s="13">
        <v>0.802894044495709</v>
      </c>
    </row>
    <row r="42" spans="1:6" ht="15" customHeight="1" x14ac:dyDescent="0.35">
      <c r="A42" s="5" t="s">
        <v>1</v>
      </c>
      <c r="B42" s="5" t="s">
        <v>113</v>
      </c>
      <c r="C42" s="5" t="s">
        <v>114</v>
      </c>
      <c r="D42" s="19">
        <v>1209059419.71</v>
      </c>
      <c r="E42" s="20">
        <v>1192971748.6800001</v>
      </c>
      <c r="F42" s="13">
        <v>0.74702112910314999</v>
      </c>
    </row>
    <row r="43" spans="1:6" ht="15" customHeight="1" x14ac:dyDescent="0.35">
      <c r="A43" s="5" t="s">
        <v>1</v>
      </c>
      <c r="B43" s="5" t="s">
        <v>115</v>
      </c>
      <c r="C43" s="5" t="s">
        <v>116</v>
      </c>
      <c r="D43" s="19">
        <v>16527.38</v>
      </c>
      <c r="E43" s="20">
        <v>16463.77</v>
      </c>
      <c r="F43" s="13">
        <v>1.0747942577509</v>
      </c>
    </row>
    <row r="44" spans="1:6" ht="15" customHeight="1" x14ac:dyDescent="0.35">
      <c r="A44" s="9" t="s">
        <v>1</v>
      </c>
      <c r="B44" s="9" t="s">
        <v>1</v>
      </c>
      <c r="C44" s="9" t="s">
        <v>1</v>
      </c>
      <c r="D44" s="16" t="s">
        <v>1</v>
      </c>
      <c r="E44" s="16" t="s">
        <v>1</v>
      </c>
      <c r="F44"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topLeftCell="A18" workbookViewId="0">
      <selection activeCell="D43" activeCellId="1" sqref="D44 D43"/>
    </sheetView>
  </sheetViews>
  <sheetFormatPr defaultRowHeight="12.5" x14ac:dyDescent="0.25"/>
  <cols>
    <col min="1" max="1" width="6.54296875" customWidth="1"/>
    <col min="2" max="2" width="60.453125" customWidth="1"/>
    <col min="3" max="3" width="13" customWidth="1"/>
    <col min="4" max="6" width="21" style="18" bestFit="1" customWidth="1"/>
  </cols>
  <sheetData>
    <row r="1" spans="1:6" ht="15" customHeight="1" x14ac:dyDescent="0.3">
      <c r="A1" s="7" t="s">
        <v>6</v>
      </c>
      <c r="B1" s="7" t="s">
        <v>117</v>
      </c>
      <c r="C1" s="7" t="s">
        <v>54</v>
      </c>
      <c r="D1" s="17" t="s">
        <v>55</v>
      </c>
      <c r="E1" s="17" t="s">
        <v>56</v>
      </c>
      <c r="F1" s="17" t="s">
        <v>118</v>
      </c>
    </row>
    <row r="2" spans="1:6" ht="15" customHeight="1" x14ac:dyDescent="0.3">
      <c r="A2" s="8" t="s">
        <v>58</v>
      </c>
      <c r="B2" s="8" t="s">
        <v>119</v>
      </c>
      <c r="C2" s="8" t="s">
        <v>74</v>
      </c>
      <c r="D2" s="21">
        <v>129179632478</v>
      </c>
      <c r="E2" s="21">
        <v>130261191827</v>
      </c>
      <c r="F2" s="21">
        <v>1133540956921</v>
      </c>
    </row>
    <row r="3" spans="1:6" ht="15" customHeight="1" x14ac:dyDescent="0.35">
      <c r="A3" s="5" t="s">
        <v>9</v>
      </c>
      <c r="B3" s="5" t="s">
        <v>120</v>
      </c>
      <c r="C3" s="5" t="s">
        <v>121</v>
      </c>
      <c r="D3" s="15"/>
      <c r="E3" s="15"/>
      <c r="F3" s="15"/>
    </row>
    <row r="4" spans="1:6" ht="15" customHeight="1" x14ac:dyDescent="0.35">
      <c r="A4" s="5" t="s">
        <v>66</v>
      </c>
      <c r="B4" s="5" t="s">
        <v>66</v>
      </c>
      <c r="C4" s="5" t="s">
        <v>66</v>
      </c>
      <c r="D4" s="15" t="s">
        <v>66</v>
      </c>
      <c r="E4" s="15" t="s">
        <v>66</v>
      </c>
      <c r="F4" s="15" t="s">
        <v>66</v>
      </c>
    </row>
    <row r="5" spans="1:6" ht="15" customHeight="1" x14ac:dyDescent="0.35">
      <c r="A5" s="5" t="s">
        <v>12</v>
      </c>
      <c r="B5" s="5" t="s">
        <v>76</v>
      </c>
      <c r="C5" s="5" t="s">
        <v>83</v>
      </c>
      <c r="D5" s="19">
        <v>109438700530</v>
      </c>
      <c r="E5" s="19">
        <v>113108649252</v>
      </c>
      <c r="F5" s="19">
        <v>931775090467</v>
      </c>
    </row>
    <row r="6" spans="1:6" ht="15" customHeight="1" x14ac:dyDescent="0.35">
      <c r="A6" s="5" t="s">
        <v>66</v>
      </c>
      <c r="B6" s="5" t="s">
        <v>66</v>
      </c>
      <c r="C6" s="5" t="s">
        <v>66</v>
      </c>
      <c r="D6" s="15"/>
      <c r="E6" s="15"/>
      <c r="F6" s="15"/>
    </row>
    <row r="7" spans="1:6" ht="15" customHeight="1" x14ac:dyDescent="0.35">
      <c r="A7" s="5" t="s">
        <v>15</v>
      </c>
      <c r="B7" s="5" t="s">
        <v>122</v>
      </c>
      <c r="C7" s="5" t="s">
        <v>101</v>
      </c>
      <c r="D7" s="19">
        <v>19740931948</v>
      </c>
      <c r="E7" s="19">
        <v>17152542575</v>
      </c>
      <c r="F7" s="19">
        <v>201765866454</v>
      </c>
    </row>
    <row r="8" spans="1:6" ht="15" customHeight="1" x14ac:dyDescent="0.35">
      <c r="A8" s="5" t="s">
        <v>66</v>
      </c>
      <c r="B8" s="5" t="s">
        <v>66</v>
      </c>
      <c r="C8" s="5" t="s">
        <v>66</v>
      </c>
      <c r="D8" s="15" t="s">
        <v>66</v>
      </c>
      <c r="E8" s="12" t="s">
        <v>66</v>
      </c>
      <c r="F8" s="15" t="s">
        <v>66</v>
      </c>
    </row>
    <row r="9" spans="1:6" ht="15" customHeight="1" x14ac:dyDescent="0.35">
      <c r="A9" s="5" t="s">
        <v>18</v>
      </c>
      <c r="B9" s="5" t="s">
        <v>123</v>
      </c>
      <c r="C9" s="5" t="s">
        <v>121</v>
      </c>
      <c r="D9" s="19">
        <v>0</v>
      </c>
      <c r="E9" s="19">
        <v>0</v>
      </c>
      <c r="F9" s="19">
        <v>0</v>
      </c>
    </row>
    <row r="10" spans="1:6" ht="15" customHeight="1" x14ac:dyDescent="0.35">
      <c r="A10" s="5" t="s">
        <v>66</v>
      </c>
      <c r="B10" s="5" t="s">
        <v>66</v>
      </c>
      <c r="C10" s="5" t="s">
        <v>66</v>
      </c>
      <c r="D10" s="12" t="s">
        <v>66</v>
      </c>
      <c r="E10" s="12" t="s">
        <v>66</v>
      </c>
      <c r="F10" s="15" t="s">
        <v>66</v>
      </c>
    </row>
    <row r="11" spans="1:6" ht="15" customHeight="1" x14ac:dyDescent="0.3">
      <c r="A11" s="8" t="s">
        <v>96</v>
      </c>
      <c r="B11" s="8" t="s">
        <v>124</v>
      </c>
      <c r="C11" s="8" t="s">
        <v>125</v>
      </c>
      <c r="D11" s="21">
        <v>21564476945</v>
      </c>
      <c r="E11" s="21">
        <v>21772360702</v>
      </c>
      <c r="F11" s="21">
        <v>196410986183</v>
      </c>
    </row>
    <row r="12" spans="1:6" ht="15" customHeight="1" x14ac:dyDescent="0.35">
      <c r="A12" s="5" t="s">
        <v>9</v>
      </c>
      <c r="B12" s="5" t="s">
        <v>126</v>
      </c>
      <c r="C12" s="5" t="s">
        <v>127</v>
      </c>
      <c r="D12" s="19">
        <v>19499543509</v>
      </c>
      <c r="E12" s="19">
        <v>19717486856</v>
      </c>
      <c r="F12" s="19">
        <v>177159882594</v>
      </c>
    </row>
    <row r="13" spans="1:6" ht="15" customHeight="1" x14ac:dyDescent="0.35">
      <c r="A13" s="5" t="s">
        <v>66</v>
      </c>
      <c r="B13" s="5" t="s">
        <v>66</v>
      </c>
      <c r="C13" s="5" t="s">
        <v>66</v>
      </c>
      <c r="D13" s="12" t="s">
        <v>66</v>
      </c>
      <c r="E13" s="12" t="s">
        <v>66</v>
      </c>
      <c r="F13" s="15" t="s">
        <v>66</v>
      </c>
    </row>
    <row r="14" spans="1:6" ht="15" customHeight="1" x14ac:dyDescent="0.35">
      <c r="A14" s="5" t="s">
        <v>12</v>
      </c>
      <c r="B14" s="5" t="s">
        <v>128</v>
      </c>
      <c r="C14" s="5" t="s">
        <v>129</v>
      </c>
      <c r="D14" s="19">
        <v>1131429614</v>
      </c>
      <c r="E14" s="19">
        <v>1145124073</v>
      </c>
      <c r="F14" s="19">
        <v>10272821479</v>
      </c>
    </row>
    <row r="15" spans="1:6" ht="15" customHeight="1" x14ac:dyDescent="0.35">
      <c r="A15" s="5" t="s">
        <v>66</v>
      </c>
      <c r="B15" s="5" t="s">
        <v>66</v>
      </c>
      <c r="C15" s="5" t="s">
        <v>66</v>
      </c>
      <c r="D15" s="12" t="s">
        <v>66</v>
      </c>
      <c r="E15" s="12" t="s">
        <v>66</v>
      </c>
      <c r="F15" s="15" t="s">
        <v>66</v>
      </c>
    </row>
    <row r="16" spans="1:6" ht="15" customHeight="1" x14ac:dyDescent="0.35">
      <c r="A16" s="5"/>
      <c r="B16" s="5"/>
      <c r="C16" s="5"/>
      <c r="D16" s="12"/>
      <c r="E16" s="12"/>
      <c r="F16" s="12"/>
    </row>
    <row r="17" spans="1:6" ht="15" customHeight="1" x14ac:dyDescent="0.35">
      <c r="A17" s="5" t="s">
        <v>15</v>
      </c>
      <c r="B17" s="5" t="s">
        <v>130</v>
      </c>
      <c r="C17" s="5" t="s">
        <v>131</v>
      </c>
      <c r="D17" s="19">
        <v>734645763</v>
      </c>
      <c r="E17" s="19">
        <v>742637017</v>
      </c>
      <c r="F17" s="19">
        <v>6659624866</v>
      </c>
    </row>
    <row r="18" spans="1:6" ht="15" customHeight="1" x14ac:dyDescent="0.35">
      <c r="A18" s="5" t="s">
        <v>66</v>
      </c>
      <c r="B18" s="5" t="s">
        <v>66</v>
      </c>
      <c r="C18" s="5" t="s">
        <v>66</v>
      </c>
      <c r="D18" s="12" t="s">
        <v>66</v>
      </c>
      <c r="E18" s="12" t="s">
        <v>66</v>
      </c>
      <c r="F18" s="15" t="s">
        <v>66</v>
      </c>
    </row>
    <row r="19" spans="1:6" ht="15" customHeight="1" x14ac:dyDescent="0.35">
      <c r="A19" s="5"/>
      <c r="B19" s="5"/>
      <c r="C19" s="5"/>
      <c r="D19" s="12"/>
      <c r="E19" s="12"/>
      <c r="F19" s="12"/>
    </row>
    <row r="20" spans="1:6" ht="15" customHeight="1" x14ac:dyDescent="0.35">
      <c r="A20" s="5" t="s">
        <v>18</v>
      </c>
      <c r="B20" s="5" t="s">
        <v>132</v>
      </c>
      <c r="C20" s="5" t="s">
        <v>133</v>
      </c>
      <c r="D20" s="12"/>
      <c r="E20" s="12"/>
      <c r="F20" s="12"/>
    </row>
    <row r="21" spans="1:6" ht="15" customHeight="1" x14ac:dyDescent="0.35">
      <c r="A21" s="5" t="s">
        <v>66</v>
      </c>
      <c r="B21" s="5" t="s">
        <v>66</v>
      </c>
      <c r="C21" s="5" t="s">
        <v>66</v>
      </c>
      <c r="D21" s="12" t="s">
        <v>66</v>
      </c>
      <c r="E21" s="12" t="s">
        <v>66</v>
      </c>
      <c r="F21" s="15" t="s">
        <v>66</v>
      </c>
    </row>
    <row r="22" spans="1:6" ht="15" customHeight="1" x14ac:dyDescent="0.35">
      <c r="A22" s="5" t="s">
        <v>21</v>
      </c>
      <c r="B22" s="5" t="s">
        <v>134</v>
      </c>
      <c r="C22" s="5" t="s">
        <v>135</v>
      </c>
      <c r="D22" s="12"/>
      <c r="E22" s="12"/>
      <c r="F22" s="12"/>
    </row>
    <row r="23" spans="1:6" ht="15" customHeight="1" x14ac:dyDescent="0.35">
      <c r="A23" s="5" t="s">
        <v>66</v>
      </c>
      <c r="B23" s="5" t="s">
        <v>66</v>
      </c>
      <c r="C23" s="5" t="s">
        <v>66</v>
      </c>
      <c r="D23" s="12" t="s">
        <v>66</v>
      </c>
      <c r="E23" s="12" t="s">
        <v>66</v>
      </c>
      <c r="F23" s="15" t="s">
        <v>66</v>
      </c>
    </row>
    <row r="24" spans="1:6" ht="15" customHeight="1" x14ac:dyDescent="0.35">
      <c r="A24" s="5" t="s">
        <v>24</v>
      </c>
      <c r="B24" s="5" t="s">
        <v>136</v>
      </c>
      <c r="C24" s="5" t="s">
        <v>137</v>
      </c>
      <c r="D24" s="19">
        <v>8136986</v>
      </c>
      <c r="E24" s="19">
        <v>8408219</v>
      </c>
      <c r="F24" s="19">
        <v>73446575</v>
      </c>
    </row>
    <row r="25" spans="1:6" ht="15" customHeight="1" x14ac:dyDescent="0.35">
      <c r="A25" s="5" t="s">
        <v>66</v>
      </c>
      <c r="B25" s="5" t="s">
        <v>66</v>
      </c>
      <c r="C25" s="5" t="s">
        <v>66</v>
      </c>
      <c r="D25" s="12" t="s">
        <v>66</v>
      </c>
      <c r="E25" s="12" t="s">
        <v>66</v>
      </c>
      <c r="F25" s="15" t="s">
        <v>66</v>
      </c>
    </row>
    <row r="26" spans="1:6" ht="15" customHeight="1" x14ac:dyDescent="0.35">
      <c r="A26" s="5" t="s">
        <v>27</v>
      </c>
      <c r="B26" s="5" t="s">
        <v>138</v>
      </c>
      <c r="C26" s="5" t="s">
        <v>139</v>
      </c>
      <c r="D26" s="19">
        <v>60000000</v>
      </c>
      <c r="E26" s="19">
        <v>60000000</v>
      </c>
      <c r="F26" s="19">
        <v>540000000</v>
      </c>
    </row>
    <row r="27" spans="1:6" ht="15" customHeight="1" x14ac:dyDescent="0.35">
      <c r="A27" s="5" t="s">
        <v>66</v>
      </c>
      <c r="B27" s="5" t="s">
        <v>66</v>
      </c>
      <c r="C27" s="5" t="s">
        <v>66</v>
      </c>
      <c r="D27" s="12" t="s">
        <v>66</v>
      </c>
      <c r="E27" s="12" t="s">
        <v>66</v>
      </c>
      <c r="F27" s="15" t="s">
        <v>66</v>
      </c>
    </row>
    <row r="28" spans="1:6" ht="15" customHeight="1" x14ac:dyDescent="0.35">
      <c r="A28" s="5"/>
      <c r="B28" s="5"/>
      <c r="C28" s="5"/>
      <c r="D28" s="12"/>
      <c r="E28" s="12"/>
      <c r="F28" s="12"/>
    </row>
    <row r="29" spans="1:6" ht="15" customHeight="1" x14ac:dyDescent="0.35">
      <c r="A29" s="5" t="s">
        <v>30</v>
      </c>
      <c r="B29" s="5" t="s">
        <v>140</v>
      </c>
      <c r="C29" s="5" t="s">
        <v>141</v>
      </c>
      <c r="D29" s="19">
        <v>0</v>
      </c>
      <c r="E29" s="19">
        <v>0</v>
      </c>
      <c r="F29" s="19">
        <v>0</v>
      </c>
    </row>
    <row r="30" spans="1:6" ht="15" customHeight="1" x14ac:dyDescent="0.35">
      <c r="A30" s="5" t="s">
        <v>66</v>
      </c>
      <c r="B30" s="5" t="s">
        <v>66</v>
      </c>
      <c r="C30" s="5" t="s">
        <v>66</v>
      </c>
      <c r="D30" s="12" t="s">
        <v>66</v>
      </c>
      <c r="E30" s="12" t="s">
        <v>66</v>
      </c>
      <c r="F30" s="15" t="s">
        <v>66</v>
      </c>
    </row>
    <row r="31" spans="1:6" ht="15" customHeight="1" x14ac:dyDescent="0.35">
      <c r="A31" s="5"/>
      <c r="B31" s="5"/>
      <c r="C31" s="5"/>
      <c r="D31" s="12"/>
      <c r="E31" s="12"/>
      <c r="F31" s="12"/>
    </row>
    <row r="32" spans="1:6" ht="15" customHeight="1" x14ac:dyDescent="0.35">
      <c r="A32" s="5" t="s">
        <v>33</v>
      </c>
      <c r="B32" s="5" t="s">
        <v>142</v>
      </c>
      <c r="C32" s="5" t="s">
        <v>133</v>
      </c>
      <c r="D32" s="19">
        <v>113804073</v>
      </c>
      <c r="E32" s="19">
        <v>79868137</v>
      </c>
      <c r="F32" s="19">
        <v>1544293491</v>
      </c>
    </row>
    <row r="33" spans="1:6" ht="15" customHeight="1" x14ac:dyDescent="0.35">
      <c r="A33" s="5" t="s">
        <v>66</v>
      </c>
      <c r="B33" s="5" t="s">
        <v>66</v>
      </c>
      <c r="C33" s="5" t="s">
        <v>66</v>
      </c>
      <c r="D33" s="12" t="s">
        <v>66</v>
      </c>
      <c r="E33" s="12" t="s">
        <v>66</v>
      </c>
      <c r="F33" s="15" t="s">
        <v>66</v>
      </c>
    </row>
    <row r="34" spans="1:6" ht="15" customHeight="1" x14ac:dyDescent="0.35">
      <c r="A34" s="5"/>
      <c r="B34" s="5"/>
      <c r="C34" s="5"/>
      <c r="D34" s="12"/>
      <c r="E34" s="12"/>
      <c r="F34" s="12"/>
    </row>
    <row r="35" spans="1:6" ht="15" customHeight="1" x14ac:dyDescent="0.35">
      <c r="A35" s="5" t="s">
        <v>36</v>
      </c>
      <c r="B35" s="5" t="s">
        <v>143</v>
      </c>
      <c r="C35" s="5" t="s">
        <v>135</v>
      </c>
      <c r="D35" s="19">
        <v>16917000</v>
      </c>
      <c r="E35" s="19">
        <v>18836400</v>
      </c>
      <c r="F35" s="19">
        <v>160917178</v>
      </c>
    </row>
    <row r="36" spans="1:6" ht="15" customHeight="1" x14ac:dyDescent="0.35">
      <c r="A36" s="5" t="s">
        <v>66</v>
      </c>
      <c r="B36" s="5" t="s">
        <v>66</v>
      </c>
      <c r="C36" s="5" t="s">
        <v>66</v>
      </c>
      <c r="D36" s="12" t="s">
        <v>66</v>
      </c>
      <c r="E36" s="12" t="s">
        <v>66</v>
      </c>
      <c r="F36" s="15" t="s">
        <v>66</v>
      </c>
    </row>
    <row r="37" spans="1:6" ht="15" customHeight="1" x14ac:dyDescent="0.35">
      <c r="A37" s="5"/>
      <c r="B37" s="5"/>
      <c r="C37" s="5"/>
      <c r="D37" s="12"/>
      <c r="E37" s="12"/>
      <c r="F37" s="12"/>
    </row>
    <row r="38" spans="1:6" ht="15" customHeight="1" x14ac:dyDescent="0.3">
      <c r="A38" s="8" t="s">
        <v>144</v>
      </c>
      <c r="B38" s="8" t="s">
        <v>145</v>
      </c>
      <c r="C38" s="8" t="s">
        <v>146</v>
      </c>
      <c r="D38" s="21">
        <v>107615155533</v>
      </c>
      <c r="E38" s="21">
        <v>108488831125</v>
      </c>
      <c r="F38" s="21">
        <v>937129970738</v>
      </c>
    </row>
    <row r="39" spans="1:6" ht="15" customHeight="1" x14ac:dyDescent="0.3">
      <c r="A39" s="8" t="s">
        <v>147</v>
      </c>
      <c r="B39" s="8" t="s">
        <v>148</v>
      </c>
      <c r="C39" s="8" t="s">
        <v>149</v>
      </c>
      <c r="D39" s="21">
        <v>-31254113223</v>
      </c>
      <c r="E39" s="21">
        <v>17659494700</v>
      </c>
      <c r="F39" s="21">
        <v>120874874953</v>
      </c>
    </row>
    <row r="40" spans="1:6" ht="15" customHeight="1" x14ac:dyDescent="0.35">
      <c r="A40" s="5" t="s">
        <v>9</v>
      </c>
      <c r="B40" s="5" t="s">
        <v>150</v>
      </c>
      <c r="C40" s="5" t="s">
        <v>151</v>
      </c>
      <c r="D40" s="19">
        <v>6129433622</v>
      </c>
      <c r="E40" s="19">
        <v>7589106562</v>
      </c>
      <c r="F40" s="19">
        <v>41782815092</v>
      </c>
    </row>
    <row r="41" spans="1:6" ht="15" customHeight="1" x14ac:dyDescent="0.35">
      <c r="A41" s="5" t="s">
        <v>12</v>
      </c>
      <c r="B41" s="5" t="s">
        <v>152</v>
      </c>
      <c r="C41" s="5" t="s">
        <v>153</v>
      </c>
      <c r="D41" s="19">
        <v>-37383546845</v>
      </c>
      <c r="E41" s="19">
        <v>10070388138</v>
      </c>
      <c r="F41" s="19">
        <v>79092059861</v>
      </c>
    </row>
    <row r="42" spans="1:6" ht="15" customHeight="1" x14ac:dyDescent="0.3">
      <c r="A42" s="8" t="s">
        <v>154</v>
      </c>
      <c r="B42" s="8" t="s">
        <v>155</v>
      </c>
      <c r="C42" s="8" t="s">
        <v>156</v>
      </c>
      <c r="D42" s="21">
        <v>76361042310</v>
      </c>
      <c r="E42" s="21">
        <v>126148325825</v>
      </c>
      <c r="F42" s="21">
        <v>1058004845691</v>
      </c>
    </row>
    <row r="43" spans="1:6" ht="15" customHeight="1" x14ac:dyDescent="0.3">
      <c r="A43" s="8" t="s">
        <v>157</v>
      </c>
      <c r="B43" s="8" t="s">
        <v>158</v>
      </c>
      <c r="C43" s="8" t="s">
        <v>159</v>
      </c>
      <c r="D43" s="21">
        <v>19640823146757</v>
      </c>
      <c r="E43" s="21">
        <v>19086217641648</v>
      </c>
      <c r="F43" s="21">
        <v>21577788816709</v>
      </c>
    </row>
    <row r="44" spans="1:6" ht="15" customHeight="1" x14ac:dyDescent="0.3">
      <c r="A44" s="8" t="s">
        <v>160</v>
      </c>
      <c r="B44" s="8" t="s">
        <v>161</v>
      </c>
      <c r="C44" s="8" t="s">
        <v>162</v>
      </c>
      <c r="D44" s="21">
        <v>341765512216</v>
      </c>
      <c r="E44" s="21">
        <v>554605505109</v>
      </c>
      <c r="F44" s="21">
        <v>-1595200157736</v>
      </c>
    </row>
    <row r="45" spans="1:6" ht="15" customHeight="1" x14ac:dyDescent="0.35">
      <c r="A45" s="5" t="s">
        <v>9</v>
      </c>
      <c r="B45" s="5" t="s">
        <v>163</v>
      </c>
      <c r="C45" s="5" t="s">
        <v>164</v>
      </c>
      <c r="D45" s="19">
        <v>76361042310</v>
      </c>
      <c r="E45" s="19">
        <v>126148325825</v>
      </c>
      <c r="F45" s="19">
        <v>1058004845691</v>
      </c>
    </row>
    <row r="46" spans="1:6" ht="15" customHeight="1" x14ac:dyDescent="0.35">
      <c r="A46" s="5" t="s">
        <v>12</v>
      </c>
      <c r="B46" s="5" t="s">
        <v>165</v>
      </c>
      <c r="C46" s="5" t="s">
        <v>166</v>
      </c>
      <c r="D46" s="12">
        <v>0</v>
      </c>
      <c r="E46" s="12">
        <v>0</v>
      </c>
      <c r="F46" s="12">
        <v>0</v>
      </c>
    </row>
    <row r="47" spans="1:6" ht="15" customHeight="1" x14ac:dyDescent="0.35">
      <c r="A47" s="5" t="s">
        <v>15</v>
      </c>
      <c r="B47" s="5" t="s">
        <v>167</v>
      </c>
      <c r="C47" s="5" t="s">
        <v>168</v>
      </c>
      <c r="D47" s="19">
        <v>265404469906</v>
      </c>
      <c r="E47" s="19">
        <v>428457179284</v>
      </c>
      <c r="F47" s="19">
        <v>-2653205003427</v>
      </c>
    </row>
    <row r="48" spans="1:6" ht="15" customHeight="1" x14ac:dyDescent="0.3">
      <c r="A48" s="8" t="s">
        <v>169</v>
      </c>
      <c r="B48" s="8" t="s">
        <v>170</v>
      </c>
      <c r="C48" s="8" t="s">
        <v>171</v>
      </c>
      <c r="D48" s="21">
        <v>19982588658973</v>
      </c>
      <c r="E48" s="21">
        <v>19640823146757</v>
      </c>
      <c r="F48" s="21">
        <v>19982588658973</v>
      </c>
    </row>
    <row r="49" spans="1:6" ht="15" customHeight="1" x14ac:dyDescent="0.3">
      <c r="A49" s="8" t="s">
        <v>172</v>
      </c>
      <c r="B49" s="8" t="s">
        <v>173</v>
      </c>
      <c r="C49" s="8" t="s">
        <v>174</v>
      </c>
      <c r="D49" s="14">
        <v>0</v>
      </c>
      <c r="E49" s="14">
        <v>0</v>
      </c>
      <c r="F49" s="14">
        <v>0</v>
      </c>
    </row>
    <row r="50" spans="1:6" ht="15" customHeight="1" x14ac:dyDescent="0.35">
      <c r="A50" s="5" t="s">
        <v>1</v>
      </c>
      <c r="B50" s="5" t="s">
        <v>175</v>
      </c>
      <c r="C50" s="5" t="s">
        <v>176</v>
      </c>
      <c r="D50" s="12">
        <v>0</v>
      </c>
      <c r="E50" s="12">
        <v>0</v>
      </c>
      <c r="F50" s="12">
        <v>0</v>
      </c>
    </row>
    <row r="51" spans="1:6" ht="15" customHeight="1" x14ac:dyDescent="0.35">
      <c r="A51" s="9" t="s">
        <v>1</v>
      </c>
      <c r="B51" s="9" t="s">
        <v>1</v>
      </c>
      <c r="C51" s="9" t="s">
        <v>1</v>
      </c>
      <c r="D51" s="16" t="s">
        <v>1</v>
      </c>
      <c r="E51" s="16" t="s">
        <v>1</v>
      </c>
      <c r="F51"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J73"/>
  <sheetViews>
    <sheetView topLeftCell="A40" workbookViewId="0">
      <selection activeCell="F66" activeCellId="1" sqref="F70 F66"/>
    </sheetView>
  </sheetViews>
  <sheetFormatPr defaultRowHeight="12.5" x14ac:dyDescent="0.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10" ht="15" customHeight="1" x14ac:dyDescent="0.25">
      <c r="A1" s="7" t="s">
        <v>6</v>
      </c>
      <c r="B1" s="7" t="s">
        <v>177</v>
      </c>
      <c r="C1" s="7" t="s">
        <v>54</v>
      </c>
      <c r="D1" s="7" t="s">
        <v>178</v>
      </c>
      <c r="E1" s="7" t="s">
        <v>179</v>
      </c>
      <c r="F1" s="7" t="s">
        <v>180</v>
      </c>
      <c r="G1" s="7" t="s">
        <v>181</v>
      </c>
    </row>
    <row r="2" spans="1:10" ht="15" customHeight="1" x14ac:dyDescent="0.3">
      <c r="A2" s="8" t="s">
        <v>58</v>
      </c>
      <c r="B2" s="36" t="s">
        <v>182</v>
      </c>
      <c r="C2" s="36"/>
      <c r="D2" s="36"/>
      <c r="E2" s="36"/>
      <c r="F2" s="36"/>
      <c r="G2" s="36"/>
    </row>
    <row r="3" spans="1:10" ht="15" customHeight="1" x14ac:dyDescent="0.35">
      <c r="A3" s="5" t="s">
        <v>66</v>
      </c>
      <c r="B3" s="5" t="s">
        <v>66</v>
      </c>
      <c r="C3" s="5" t="s">
        <v>66</v>
      </c>
      <c r="D3" s="5" t="s">
        <v>66</v>
      </c>
      <c r="E3" s="5" t="s">
        <v>66</v>
      </c>
      <c r="F3" s="5" t="s">
        <v>66</v>
      </c>
      <c r="G3" s="5" t="s">
        <v>66</v>
      </c>
    </row>
    <row r="4" spans="1:10" ht="15" customHeight="1" x14ac:dyDescent="0.35">
      <c r="A4" s="5"/>
      <c r="B4" s="5" t="s">
        <v>183</v>
      </c>
      <c r="C4" s="5" t="s">
        <v>184</v>
      </c>
      <c r="D4" s="5"/>
      <c r="E4" s="5"/>
      <c r="F4" s="5"/>
      <c r="G4" s="5"/>
    </row>
    <row r="5" spans="1:10" ht="15" customHeight="1" x14ac:dyDescent="0.3">
      <c r="A5" s="8" t="s">
        <v>96</v>
      </c>
      <c r="B5" s="8" t="s">
        <v>185</v>
      </c>
      <c r="C5" s="8" t="s">
        <v>186</v>
      </c>
      <c r="D5" s="8" t="s">
        <v>1</v>
      </c>
      <c r="E5" s="8" t="s">
        <v>1</v>
      </c>
      <c r="F5" s="8" t="s">
        <v>1</v>
      </c>
      <c r="G5" s="8" t="s">
        <v>1</v>
      </c>
    </row>
    <row r="6" spans="1:10" ht="15" customHeight="1" x14ac:dyDescent="0.35">
      <c r="A6" s="5" t="s">
        <v>1</v>
      </c>
      <c r="B6" s="5" t="s">
        <v>183</v>
      </c>
      <c r="C6" s="5" t="s">
        <v>187</v>
      </c>
      <c r="D6" s="19">
        <v>0</v>
      </c>
      <c r="E6" s="22"/>
      <c r="F6" s="19">
        <v>0</v>
      </c>
      <c r="G6" s="11">
        <v>0</v>
      </c>
    </row>
    <row r="7" spans="1:10" ht="15" customHeight="1" x14ac:dyDescent="0.3">
      <c r="A7" s="8" t="s">
        <v>188</v>
      </c>
      <c r="B7" s="8" t="s">
        <v>189</v>
      </c>
      <c r="C7" s="8" t="s">
        <v>190</v>
      </c>
      <c r="D7" s="8" t="s">
        <v>1</v>
      </c>
      <c r="E7" s="8" t="s">
        <v>1</v>
      </c>
      <c r="F7" s="8" t="s">
        <v>1</v>
      </c>
      <c r="G7" s="8" t="s">
        <v>1</v>
      </c>
    </row>
    <row r="8" spans="1:10" ht="15" customHeight="1" x14ac:dyDescent="0.35">
      <c r="A8" s="5" t="s">
        <v>66</v>
      </c>
      <c r="B8" s="5" t="s">
        <v>66</v>
      </c>
      <c r="C8" s="5" t="s">
        <v>66</v>
      </c>
      <c r="D8" s="5" t="s">
        <v>66</v>
      </c>
      <c r="E8" s="5" t="s">
        <v>66</v>
      </c>
      <c r="F8" s="5" t="s">
        <v>66</v>
      </c>
      <c r="G8" s="5" t="s">
        <v>66</v>
      </c>
    </row>
    <row r="9" spans="1:10" ht="15" customHeight="1" x14ac:dyDescent="0.35">
      <c r="A9" s="5" t="s">
        <v>1</v>
      </c>
      <c r="B9" s="5" t="s">
        <v>183</v>
      </c>
      <c r="C9" s="5" t="s">
        <v>191</v>
      </c>
      <c r="D9" s="5" t="s">
        <v>1</v>
      </c>
      <c r="E9" s="5" t="s">
        <v>1</v>
      </c>
      <c r="F9" s="5" t="s">
        <v>1</v>
      </c>
      <c r="G9" s="5" t="s">
        <v>1</v>
      </c>
    </row>
    <row r="10" spans="1:10" ht="15" customHeight="1" x14ac:dyDescent="0.3">
      <c r="A10" s="8" t="s">
        <v>144</v>
      </c>
      <c r="B10" s="8" t="s">
        <v>192</v>
      </c>
      <c r="C10" s="8" t="s">
        <v>193</v>
      </c>
      <c r="D10" s="8" t="s">
        <v>1</v>
      </c>
      <c r="E10" s="8" t="s">
        <v>1</v>
      </c>
      <c r="F10" s="8" t="s">
        <v>1</v>
      </c>
      <c r="G10" s="8" t="s">
        <v>1</v>
      </c>
    </row>
    <row r="11" spans="1:10" ht="15" customHeight="1" x14ac:dyDescent="0.35">
      <c r="A11" s="5" t="s">
        <v>66</v>
      </c>
      <c r="B11" s="5" t="s">
        <v>66</v>
      </c>
      <c r="C11" s="5" t="s">
        <v>66</v>
      </c>
      <c r="D11" s="5" t="s">
        <v>66</v>
      </c>
      <c r="E11" s="5" t="s">
        <v>66</v>
      </c>
      <c r="F11" s="5" t="s">
        <v>66</v>
      </c>
      <c r="G11" s="5" t="s">
        <v>66</v>
      </c>
    </row>
    <row r="12" spans="1:10" ht="15" customHeight="1" x14ac:dyDescent="0.35">
      <c r="A12" s="5" t="s">
        <v>9</v>
      </c>
      <c r="B12" s="5" t="s">
        <v>330</v>
      </c>
      <c r="C12" s="5" t="s">
        <v>340</v>
      </c>
      <c r="D12" s="19">
        <v>141993650</v>
      </c>
      <c r="E12" s="22"/>
      <c r="F12" s="19">
        <v>14575958282492</v>
      </c>
      <c r="G12" s="11">
        <v>0.72602795956328603</v>
      </c>
      <c r="J12" s="28"/>
    </row>
    <row r="13" spans="1:10" ht="15" customHeight="1" x14ac:dyDescent="0.35">
      <c r="A13" s="5" t="s">
        <v>341</v>
      </c>
      <c r="B13" s="23" t="s">
        <v>425</v>
      </c>
      <c r="C13" s="5" t="s">
        <v>342</v>
      </c>
      <c r="D13" s="19">
        <v>1000000</v>
      </c>
      <c r="E13" s="22">
        <v>100000</v>
      </c>
      <c r="F13" s="19">
        <v>100000000000</v>
      </c>
      <c r="G13" s="11">
        <v>4.9809964154148203E-3</v>
      </c>
    </row>
    <row r="14" spans="1:10" ht="15" customHeight="1" x14ac:dyDescent="0.35">
      <c r="A14" s="5" t="s">
        <v>343</v>
      </c>
      <c r="B14" s="23" t="s">
        <v>344</v>
      </c>
      <c r="C14" s="5" t="s">
        <v>345</v>
      </c>
      <c r="D14" s="19">
        <v>3584950</v>
      </c>
      <c r="E14" s="22">
        <v>92933.01</v>
      </c>
      <c r="F14" s="19">
        <v>333160194200</v>
      </c>
      <c r="G14" s="11">
        <v>1.6594697330691001E-2</v>
      </c>
    </row>
    <row r="15" spans="1:10" ht="15" customHeight="1" x14ac:dyDescent="0.35">
      <c r="A15" s="5" t="s">
        <v>346</v>
      </c>
      <c r="B15" s="23" t="s">
        <v>396</v>
      </c>
      <c r="C15" s="5" t="s">
        <v>348</v>
      </c>
      <c r="D15" s="19">
        <v>5899950</v>
      </c>
      <c r="E15" s="22">
        <v>113383.36</v>
      </c>
      <c r="F15" s="19">
        <v>668956154832</v>
      </c>
      <c r="G15" s="11">
        <v>3.3320682092878702E-2</v>
      </c>
    </row>
    <row r="16" spans="1:10" ht="15" customHeight="1" x14ac:dyDescent="0.35">
      <c r="A16" s="5" t="s">
        <v>349</v>
      </c>
      <c r="B16" s="23" t="s">
        <v>406</v>
      </c>
      <c r="C16" s="5" t="s">
        <v>350</v>
      </c>
      <c r="D16" s="19">
        <v>5210000</v>
      </c>
      <c r="E16" s="22">
        <v>99999.75</v>
      </c>
      <c r="F16" s="19">
        <v>520998697500</v>
      </c>
      <c r="G16" s="11">
        <v>2.59509264468329E-2</v>
      </c>
    </row>
    <row r="17" spans="1:7" ht="15" customHeight="1" x14ac:dyDescent="0.35">
      <c r="A17" s="5" t="s">
        <v>351</v>
      </c>
      <c r="B17" s="23" t="s">
        <v>463</v>
      </c>
      <c r="C17" s="5" t="s">
        <v>353</v>
      </c>
      <c r="D17" s="19">
        <v>533700</v>
      </c>
      <c r="E17" s="22">
        <v>99999.73</v>
      </c>
      <c r="F17" s="19">
        <v>53369855901</v>
      </c>
      <c r="G17" s="11">
        <v>2.6583506093408602E-3</v>
      </c>
    </row>
    <row r="18" spans="1:7" ht="15" customHeight="1" x14ac:dyDescent="0.35">
      <c r="A18" s="5" t="s">
        <v>354</v>
      </c>
      <c r="B18" s="23" t="s">
        <v>464</v>
      </c>
      <c r="C18" s="5" t="s">
        <v>356</v>
      </c>
      <c r="D18" s="19">
        <v>1000000</v>
      </c>
      <c r="E18" s="22">
        <v>100000.61</v>
      </c>
      <c r="F18" s="19">
        <v>100000610000</v>
      </c>
      <c r="G18" s="11">
        <v>4.9810267994929497E-3</v>
      </c>
    </row>
    <row r="19" spans="1:7" ht="15" customHeight="1" x14ac:dyDescent="0.35">
      <c r="A19" s="5" t="s">
        <v>357</v>
      </c>
      <c r="B19" s="23" t="s">
        <v>423</v>
      </c>
      <c r="C19" s="5" t="s">
        <v>359</v>
      </c>
      <c r="D19" s="19">
        <v>4932759</v>
      </c>
      <c r="E19" s="22">
        <v>101122</v>
      </c>
      <c r="F19" s="19">
        <v>498810455598</v>
      </c>
      <c r="G19" s="11">
        <v>2.4845730913050701E-2</v>
      </c>
    </row>
    <row r="20" spans="1:7" ht="15" customHeight="1" x14ac:dyDescent="0.35">
      <c r="A20" s="5" t="s">
        <v>360</v>
      </c>
      <c r="B20" s="23" t="s">
        <v>347</v>
      </c>
      <c r="C20" s="5" t="s">
        <v>361</v>
      </c>
      <c r="D20" s="19">
        <v>232116</v>
      </c>
      <c r="E20" s="22">
        <v>100115.52999700001</v>
      </c>
      <c r="F20" s="19">
        <v>23238416361</v>
      </c>
      <c r="G20" s="11">
        <v>1.1575046859405799E-3</v>
      </c>
    </row>
    <row r="21" spans="1:7" ht="15" customHeight="1" x14ac:dyDescent="0.35">
      <c r="A21" s="5" t="s">
        <v>362</v>
      </c>
      <c r="B21" s="23" t="s">
        <v>400</v>
      </c>
      <c r="C21" s="5" t="s">
        <v>364</v>
      </c>
      <c r="D21" s="19">
        <v>11872113</v>
      </c>
      <c r="E21" s="22">
        <v>100991.06</v>
      </c>
      <c r="F21" s="19">
        <v>1198977276310</v>
      </c>
      <c r="G21" s="11">
        <v>5.9721015154639297E-2</v>
      </c>
    </row>
    <row r="22" spans="1:7" ht="15" customHeight="1" x14ac:dyDescent="0.35">
      <c r="A22" s="5" t="s">
        <v>365</v>
      </c>
      <c r="B22" s="23" t="s">
        <v>426</v>
      </c>
      <c r="C22" s="5" t="s">
        <v>367</v>
      </c>
      <c r="D22" s="19">
        <v>3566</v>
      </c>
      <c r="E22" s="22">
        <v>100670.710039</v>
      </c>
      <c r="F22" s="19">
        <v>358991752</v>
      </c>
      <c r="G22" s="11">
        <v>1.78813662987548E-5</v>
      </c>
    </row>
    <row r="23" spans="1:7" ht="15" customHeight="1" x14ac:dyDescent="0.35">
      <c r="A23" s="5" t="s">
        <v>368</v>
      </c>
      <c r="B23" s="23" t="s">
        <v>427</v>
      </c>
      <c r="C23" s="5" t="s">
        <v>370</v>
      </c>
      <c r="D23" s="19">
        <v>69901</v>
      </c>
      <c r="E23" s="22">
        <v>100760.429993</v>
      </c>
      <c r="F23" s="19">
        <v>7043254817</v>
      </c>
      <c r="G23" s="11">
        <v>3.5082426996330102E-4</v>
      </c>
    </row>
    <row r="24" spans="1:7" ht="15" customHeight="1" x14ac:dyDescent="0.35">
      <c r="A24" s="5" t="s">
        <v>371</v>
      </c>
      <c r="B24" s="23" t="s">
        <v>444</v>
      </c>
      <c r="C24" s="5" t="s">
        <v>372</v>
      </c>
      <c r="D24" s="19">
        <v>18709</v>
      </c>
      <c r="E24" s="22">
        <v>99918.420010999995</v>
      </c>
      <c r="F24" s="19">
        <v>1869373720</v>
      </c>
      <c r="G24" s="11">
        <v>9.3113437983906604E-5</v>
      </c>
    </row>
    <row r="25" spans="1:7" ht="15" customHeight="1" x14ac:dyDescent="0.35">
      <c r="A25" s="5" t="s">
        <v>373</v>
      </c>
      <c r="B25" s="23" t="s">
        <v>352</v>
      </c>
      <c r="C25" s="5" t="s">
        <v>374</v>
      </c>
      <c r="D25" s="19">
        <v>4647651</v>
      </c>
      <c r="E25" s="22">
        <v>100192.58</v>
      </c>
      <c r="F25" s="19">
        <v>465660144630</v>
      </c>
      <c r="G25" s="11">
        <v>2.31945151120358E-2</v>
      </c>
    </row>
    <row r="26" spans="1:7" ht="15" customHeight="1" x14ac:dyDescent="0.35">
      <c r="A26" s="5" t="s">
        <v>375</v>
      </c>
      <c r="B26" s="23" t="s">
        <v>445</v>
      </c>
      <c r="C26" s="5" t="s">
        <v>376</v>
      </c>
      <c r="D26" s="19">
        <v>12440</v>
      </c>
      <c r="E26" s="22">
        <v>100500.370016</v>
      </c>
      <c r="F26" s="19">
        <v>1250224603</v>
      </c>
      <c r="G26" s="11">
        <v>6.22736426600641E-5</v>
      </c>
    </row>
    <row r="27" spans="1:7" ht="15" customHeight="1" x14ac:dyDescent="0.35">
      <c r="A27" s="5" t="s">
        <v>409</v>
      </c>
      <c r="B27" s="23" t="s">
        <v>428</v>
      </c>
      <c r="C27" s="5" t="s">
        <v>398</v>
      </c>
      <c r="D27" s="19">
        <v>27330</v>
      </c>
      <c r="E27" s="22">
        <v>100833.99000999999</v>
      </c>
      <c r="F27" s="19">
        <v>2755792947</v>
      </c>
      <c r="G27" s="11">
        <v>1.3726594790632401E-4</v>
      </c>
    </row>
    <row r="28" spans="1:7" ht="15" customHeight="1" x14ac:dyDescent="0.35">
      <c r="A28" s="5" t="s">
        <v>410</v>
      </c>
      <c r="B28" s="23" t="s">
        <v>429</v>
      </c>
      <c r="C28" s="5" t="s">
        <v>399</v>
      </c>
      <c r="D28" s="19">
        <v>87860</v>
      </c>
      <c r="E28" s="22">
        <v>100493.38000200001</v>
      </c>
      <c r="F28" s="19">
        <v>8829348367</v>
      </c>
      <c r="G28" s="11">
        <v>4.39789525664757E-4</v>
      </c>
    </row>
    <row r="29" spans="1:7" ht="15" customHeight="1" x14ac:dyDescent="0.35">
      <c r="A29" s="5" t="s">
        <v>411</v>
      </c>
      <c r="B29" s="23" t="s">
        <v>355</v>
      </c>
      <c r="C29" s="5" t="s">
        <v>402</v>
      </c>
      <c r="D29" s="19">
        <v>752634</v>
      </c>
      <c r="E29" s="22">
        <v>100127.7</v>
      </c>
      <c r="F29" s="19">
        <v>75359511362</v>
      </c>
      <c r="G29" s="11">
        <v>3.7536545596153401E-3</v>
      </c>
    </row>
    <row r="30" spans="1:7" ht="15" customHeight="1" x14ac:dyDescent="0.35">
      <c r="A30" s="5" t="s">
        <v>412</v>
      </c>
      <c r="B30" s="23" t="s">
        <v>358</v>
      </c>
      <c r="C30" s="5" t="s">
        <v>403</v>
      </c>
      <c r="D30" s="19">
        <v>11500867</v>
      </c>
      <c r="E30" s="22">
        <v>100129.199999</v>
      </c>
      <c r="F30" s="19">
        <v>1151572612016</v>
      </c>
      <c r="G30" s="11">
        <v>5.7359790525415698E-2</v>
      </c>
    </row>
    <row r="31" spans="1:7" ht="15" customHeight="1" x14ac:dyDescent="0.35">
      <c r="A31" s="5" t="s">
        <v>413</v>
      </c>
      <c r="B31" s="23" t="s">
        <v>407</v>
      </c>
      <c r="C31" s="5" t="s">
        <v>415</v>
      </c>
      <c r="D31" s="19">
        <v>462270</v>
      </c>
      <c r="E31" s="22">
        <v>99880.789999000001</v>
      </c>
      <c r="F31" s="19">
        <v>46171892793</v>
      </c>
      <c r="G31" s="11">
        <v>2.2998203249485001E-3</v>
      </c>
    </row>
    <row r="32" spans="1:7" ht="15" customHeight="1" x14ac:dyDescent="0.35">
      <c r="A32" s="5" t="s">
        <v>416</v>
      </c>
      <c r="B32" s="23" t="s">
        <v>408</v>
      </c>
      <c r="C32" s="5" t="s">
        <v>418</v>
      </c>
      <c r="D32" s="19">
        <v>20000</v>
      </c>
      <c r="E32" s="22">
        <v>100978.2</v>
      </c>
      <c r="F32" s="19">
        <v>2019564000</v>
      </c>
      <c r="G32" s="11">
        <v>1.00594410447008E-4</v>
      </c>
    </row>
    <row r="33" spans="1:7" ht="15" customHeight="1" x14ac:dyDescent="0.35">
      <c r="A33" s="5" t="s">
        <v>419</v>
      </c>
      <c r="B33" s="23" t="s">
        <v>430</v>
      </c>
      <c r="C33" s="5" t="s">
        <v>420</v>
      </c>
      <c r="D33" s="19">
        <v>13110</v>
      </c>
      <c r="E33" s="22">
        <v>101362.739969</v>
      </c>
      <c r="F33" s="19">
        <v>1328865521</v>
      </c>
      <c r="G33" s="11">
        <v>6.6190743966693401E-5</v>
      </c>
    </row>
    <row r="34" spans="1:7" ht="15" customHeight="1" x14ac:dyDescent="0.35">
      <c r="A34" s="5" t="s">
        <v>421</v>
      </c>
      <c r="B34" s="23" t="s">
        <v>363</v>
      </c>
      <c r="C34" s="5" t="s">
        <v>422</v>
      </c>
      <c r="D34" s="19">
        <v>13385603</v>
      </c>
      <c r="E34" s="22">
        <v>104730.61</v>
      </c>
      <c r="F34" s="19">
        <v>1401882367408</v>
      </c>
      <c r="G34" s="11">
        <v>6.9827710468924803E-2</v>
      </c>
    </row>
    <row r="35" spans="1:7" ht="15" customHeight="1" x14ac:dyDescent="0.35">
      <c r="A35" s="5" t="s">
        <v>431</v>
      </c>
      <c r="B35" s="23" t="s">
        <v>366</v>
      </c>
      <c r="C35" s="5" t="s">
        <v>438</v>
      </c>
      <c r="D35" s="19">
        <v>3148915</v>
      </c>
      <c r="E35" s="22">
        <v>100312.65</v>
      </c>
      <c r="F35" s="19">
        <v>315876008275</v>
      </c>
      <c r="G35" s="11">
        <v>1.5733772649333198E-2</v>
      </c>
    </row>
    <row r="36" spans="1:7" ht="15" customHeight="1" x14ac:dyDescent="0.35">
      <c r="A36" s="5" t="s">
        <v>433</v>
      </c>
      <c r="B36" s="23" t="s">
        <v>369</v>
      </c>
      <c r="C36" s="5" t="s">
        <v>439</v>
      </c>
      <c r="D36" s="19">
        <v>11936</v>
      </c>
      <c r="E36" s="22">
        <v>99865.690012999999</v>
      </c>
      <c r="F36" s="19">
        <v>1191996876</v>
      </c>
      <c r="G36" s="11">
        <v>5.9373321665416602E-5</v>
      </c>
    </row>
    <row r="37" spans="1:7" ht="15" customHeight="1" x14ac:dyDescent="0.35">
      <c r="A37" s="5" t="s">
        <v>434</v>
      </c>
      <c r="B37" s="23" t="s">
        <v>432</v>
      </c>
      <c r="C37" s="5" t="s">
        <v>440</v>
      </c>
      <c r="D37" s="19">
        <v>11156667</v>
      </c>
      <c r="E37" s="22">
        <v>100000</v>
      </c>
      <c r="F37" s="19">
        <v>1115666700000</v>
      </c>
      <c r="G37" s="11">
        <v>5.5571318334976798E-2</v>
      </c>
    </row>
    <row r="38" spans="1:7" ht="15" customHeight="1" x14ac:dyDescent="0.35">
      <c r="A38" s="5" t="s">
        <v>435</v>
      </c>
      <c r="B38" s="23" t="s">
        <v>401</v>
      </c>
      <c r="C38" s="5" t="s">
        <v>441</v>
      </c>
      <c r="D38" s="19">
        <v>5740000</v>
      </c>
      <c r="E38" s="22">
        <v>101107.66</v>
      </c>
      <c r="F38" s="19">
        <v>580357968400</v>
      </c>
      <c r="G38" s="11">
        <v>2.8907609602578301E-2</v>
      </c>
    </row>
    <row r="39" spans="1:7" ht="15" customHeight="1" x14ac:dyDescent="0.35">
      <c r="A39" s="5" t="s">
        <v>436</v>
      </c>
      <c r="B39" s="23" t="s">
        <v>414</v>
      </c>
      <c r="C39" s="5" t="s">
        <v>442</v>
      </c>
      <c r="D39" s="19">
        <v>16651788</v>
      </c>
      <c r="E39" s="22">
        <v>99839.569998999999</v>
      </c>
      <c r="F39" s="19">
        <v>1662507353651</v>
      </c>
      <c r="G39" s="11">
        <v>8.2809431691363997E-2</v>
      </c>
    </row>
    <row r="40" spans="1:7" ht="15" customHeight="1" x14ac:dyDescent="0.35">
      <c r="A40" s="5" t="s">
        <v>437</v>
      </c>
      <c r="B40" s="23" t="s">
        <v>417</v>
      </c>
      <c r="C40" s="5" t="s">
        <v>443</v>
      </c>
      <c r="D40" s="19">
        <v>13985062</v>
      </c>
      <c r="E40" s="22">
        <v>100378.599999</v>
      </c>
      <c r="F40" s="19">
        <v>1403800944473</v>
      </c>
      <c r="G40" s="11">
        <v>6.9923274723759504E-2</v>
      </c>
    </row>
    <row r="41" spans="1:7" ht="15" customHeight="1" x14ac:dyDescent="0.35">
      <c r="A41" s="5" t="s">
        <v>446</v>
      </c>
      <c r="B41" s="23" t="s">
        <v>452</v>
      </c>
      <c r="C41" s="24" t="s">
        <v>449</v>
      </c>
      <c r="D41" s="19">
        <v>1007806</v>
      </c>
      <c r="E41" s="22">
        <v>102303.679999</v>
      </c>
      <c r="F41" s="19">
        <v>103102262526</v>
      </c>
      <c r="G41" s="11">
        <v>5.1355200006316304E-3</v>
      </c>
    </row>
    <row r="42" spans="1:7" ht="15" customHeight="1" x14ac:dyDescent="0.35">
      <c r="A42" s="5" t="s">
        <v>448</v>
      </c>
      <c r="B42" s="23" t="s">
        <v>453</v>
      </c>
      <c r="C42" s="24" t="s">
        <v>450</v>
      </c>
      <c r="D42" s="19">
        <v>2800000</v>
      </c>
      <c r="E42" s="22">
        <v>101138.84</v>
      </c>
      <c r="F42" s="19">
        <v>283188752000</v>
      </c>
      <c r="G42" s="11">
        <v>1.4105621585977999E-2</v>
      </c>
    </row>
    <row r="43" spans="1:7" ht="15" customHeight="1" x14ac:dyDescent="0.35">
      <c r="A43" s="5" t="s">
        <v>455</v>
      </c>
      <c r="B43" s="23" t="s">
        <v>454</v>
      </c>
      <c r="C43" s="24" t="s">
        <v>456</v>
      </c>
      <c r="D43" s="19">
        <v>1893933</v>
      </c>
      <c r="E43" s="22">
        <v>101726.32</v>
      </c>
      <c r="F43" s="19">
        <v>192662834417</v>
      </c>
      <c r="G43" s="11">
        <v>9.5965288761473509E-3</v>
      </c>
    </row>
    <row r="44" spans="1:7" ht="15" customHeight="1" x14ac:dyDescent="0.35">
      <c r="A44" s="5" t="s">
        <v>457</v>
      </c>
      <c r="B44" s="23" t="s">
        <v>447</v>
      </c>
      <c r="C44" s="24" t="s">
        <v>459</v>
      </c>
      <c r="D44" s="19">
        <v>997000</v>
      </c>
      <c r="E44" s="22">
        <v>100066.21</v>
      </c>
      <c r="F44" s="19">
        <v>99766011370</v>
      </c>
      <c r="G44" s="11">
        <v>4.9693414501420403E-3</v>
      </c>
    </row>
    <row r="45" spans="1:7" ht="15" customHeight="1" x14ac:dyDescent="0.35">
      <c r="A45" s="5" t="s">
        <v>460</v>
      </c>
      <c r="B45" s="23" t="s">
        <v>458</v>
      </c>
      <c r="C45" s="24" t="s">
        <v>461</v>
      </c>
      <c r="D45" s="19">
        <v>1000000</v>
      </c>
      <c r="E45" s="22">
        <v>100421.02</v>
      </c>
      <c r="F45" s="19">
        <v>100421020000</v>
      </c>
      <c r="G45" s="11">
        <v>5.0019674065229997E-3</v>
      </c>
    </row>
    <row r="46" spans="1:7" ht="15" customHeight="1" x14ac:dyDescent="0.35">
      <c r="A46" s="5" t="s">
        <v>466</v>
      </c>
      <c r="B46" s="23" t="s">
        <v>397</v>
      </c>
      <c r="C46" s="24" t="s">
        <v>465</v>
      </c>
      <c r="D46" s="19">
        <v>18333014</v>
      </c>
      <c r="E46" s="22">
        <v>112027.56</v>
      </c>
      <c r="F46" s="19">
        <v>2053802825866</v>
      </c>
      <c r="G46" s="11">
        <v>0.102299845136074</v>
      </c>
    </row>
    <row r="47" spans="1:7" ht="15" customHeight="1" x14ac:dyDescent="0.35">
      <c r="A47" s="5" t="s">
        <v>12</v>
      </c>
      <c r="B47" s="5" t="s">
        <v>377</v>
      </c>
      <c r="C47" s="5" t="s">
        <v>378</v>
      </c>
      <c r="D47" s="19">
        <v>265982</v>
      </c>
      <c r="E47" s="22"/>
      <c r="F47" s="19">
        <v>725886660219</v>
      </c>
      <c r="G47" s="11">
        <v>3.6156388525482697E-2</v>
      </c>
    </row>
    <row r="48" spans="1:7" ht="15" customHeight="1" x14ac:dyDescent="0.35">
      <c r="A48" s="5" t="s">
        <v>467</v>
      </c>
      <c r="B48" s="23" t="s">
        <v>468</v>
      </c>
      <c r="C48" s="5" t="s">
        <v>469</v>
      </c>
      <c r="D48" s="19">
        <v>7000</v>
      </c>
      <c r="E48" s="22">
        <v>100011443</v>
      </c>
      <c r="F48" s="19">
        <v>700080101000</v>
      </c>
      <c r="G48" s="11">
        <v>3.4870964735842398E-2</v>
      </c>
    </row>
    <row r="49" spans="1:7" ht="15" customHeight="1" x14ac:dyDescent="0.35">
      <c r="A49" s="5" t="s">
        <v>379</v>
      </c>
      <c r="B49" s="23" t="s">
        <v>424</v>
      </c>
      <c r="C49" s="5" t="s">
        <v>380</v>
      </c>
      <c r="D49" s="19">
        <v>258982</v>
      </c>
      <c r="E49" s="22">
        <v>99646.149997999994</v>
      </c>
      <c r="F49" s="19">
        <v>25806559219</v>
      </c>
      <c r="G49" s="11">
        <v>1.28542378964029E-3</v>
      </c>
    </row>
    <row r="50" spans="1:7" ht="15" customHeight="1" x14ac:dyDescent="0.35">
      <c r="A50" s="5" t="s">
        <v>1</v>
      </c>
      <c r="B50" s="5" t="s">
        <v>183</v>
      </c>
      <c r="C50" s="5" t="s">
        <v>194</v>
      </c>
      <c r="D50" s="19">
        <v>142259632</v>
      </c>
      <c r="E50" s="19"/>
      <c r="F50" s="19">
        <v>15301844942711</v>
      </c>
      <c r="G50" s="11">
        <v>0.762184348088768</v>
      </c>
    </row>
    <row r="51" spans="1:7" ht="15" customHeight="1" x14ac:dyDescent="0.3">
      <c r="A51" s="8" t="s">
        <v>195</v>
      </c>
      <c r="B51" s="8" t="s">
        <v>196</v>
      </c>
      <c r="C51" s="8" t="s">
        <v>197</v>
      </c>
      <c r="D51" s="14" t="s">
        <v>1</v>
      </c>
      <c r="E51" s="14" t="s">
        <v>1</v>
      </c>
      <c r="F51" s="14" t="s">
        <v>1</v>
      </c>
      <c r="G51" s="14" t="s">
        <v>1</v>
      </c>
    </row>
    <row r="52" spans="1:7" ht="15" customHeight="1" x14ac:dyDescent="0.35">
      <c r="A52" s="5" t="s">
        <v>66</v>
      </c>
      <c r="B52" s="5" t="s">
        <v>66</v>
      </c>
      <c r="C52" s="5" t="s">
        <v>66</v>
      </c>
      <c r="D52" s="12" t="s">
        <v>66</v>
      </c>
      <c r="E52" s="12" t="s">
        <v>66</v>
      </c>
      <c r="F52" s="12" t="s">
        <v>66</v>
      </c>
      <c r="G52" s="12" t="s">
        <v>66</v>
      </c>
    </row>
    <row r="53" spans="1:7" ht="15" customHeight="1" x14ac:dyDescent="0.35">
      <c r="A53" s="5" t="s">
        <v>1</v>
      </c>
      <c r="B53" s="5" t="s">
        <v>183</v>
      </c>
      <c r="C53" s="5" t="s">
        <v>198</v>
      </c>
      <c r="D53" s="12" t="s">
        <v>1</v>
      </c>
      <c r="E53" s="12" t="s">
        <v>1</v>
      </c>
      <c r="F53" s="15">
        <v>0</v>
      </c>
      <c r="G53" s="11">
        <v>0</v>
      </c>
    </row>
    <row r="54" spans="1:7" ht="15" customHeight="1" x14ac:dyDescent="0.35">
      <c r="A54" s="5" t="s">
        <v>1</v>
      </c>
      <c r="B54" s="5" t="s">
        <v>199</v>
      </c>
      <c r="C54" s="5" t="s">
        <v>200</v>
      </c>
      <c r="D54" s="19"/>
      <c r="E54" s="19"/>
      <c r="F54" s="19">
        <v>15301844942711</v>
      </c>
      <c r="G54" s="11">
        <v>0.762184348088768</v>
      </c>
    </row>
    <row r="55" spans="1:7" ht="15" customHeight="1" x14ac:dyDescent="0.3">
      <c r="A55" s="8" t="s">
        <v>201</v>
      </c>
      <c r="B55" s="8" t="s">
        <v>202</v>
      </c>
      <c r="C55" s="8" t="s">
        <v>203</v>
      </c>
      <c r="D55" s="14" t="s">
        <v>1</v>
      </c>
      <c r="E55" s="14" t="s">
        <v>1</v>
      </c>
      <c r="F55" s="14" t="s">
        <v>1</v>
      </c>
      <c r="G55" s="14" t="s">
        <v>1</v>
      </c>
    </row>
    <row r="56" spans="1:7" ht="15" customHeight="1" x14ac:dyDescent="0.35">
      <c r="A56" s="5" t="s">
        <v>66</v>
      </c>
      <c r="B56" s="5" t="s">
        <v>66</v>
      </c>
      <c r="C56" s="5" t="s">
        <v>66</v>
      </c>
      <c r="D56" s="12" t="s">
        <v>66</v>
      </c>
      <c r="E56" s="12" t="s">
        <v>66</v>
      </c>
      <c r="F56" s="12" t="s">
        <v>66</v>
      </c>
      <c r="G56" s="12" t="s">
        <v>66</v>
      </c>
    </row>
    <row r="57" spans="1:7" ht="15" customHeight="1" x14ac:dyDescent="0.35">
      <c r="A57" s="5" t="s">
        <v>9</v>
      </c>
      <c r="B57" s="5" t="s">
        <v>381</v>
      </c>
      <c r="C57" s="5" t="s">
        <v>382</v>
      </c>
      <c r="D57" s="12"/>
      <c r="E57" s="12"/>
      <c r="F57" s="12">
        <v>0</v>
      </c>
      <c r="G57" s="12">
        <v>0</v>
      </c>
    </row>
    <row r="58" spans="1:7" ht="15" customHeight="1" x14ac:dyDescent="0.35">
      <c r="A58" s="5" t="s">
        <v>12</v>
      </c>
      <c r="B58" s="5" t="s">
        <v>383</v>
      </c>
      <c r="C58" s="5" t="s">
        <v>384</v>
      </c>
      <c r="D58" s="19"/>
      <c r="E58" s="22"/>
      <c r="F58" s="19">
        <v>264015322608</v>
      </c>
      <c r="G58" s="11">
        <v>1.31505937552503E-2</v>
      </c>
    </row>
    <row r="59" spans="1:7" ht="15" customHeight="1" x14ac:dyDescent="0.35">
      <c r="A59" s="5" t="s">
        <v>15</v>
      </c>
      <c r="B59" s="5" t="s">
        <v>385</v>
      </c>
      <c r="C59" s="5" t="s">
        <v>386</v>
      </c>
      <c r="D59" s="19"/>
      <c r="E59" s="22"/>
      <c r="F59" s="19">
        <v>201514726027</v>
      </c>
      <c r="G59" s="11">
        <v>1.00374412799379E-2</v>
      </c>
    </row>
    <row r="60" spans="1:7" ht="15" customHeight="1" x14ac:dyDescent="0.35">
      <c r="A60" s="5" t="s">
        <v>18</v>
      </c>
      <c r="B60" s="5" t="s">
        <v>387</v>
      </c>
      <c r="C60" s="5" t="s">
        <v>388</v>
      </c>
      <c r="D60" s="12"/>
      <c r="E60" s="12"/>
      <c r="F60" s="19">
        <v>0</v>
      </c>
      <c r="G60" s="11">
        <v>0</v>
      </c>
    </row>
    <row r="61" spans="1:7" ht="15" customHeight="1" x14ac:dyDescent="0.35">
      <c r="A61" s="5" t="s">
        <v>21</v>
      </c>
      <c r="B61" s="5" t="s">
        <v>389</v>
      </c>
      <c r="C61" s="5" t="s">
        <v>390</v>
      </c>
      <c r="D61" s="12"/>
      <c r="E61" s="12"/>
      <c r="F61" s="12">
        <v>0</v>
      </c>
      <c r="G61" s="12">
        <v>0</v>
      </c>
    </row>
    <row r="62" spans="1:7" ht="15" customHeight="1" x14ac:dyDescent="0.35">
      <c r="A62" s="5" t="s">
        <v>24</v>
      </c>
      <c r="B62" s="5" t="s">
        <v>391</v>
      </c>
      <c r="C62" s="5" t="s">
        <v>392</v>
      </c>
      <c r="D62" s="12"/>
      <c r="E62" s="12"/>
      <c r="F62" s="12">
        <v>0</v>
      </c>
      <c r="G62" s="12">
        <v>0</v>
      </c>
    </row>
    <row r="63" spans="1:7" ht="15" customHeight="1" x14ac:dyDescent="0.35">
      <c r="A63" s="5" t="s">
        <v>27</v>
      </c>
      <c r="B63" s="5" t="s">
        <v>393</v>
      </c>
      <c r="C63" s="5" t="s">
        <v>394</v>
      </c>
      <c r="D63" s="19"/>
      <c r="E63" s="22"/>
      <c r="F63" s="12">
        <v>0</v>
      </c>
      <c r="G63" s="12">
        <v>0</v>
      </c>
    </row>
    <row r="64" spans="1:7" ht="15" customHeight="1" x14ac:dyDescent="0.35">
      <c r="A64" s="5" t="s">
        <v>1</v>
      </c>
      <c r="B64" s="5" t="s">
        <v>183</v>
      </c>
      <c r="C64" s="5" t="s">
        <v>204</v>
      </c>
      <c r="D64" s="19"/>
      <c r="E64" s="19"/>
      <c r="F64" s="19">
        <v>465530048635</v>
      </c>
      <c r="G64" s="11">
        <v>2.3188035035188199E-2</v>
      </c>
    </row>
    <row r="65" spans="1:7" ht="15" customHeight="1" x14ac:dyDescent="0.3">
      <c r="A65" s="8" t="s">
        <v>205</v>
      </c>
      <c r="B65" s="8" t="s">
        <v>64</v>
      </c>
      <c r="C65" s="8" t="s">
        <v>206</v>
      </c>
      <c r="D65" s="14" t="s">
        <v>1</v>
      </c>
      <c r="E65" s="14" t="s">
        <v>1</v>
      </c>
      <c r="F65" s="14" t="s">
        <v>1</v>
      </c>
      <c r="G65" s="14" t="s">
        <v>1</v>
      </c>
    </row>
    <row r="66" spans="1:7" ht="15" customHeight="1" x14ac:dyDescent="0.35">
      <c r="A66" s="5" t="s">
        <v>1</v>
      </c>
      <c r="B66" s="5" t="s">
        <v>207</v>
      </c>
      <c r="C66" s="5" t="s">
        <v>208</v>
      </c>
      <c r="D66" s="19"/>
      <c r="E66" s="22"/>
      <c r="F66" s="19">
        <v>1170019199988</v>
      </c>
      <c r="G66" s="11">
        <v>5.8278614411067402E-2</v>
      </c>
    </row>
    <row r="67" spans="1:7" ht="15" customHeight="1" x14ac:dyDescent="0.35">
      <c r="A67" s="5" t="s">
        <v>66</v>
      </c>
      <c r="B67" s="5" t="s">
        <v>66</v>
      </c>
      <c r="C67" s="5" t="s">
        <v>66</v>
      </c>
      <c r="D67" s="12" t="s">
        <v>66</v>
      </c>
      <c r="E67" s="12" t="s">
        <v>66</v>
      </c>
      <c r="F67" s="12" t="s">
        <v>66</v>
      </c>
      <c r="G67" s="12" t="s">
        <v>66</v>
      </c>
    </row>
    <row r="68" spans="1:7" ht="15" customHeight="1" x14ac:dyDescent="0.35">
      <c r="A68" s="5" t="s">
        <v>1</v>
      </c>
      <c r="B68" s="5" t="s">
        <v>67</v>
      </c>
      <c r="C68" s="5" t="s">
        <v>209</v>
      </c>
      <c r="D68" s="19"/>
      <c r="E68" s="22"/>
      <c r="F68" s="19">
        <v>0</v>
      </c>
      <c r="G68" s="11">
        <v>0</v>
      </c>
    </row>
    <row r="69" spans="1:7" ht="15" customHeight="1" x14ac:dyDescent="0.35">
      <c r="A69" s="5" t="s">
        <v>66</v>
      </c>
      <c r="B69" s="5" t="s">
        <v>66</v>
      </c>
      <c r="C69" s="5" t="s">
        <v>66</v>
      </c>
      <c r="D69" s="12" t="s">
        <v>66</v>
      </c>
      <c r="E69" s="12" t="s">
        <v>66</v>
      </c>
      <c r="F69" s="12" t="s">
        <v>66</v>
      </c>
      <c r="G69" s="12" t="s">
        <v>66</v>
      </c>
    </row>
    <row r="70" spans="1:7" ht="15" customHeight="1" x14ac:dyDescent="0.35">
      <c r="A70" s="5" t="s">
        <v>1</v>
      </c>
      <c r="B70" s="5" t="s">
        <v>395</v>
      </c>
      <c r="C70" s="5">
        <v>2261.1</v>
      </c>
      <c r="D70" s="19"/>
      <c r="E70" s="22"/>
      <c r="F70" s="19">
        <v>3138910158239</v>
      </c>
      <c r="G70" s="11">
        <v>0.15634900246497599</v>
      </c>
    </row>
    <row r="71" spans="1:7" ht="15" customHeight="1" x14ac:dyDescent="0.35">
      <c r="A71" s="5" t="s">
        <v>1</v>
      </c>
      <c r="B71" s="5" t="s">
        <v>183</v>
      </c>
      <c r="C71" s="5" t="s">
        <v>210</v>
      </c>
      <c r="D71" s="19"/>
      <c r="E71" s="19"/>
      <c r="F71" s="19">
        <v>4308929358227</v>
      </c>
      <c r="G71" s="11">
        <v>0.21462761687604401</v>
      </c>
    </row>
    <row r="72" spans="1:7" ht="15" customHeight="1" x14ac:dyDescent="0.35">
      <c r="A72" s="8" t="s">
        <v>160</v>
      </c>
      <c r="B72" s="8" t="s">
        <v>211</v>
      </c>
      <c r="C72" s="8" t="s">
        <v>212</v>
      </c>
      <c r="D72" s="21"/>
      <c r="E72" s="21"/>
      <c r="F72" s="19">
        <v>20076304349573</v>
      </c>
      <c r="G72" s="11">
        <v>1</v>
      </c>
    </row>
    <row r="73" spans="1:7" ht="15" customHeight="1" x14ac:dyDescent="0.35">
      <c r="A73" s="9" t="s">
        <v>1</v>
      </c>
      <c r="B73" s="9" t="s">
        <v>1</v>
      </c>
      <c r="C73" s="9" t="s">
        <v>1</v>
      </c>
      <c r="D73" s="9" t="s">
        <v>1</v>
      </c>
      <c r="E73" s="9" t="s">
        <v>1</v>
      </c>
      <c r="F73" s="9" t="s">
        <v>1</v>
      </c>
      <c r="G73"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E21" sqref="E21"/>
    </sheetView>
  </sheetViews>
  <sheetFormatPr defaultRowHeight="12.5" x14ac:dyDescent="0.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x14ac:dyDescent="0.25">
      <c r="A1" s="37" t="s">
        <v>6</v>
      </c>
      <c r="B1" s="37" t="s">
        <v>213</v>
      </c>
      <c r="C1" s="37" t="s">
        <v>214</v>
      </c>
      <c r="D1" s="37" t="s">
        <v>215</v>
      </c>
      <c r="E1" s="37" t="s">
        <v>216</v>
      </c>
      <c r="F1" s="37" t="s">
        <v>217</v>
      </c>
      <c r="G1" s="37" t="s">
        <v>218</v>
      </c>
      <c r="H1" s="37"/>
      <c r="I1" s="37" t="s">
        <v>219</v>
      </c>
      <c r="J1" s="37"/>
    </row>
    <row r="2" spans="1:10" ht="15" customHeight="1" x14ac:dyDescent="0.25">
      <c r="A2" s="37"/>
      <c r="B2" s="37"/>
      <c r="C2" s="37"/>
      <c r="D2" s="37"/>
      <c r="E2" s="37"/>
      <c r="F2" s="37"/>
      <c r="G2" s="7" t="s">
        <v>220</v>
      </c>
      <c r="H2" s="7" t="s">
        <v>221</v>
      </c>
      <c r="I2" s="7" t="s">
        <v>220</v>
      </c>
      <c r="J2" s="7" t="s">
        <v>222</v>
      </c>
    </row>
    <row r="3" spans="1:10" ht="15" customHeight="1" x14ac:dyDescent="0.35">
      <c r="A3" s="5" t="s">
        <v>9</v>
      </c>
      <c r="B3" s="5" t="s">
        <v>223</v>
      </c>
      <c r="C3" s="5" t="s">
        <v>1</v>
      </c>
      <c r="D3" s="5" t="s">
        <v>1</v>
      </c>
      <c r="E3" s="5" t="s">
        <v>1</v>
      </c>
      <c r="F3" s="5" t="s">
        <v>1</v>
      </c>
      <c r="G3" s="5" t="s">
        <v>1</v>
      </c>
      <c r="H3" s="5" t="s">
        <v>1</v>
      </c>
      <c r="I3" s="5" t="s">
        <v>1</v>
      </c>
      <c r="J3" s="5" t="s">
        <v>1</v>
      </c>
    </row>
    <row r="4" spans="1:10" ht="15" customHeight="1" x14ac:dyDescent="0.35">
      <c r="A4" s="5" t="s">
        <v>66</v>
      </c>
      <c r="B4" s="5" t="s">
        <v>66</v>
      </c>
      <c r="C4" s="5" t="s">
        <v>66</v>
      </c>
      <c r="D4" s="5" t="s">
        <v>66</v>
      </c>
      <c r="E4" s="5" t="s">
        <v>66</v>
      </c>
      <c r="F4" s="5" t="s">
        <v>66</v>
      </c>
      <c r="G4" s="5" t="s">
        <v>66</v>
      </c>
      <c r="H4" s="5" t="s">
        <v>66</v>
      </c>
      <c r="I4" s="5" t="s">
        <v>66</v>
      </c>
      <c r="J4" s="5" t="s">
        <v>66</v>
      </c>
    </row>
    <row r="5" spans="1:10" ht="15" customHeight="1" x14ac:dyDescent="0.35">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5">
      <c r="A7" s="5" t="s">
        <v>12</v>
      </c>
      <c r="B7" s="5" t="s">
        <v>225</v>
      </c>
      <c r="C7" s="5" t="s">
        <v>1</v>
      </c>
      <c r="D7" s="5" t="s">
        <v>1</v>
      </c>
      <c r="E7" s="5" t="s">
        <v>1</v>
      </c>
      <c r="F7" s="5" t="s">
        <v>1</v>
      </c>
      <c r="G7" s="5" t="s">
        <v>1</v>
      </c>
      <c r="H7" s="5" t="s">
        <v>1</v>
      </c>
      <c r="I7" s="5" t="s">
        <v>1</v>
      </c>
      <c r="J7" s="5" t="s">
        <v>1</v>
      </c>
    </row>
    <row r="8" spans="1:10" ht="15" customHeight="1" x14ac:dyDescent="0.35">
      <c r="A8" s="5" t="s">
        <v>66</v>
      </c>
      <c r="B8" s="5" t="s">
        <v>66</v>
      </c>
      <c r="C8" s="5" t="s">
        <v>66</v>
      </c>
      <c r="D8" s="5" t="s">
        <v>66</v>
      </c>
      <c r="E8" s="5" t="s">
        <v>66</v>
      </c>
      <c r="F8" s="5" t="s">
        <v>66</v>
      </c>
      <c r="G8" s="5" t="s">
        <v>66</v>
      </c>
      <c r="H8" s="5" t="s">
        <v>66</v>
      </c>
      <c r="I8" s="5" t="s">
        <v>66</v>
      </c>
      <c r="J8" s="5" t="s">
        <v>66</v>
      </c>
    </row>
    <row r="9" spans="1:10" ht="15" customHeight="1" x14ac:dyDescent="0.35">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5">
      <c r="A12" s="5" t="s">
        <v>15</v>
      </c>
      <c r="B12" s="5" t="s">
        <v>229</v>
      </c>
      <c r="C12" s="5" t="s">
        <v>1</v>
      </c>
      <c r="D12" s="5" t="s">
        <v>1</v>
      </c>
      <c r="E12" s="5" t="s">
        <v>1</v>
      </c>
      <c r="F12" s="5" t="s">
        <v>1</v>
      </c>
      <c r="G12" s="5" t="s">
        <v>1</v>
      </c>
      <c r="H12" s="5" t="s">
        <v>1</v>
      </c>
      <c r="I12" s="5" t="s">
        <v>1</v>
      </c>
      <c r="J12" s="5" t="s">
        <v>1</v>
      </c>
    </row>
    <row r="13" spans="1:10" ht="15" customHeight="1" x14ac:dyDescent="0.35">
      <c r="A13" s="5" t="s">
        <v>66</v>
      </c>
      <c r="B13" s="5" t="s">
        <v>66</v>
      </c>
      <c r="C13" s="5" t="s">
        <v>66</v>
      </c>
      <c r="D13" s="5" t="s">
        <v>66</v>
      </c>
      <c r="E13" s="5" t="s">
        <v>66</v>
      </c>
      <c r="F13" s="5" t="s">
        <v>66</v>
      </c>
      <c r="G13" s="5" t="s">
        <v>66</v>
      </c>
      <c r="H13" s="5" t="s">
        <v>66</v>
      </c>
      <c r="I13" s="5" t="s">
        <v>66</v>
      </c>
      <c r="J13" s="5" t="s">
        <v>66</v>
      </c>
    </row>
    <row r="14" spans="1:10" ht="15" customHeight="1" x14ac:dyDescent="0.35">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5">
      <c r="A16" s="5" t="s">
        <v>18</v>
      </c>
      <c r="B16" s="5" t="s">
        <v>231</v>
      </c>
      <c r="C16" s="5" t="s">
        <v>1</v>
      </c>
      <c r="D16" s="5" t="s">
        <v>1</v>
      </c>
      <c r="E16" s="5" t="s">
        <v>1</v>
      </c>
      <c r="F16" s="5" t="s">
        <v>1</v>
      </c>
      <c r="G16" s="5" t="s">
        <v>1</v>
      </c>
      <c r="H16" s="5" t="s">
        <v>1</v>
      </c>
      <c r="I16" s="5" t="s">
        <v>1</v>
      </c>
      <c r="J16" s="5" t="s">
        <v>1</v>
      </c>
    </row>
    <row r="17" spans="1:10" ht="15" customHeight="1" x14ac:dyDescent="0.35">
      <c r="A17" s="5" t="s">
        <v>66</v>
      </c>
      <c r="B17" s="5" t="s">
        <v>66</v>
      </c>
      <c r="C17" s="5" t="s">
        <v>66</v>
      </c>
      <c r="D17" s="5" t="s">
        <v>66</v>
      </c>
      <c r="E17" s="5" t="s">
        <v>66</v>
      </c>
      <c r="F17" s="5" t="s">
        <v>66</v>
      </c>
      <c r="G17" s="5" t="s">
        <v>66</v>
      </c>
      <c r="H17" s="5" t="s">
        <v>66</v>
      </c>
      <c r="I17" s="5" t="s">
        <v>66</v>
      </c>
      <c r="J17" s="5" t="s">
        <v>66</v>
      </c>
    </row>
    <row r="18" spans="1:10" ht="15" customHeight="1" x14ac:dyDescent="0.35">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workbookViewId="0">
      <selection activeCell="D29" sqref="D29:E29"/>
    </sheetView>
  </sheetViews>
  <sheetFormatPr defaultRowHeight="12.5" x14ac:dyDescent="0.25"/>
  <cols>
    <col min="1" max="1" width="6.54296875" customWidth="1"/>
    <col min="2" max="2" width="55" customWidth="1"/>
    <col min="3" max="3" width="10.453125" customWidth="1"/>
    <col min="4" max="5" width="21.453125" bestFit="1" customWidth="1"/>
  </cols>
  <sheetData>
    <row r="1" spans="1:5" ht="15" customHeight="1" x14ac:dyDescent="0.25">
      <c r="A1" s="7" t="s">
        <v>6</v>
      </c>
      <c r="B1" s="7" t="s">
        <v>117</v>
      </c>
      <c r="C1" s="7" t="s">
        <v>54</v>
      </c>
      <c r="D1" s="30" t="s">
        <v>235</v>
      </c>
      <c r="E1" s="7" t="s">
        <v>236</v>
      </c>
    </row>
    <row r="2" spans="1:5" ht="15" customHeight="1" x14ac:dyDescent="0.3">
      <c r="A2" s="8" t="s">
        <v>58</v>
      </c>
      <c r="B2" s="8" t="s">
        <v>237</v>
      </c>
      <c r="C2" s="8" t="s">
        <v>184</v>
      </c>
      <c r="D2" s="29" t="s">
        <v>1</v>
      </c>
      <c r="E2" s="8" t="s">
        <v>1</v>
      </c>
    </row>
    <row r="3" spans="1:5" ht="15" customHeight="1" x14ac:dyDescent="0.35">
      <c r="A3" s="5" t="s">
        <v>9</v>
      </c>
      <c r="B3" s="5" t="s">
        <v>238</v>
      </c>
      <c r="C3" s="5" t="s">
        <v>239</v>
      </c>
      <c r="D3" s="11">
        <v>1.18364662631141E-2</v>
      </c>
      <c r="E3" s="11">
        <v>1.2230917316752301E-2</v>
      </c>
    </row>
    <row r="4" spans="1:5" ht="15" customHeight="1" x14ac:dyDescent="0.35">
      <c r="A4" s="5" t="s">
        <v>12</v>
      </c>
      <c r="B4" s="5" t="s">
        <v>240</v>
      </c>
      <c r="C4" s="5" t="s">
        <v>241</v>
      </c>
      <c r="D4" s="11">
        <v>6.8679189587274802E-4</v>
      </c>
      <c r="E4" s="11">
        <v>7.1032976750906801E-4</v>
      </c>
    </row>
    <row r="5" spans="1:5" ht="15" customHeight="1" x14ac:dyDescent="0.35">
      <c r="A5" s="5" t="s">
        <v>15</v>
      </c>
      <c r="B5" s="5" t="s">
        <v>242</v>
      </c>
      <c r="C5" s="5" t="s">
        <v>243</v>
      </c>
      <c r="D5" s="11">
        <v>4.45939146476726E-4</v>
      </c>
      <c r="E5" s="11">
        <v>4.6066377615068999E-4</v>
      </c>
    </row>
    <row r="6" spans="1:5" ht="15" customHeight="1" x14ac:dyDescent="0.35">
      <c r="A6" s="5" t="s">
        <v>18</v>
      </c>
      <c r="B6" s="5" t="s">
        <v>244</v>
      </c>
      <c r="C6" s="5" t="s">
        <v>245</v>
      </c>
      <c r="D6" s="11">
        <v>4.9392520511046197E-6</v>
      </c>
      <c r="E6" s="11">
        <v>5.2156865690442301E-6</v>
      </c>
    </row>
    <row r="7" spans="1:5" ht="15" customHeight="1" x14ac:dyDescent="0.35">
      <c r="A7" s="5" t="s">
        <v>21</v>
      </c>
      <c r="B7" s="5" t="s">
        <v>246</v>
      </c>
      <c r="C7" s="5" t="s">
        <v>247</v>
      </c>
      <c r="D7" s="12"/>
      <c r="E7" s="12"/>
    </row>
    <row r="8" spans="1:5" ht="15" customHeight="1" x14ac:dyDescent="0.35">
      <c r="A8" s="5" t="s">
        <v>24</v>
      </c>
      <c r="B8" s="5" t="s">
        <v>248</v>
      </c>
      <c r="C8" s="5" t="s">
        <v>249</v>
      </c>
      <c r="D8" s="12"/>
      <c r="E8" s="12"/>
    </row>
    <row r="9" spans="1:5" ht="15" customHeight="1" x14ac:dyDescent="0.35">
      <c r="A9" s="5" t="s">
        <v>27</v>
      </c>
      <c r="B9" s="5" t="s">
        <v>250</v>
      </c>
      <c r="C9" s="5" t="s">
        <v>251</v>
      </c>
      <c r="D9" s="13">
        <v>3.6420748796455702E-5</v>
      </c>
      <c r="E9" s="13">
        <v>3.7218487546846003E-5</v>
      </c>
    </row>
    <row r="10" spans="1:5" ht="15" customHeight="1" x14ac:dyDescent="0.35">
      <c r="A10" s="5" t="s">
        <v>30</v>
      </c>
      <c r="B10" s="5" t="s">
        <v>252</v>
      </c>
      <c r="C10" s="5" t="s">
        <v>253</v>
      </c>
      <c r="D10" s="13">
        <v>1.3089906629013401E-2</v>
      </c>
      <c r="E10" s="13">
        <v>1.3505572260880399E-2</v>
      </c>
    </row>
    <row r="11" spans="1:5" ht="15" customHeight="1" x14ac:dyDescent="0.35">
      <c r="A11" s="5" t="s">
        <v>33</v>
      </c>
      <c r="B11" s="5" t="s">
        <v>254</v>
      </c>
      <c r="C11" s="5" t="s">
        <v>255</v>
      </c>
      <c r="D11" s="13">
        <v>0.80419911768194696</v>
      </c>
      <c r="E11" s="13">
        <v>0.508691078612174</v>
      </c>
    </row>
    <row r="12" spans="1:5" ht="15" customHeight="1" x14ac:dyDescent="0.35">
      <c r="A12" s="5" t="s">
        <v>36</v>
      </c>
      <c r="B12" s="5" t="s">
        <v>256</v>
      </c>
      <c r="C12" s="5" t="s">
        <v>249</v>
      </c>
      <c r="D12" s="12"/>
      <c r="E12" s="12"/>
    </row>
    <row r="13" spans="1:5" ht="15" customHeight="1" x14ac:dyDescent="0.3">
      <c r="A13" s="8" t="s">
        <v>96</v>
      </c>
      <c r="B13" s="8" t="s">
        <v>257</v>
      </c>
      <c r="C13" s="8" t="s">
        <v>258</v>
      </c>
      <c r="D13" s="14"/>
      <c r="E13" s="14"/>
    </row>
    <row r="14" spans="1:5" ht="15" customHeight="1" x14ac:dyDescent="0.35">
      <c r="A14" s="5" t="s">
        <v>9</v>
      </c>
      <c r="B14" s="5" t="s">
        <v>259</v>
      </c>
      <c r="C14" s="5" t="s">
        <v>260</v>
      </c>
      <c r="D14" s="25">
        <v>11929717486800</v>
      </c>
      <c r="E14" s="25">
        <v>11668269957600</v>
      </c>
    </row>
    <row r="15" spans="1:5" ht="15" customHeight="1" x14ac:dyDescent="0.35">
      <c r="A15" s="5"/>
      <c r="B15" s="5" t="s">
        <v>261</v>
      </c>
      <c r="C15" s="5" t="s">
        <v>262</v>
      </c>
      <c r="D15" s="25">
        <v>11929717486800</v>
      </c>
      <c r="E15" s="25">
        <v>11668269957600</v>
      </c>
    </row>
    <row r="16" spans="1:5" ht="15" customHeight="1" x14ac:dyDescent="0.35">
      <c r="A16" s="5"/>
      <c r="B16" s="5" t="s">
        <v>263</v>
      </c>
      <c r="C16" s="5" t="s">
        <v>264</v>
      </c>
      <c r="D16" s="20">
        <v>1192971748.6800001</v>
      </c>
      <c r="E16" s="20">
        <v>1166826995.76</v>
      </c>
    </row>
    <row r="17" spans="1:5" ht="15" customHeight="1" x14ac:dyDescent="0.35">
      <c r="A17" s="5" t="s">
        <v>12</v>
      </c>
      <c r="B17" s="5" t="s">
        <v>265</v>
      </c>
      <c r="C17" s="5" t="s">
        <v>266</v>
      </c>
      <c r="D17" s="25">
        <v>160876710300</v>
      </c>
      <c r="E17" s="25">
        <v>261447529200</v>
      </c>
    </row>
    <row r="18" spans="1:5" ht="15" customHeight="1" x14ac:dyDescent="0.35">
      <c r="A18" s="5"/>
      <c r="B18" s="5" t="s">
        <v>267</v>
      </c>
      <c r="C18" s="5" t="s">
        <v>268</v>
      </c>
      <c r="D18" s="27">
        <v>117783626.33</v>
      </c>
      <c r="E18" s="27">
        <v>120988359.55</v>
      </c>
    </row>
    <row r="19" spans="1:5" ht="15" customHeight="1" x14ac:dyDescent="0.35">
      <c r="A19" s="5"/>
      <c r="B19" s="5" t="s">
        <v>269</v>
      </c>
      <c r="C19" s="5" t="s">
        <v>270</v>
      </c>
      <c r="D19" s="25">
        <v>1177836263300</v>
      </c>
      <c r="E19" s="25">
        <v>1209883595500</v>
      </c>
    </row>
    <row r="20" spans="1:5" ht="15" customHeight="1" x14ac:dyDescent="0.35">
      <c r="A20" s="5"/>
      <c r="B20" s="5" t="s">
        <v>271</v>
      </c>
      <c r="C20" s="5" t="s">
        <v>272</v>
      </c>
      <c r="D20" s="20">
        <v>-101695955.3</v>
      </c>
      <c r="E20" s="20">
        <v>-94843606.629999995</v>
      </c>
    </row>
    <row r="21" spans="1:5" ht="15" customHeight="1" x14ac:dyDescent="0.35">
      <c r="A21" s="5"/>
      <c r="B21" s="5" t="s">
        <v>273</v>
      </c>
      <c r="C21" s="5" t="s">
        <v>274</v>
      </c>
      <c r="D21" s="25">
        <v>-1016959553000</v>
      </c>
      <c r="E21" s="25">
        <v>-948436066300</v>
      </c>
    </row>
    <row r="22" spans="1:5" ht="15" customHeight="1" x14ac:dyDescent="0.35">
      <c r="A22" s="5" t="s">
        <v>15</v>
      </c>
      <c r="B22" s="5" t="s">
        <v>275</v>
      </c>
      <c r="C22" s="5" t="s">
        <v>276</v>
      </c>
      <c r="D22" s="25">
        <v>12090594197100</v>
      </c>
      <c r="E22" s="25">
        <v>11929717486800</v>
      </c>
    </row>
    <row r="23" spans="1:5" ht="15" customHeight="1" x14ac:dyDescent="0.35">
      <c r="A23" s="5"/>
      <c r="B23" s="5" t="s">
        <v>277</v>
      </c>
      <c r="C23" s="5" t="s">
        <v>278</v>
      </c>
      <c r="D23" s="25">
        <v>12090594197100</v>
      </c>
      <c r="E23" s="25">
        <v>11929717486800</v>
      </c>
    </row>
    <row r="24" spans="1:5" ht="15" customHeight="1" x14ac:dyDescent="0.35">
      <c r="A24" s="5"/>
      <c r="B24" s="5" t="s">
        <v>279</v>
      </c>
      <c r="C24" s="5" t="s">
        <v>280</v>
      </c>
      <c r="D24" s="20">
        <v>1209059419.71</v>
      </c>
      <c r="E24" s="20">
        <v>1192971748.6800001</v>
      </c>
    </row>
    <row r="25" spans="1:5" ht="15" customHeight="1" x14ac:dyDescent="0.35">
      <c r="A25" s="5" t="s">
        <v>18</v>
      </c>
      <c r="B25" s="5" t="s">
        <v>281</v>
      </c>
      <c r="C25" s="5" t="s">
        <v>282</v>
      </c>
      <c r="D25" s="11">
        <v>4.1354460487965802E-7</v>
      </c>
      <c r="E25" s="11">
        <v>4.1912140882903602E-7</v>
      </c>
    </row>
    <row r="26" spans="1:5" ht="15" customHeight="1" x14ac:dyDescent="0.35">
      <c r="A26" s="5" t="s">
        <v>21</v>
      </c>
      <c r="B26" s="5" t="s">
        <v>283</v>
      </c>
      <c r="C26" s="5" t="s">
        <v>284</v>
      </c>
      <c r="D26" s="11">
        <v>8.2400000000000001E-2</v>
      </c>
      <c r="E26" s="11">
        <v>8.3699999999999997E-2</v>
      </c>
    </row>
    <row r="27" spans="1:5" ht="15" customHeight="1" x14ac:dyDescent="0.35">
      <c r="A27" s="5" t="s">
        <v>24</v>
      </c>
      <c r="B27" s="5" t="s">
        <v>285</v>
      </c>
      <c r="C27" s="5" t="s">
        <v>286</v>
      </c>
      <c r="D27" s="13">
        <v>6.1800000000000001E-2</v>
      </c>
      <c r="E27" s="13">
        <v>6.2300000000000001E-2</v>
      </c>
    </row>
    <row r="28" spans="1:5" ht="15" customHeight="1" x14ac:dyDescent="0.35">
      <c r="A28" s="5" t="s">
        <v>27</v>
      </c>
      <c r="B28" s="5" t="s">
        <v>287</v>
      </c>
      <c r="C28" s="5" t="s">
        <v>288</v>
      </c>
      <c r="D28" s="25">
        <v>43743</v>
      </c>
      <c r="E28" s="25">
        <v>42798</v>
      </c>
    </row>
    <row r="29" spans="1:5" ht="15" customHeight="1" x14ac:dyDescent="0.35">
      <c r="A29" s="5" t="s">
        <v>30</v>
      </c>
      <c r="B29" s="5" t="s">
        <v>289</v>
      </c>
      <c r="C29" s="5" t="s">
        <v>290</v>
      </c>
      <c r="D29" s="20">
        <v>16527.38</v>
      </c>
      <c r="E29" s="20">
        <v>16463.77</v>
      </c>
    </row>
    <row r="30" spans="1:5" ht="15" customHeight="1" x14ac:dyDescent="0.35">
      <c r="A30" s="5" t="s">
        <v>33</v>
      </c>
      <c r="B30" s="5" t="s">
        <v>291</v>
      </c>
      <c r="C30" s="5" t="s">
        <v>292</v>
      </c>
      <c r="D30" s="12"/>
      <c r="E30" s="12"/>
    </row>
    <row r="31" spans="1:5" ht="15" customHeight="1" x14ac:dyDescent="0.35">
      <c r="A31" s="9" t="s">
        <v>293</v>
      </c>
      <c r="B31" s="9" t="s">
        <v>293</v>
      </c>
      <c r="C31" s="9" t="s">
        <v>293</v>
      </c>
      <c r="D31" s="16"/>
      <c r="E31" s="16"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5" x14ac:dyDescent="0.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x14ac:dyDescent="0.25">
      <c r="A1" s="37" t="s">
        <v>6</v>
      </c>
      <c r="B1" s="37" t="s">
        <v>294</v>
      </c>
      <c r="C1" s="37" t="s">
        <v>295</v>
      </c>
      <c r="D1" s="37" t="s">
        <v>296</v>
      </c>
      <c r="E1" s="37"/>
      <c r="F1" s="37"/>
    </row>
    <row r="2" spans="1:6" ht="15" customHeight="1" x14ac:dyDescent="0.25">
      <c r="A2" s="37"/>
      <c r="B2" s="37"/>
      <c r="C2" s="37"/>
      <c r="D2" s="7" t="s">
        <v>297</v>
      </c>
      <c r="E2" s="7" t="s">
        <v>298</v>
      </c>
      <c r="F2" s="7" t="s">
        <v>299</v>
      </c>
    </row>
    <row r="3" spans="1:6" ht="15" customHeight="1" x14ac:dyDescent="0.3">
      <c r="A3" s="8" t="s">
        <v>58</v>
      </c>
      <c r="B3" s="8" t="s">
        <v>300</v>
      </c>
      <c r="C3" s="8"/>
      <c r="D3" s="8"/>
      <c r="E3" s="8"/>
      <c r="F3" s="8"/>
    </row>
    <row r="4" spans="1:6" ht="15" customHeight="1" x14ac:dyDescent="0.35">
      <c r="A4" s="5" t="s">
        <v>66</v>
      </c>
      <c r="B4" s="5" t="s">
        <v>66</v>
      </c>
      <c r="C4" s="5" t="s">
        <v>66</v>
      </c>
      <c r="D4" s="5" t="s">
        <v>66</v>
      </c>
      <c r="E4" s="5" t="s">
        <v>66</v>
      </c>
      <c r="F4" s="5" t="s">
        <v>66</v>
      </c>
    </row>
    <row r="5" spans="1:6" ht="15" customHeight="1" x14ac:dyDescent="0.35">
      <c r="A5" s="5"/>
      <c r="B5" s="5"/>
      <c r="C5" s="5" t="s">
        <v>1</v>
      </c>
      <c r="D5" s="5" t="s">
        <v>1</v>
      </c>
      <c r="E5" s="5" t="s">
        <v>1</v>
      </c>
      <c r="F5" s="5" t="s">
        <v>1</v>
      </c>
    </row>
    <row r="6" spans="1:6" ht="15" customHeight="1" x14ac:dyDescent="0.3">
      <c r="A6" s="8" t="s">
        <v>96</v>
      </c>
      <c r="B6" s="8" t="s">
        <v>301</v>
      </c>
      <c r="C6" s="8"/>
      <c r="D6" s="8"/>
      <c r="E6" s="8"/>
      <c r="F6" s="8"/>
    </row>
    <row r="7" spans="1:6" ht="15" customHeight="1" x14ac:dyDescent="0.35">
      <c r="A7" s="5" t="s">
        <v>66</v>
      </c>
      <c r="B7" s="5" t="s">
        <v>66</v>
      </c>
      <c r="C7" s="5" t="s">
        <v>66</v>
      </c>
      <c r="D7" s="5" t="s">
        <v>66</v>
      </c>
      <c r="E7" s="5" t="s">
        <v>66</v>
      </c>
      <c r="F7" s="5" t="s">
        <v>66</v>
      </c>
    </row>
    <row r="8" spans="1:6" ht="15" customHeight="1" x14ac:dyDescent="0.35">
      <c r="A8" s="5"/>
      <c r="B8" s="5"/>
      <c r="C8" s="5" t="s">
        <v>1</v>
      </c>
      <c r="D8" s="5" t="s">
        <v>1</v>
      </c>
      <c r="E8" s="5" t="s">
        <v>1</v>
      </c>
      <c r="F8" s="5" t="s">
        <v>1</v>
      </c>
    </row>
    <row r="9" spans="1:6" ht="15" customHeight="1" x14ac:dyDescent="0.3">
      <c r="A9" s="8" t="s">
        <v>144</v>
      </c>
      <c r="B9" s="8" t="s">
        <v>302</v>
      </c>
      <c r="C9" s="8"/>
      <c r="D9" s="8"/>
      <c r="E9" s="8"/>
      <c r="F9" s="8"/>
    </row>
    <row r="10" spans="1:6" ht="15" customHeight="1" x14ac:dyDescent="0.35">
      <c r="A10" s="5" t="s">
        <v>66</v>
      </c>
      <c r="B10" s="5" t="s">
        <v>66</v>
      </c>
      <c r="C10" s="5" t="s">
        <v>66</v>
      </c>
      <c r="D10" s="5" t="s">
        <v>66</v>
      </c>
      <c r="E10" s="5" t="s">
        <v>66</v>
      </c>
      <c r="F10" s="5" t="s">
        <v>66</v>
      </c>
    </row>
    <row r="11" spans="1:6" ht="15" customHeight="1" x14ac:dyDescent="0.35">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5">
      <c r="A13" s="5" t="s">
        <v>66</v>
      </c>
      <c r="B13" s="5" t="s">
        <v>66</v>
      </c>
      <c r="C13" s="5" t="s">
        <v>66</v>
      </c>
      <c r="D13" s="5" t="s">
        <v>66</v>
      </c>
      <c r="E13" s="5" t="s">
        <v>66</v>
      </c>
      <c r="F13" s="5" t="s">
        <v>66</v>
      </c>
    </row>
    <row r="14" spans="1:6" ht="15" customHeight="1" x14ac:dyDescent="0.35">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5">
      <c r="A16" s="5" t="s">
        <v>66</v>
      </c>
      <c r="B16" s="5" t="s">
        <v>66</v>
      </c>
      <c r="C16" s="5" t="s">
        <v>66</v>
      </c>
      <c r="D16" s="5" t="s">
        <v>66</v>
      </c>
      <c r="E16" s="5" t="s">
        <v>66</v>
      </c>
      <c r="F16" s="5" t="s">
        <v>66</v>
      </c>
    </row>
    <row r="17" spans="1:6" ht="15" customHeight="1" x14ac:dyDescent="0.35">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5">
      <c r="A19" s="5" t="s">
        <v>66</v>
      </c>
      <c r="B19" s="5" t="s">
        <v>66</v>
      </c>
      <c r="C19" s="5" t="s">
        <v>66</v>
      </c>
      <c r="D19" s="5" t="s">
        <v>66</v>
      </c>
      <c r="E19" s="5" t="s">
        <v>66</v>
      </c>
      <c r="F19" s="5" t="s">
        <v>66</v>
      </c>
    </row>
    <row r="20" spans="1:6" ht="15" customHeight="1" x14ac:dyDescent="0.3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x14ac:dyDescent="0.25"/>
  <cols>
    <col min="1" max="1" width="6.54296875" customWidth="1"/>
    <col min="2" max="2" width="53.453125" customWidth="1"/>
    <col min="3" max="3" width="24.1796875" customWidth="1"/>
    <col min="4" max="4" width="20.54296875" customWidth="1"/>
  </cols>
  <sheetData>
    <row r="1" spans="1:4" ht="15" customHeight="1" x14ac:dyDescent="0.25">
      <c r="A1" s="37" t="s">
        <v>6</v>
      </c>
      <c r="B1" s="37" t="s">
        <v>117</v>
      </c>
      <c r="C1" s="37" t="s">
        <v>306</v>
      </c>
      <c r="D1" s="37"/>
    </row>
    <row r="2" spans="1:4" ht="15" customHeight="1" x14ac:dyDescent="0.25">
      <c r="A2" s="37"/>
      <c r="B2" s="37"/>
      <c r="C2" s="7" t="s">
        <v>307</v>
      </c>
      <c r="D2" s="7" t="s">
        <v>308</v>
      </c>
    </row>
    <row r="3" spans="1:4" ht="15" customHeight="1" x14ac:dyDescent="0.35">
      <c r="A3" s="5" t="s">
        <v>9</v>
      </c>
      <c r="B3" s="5" t="s">
        <v>309</v>
      </c>
      <c r="C3" s="5" t="s">
        <v>1</v>
      </c>
      <c r="D3" s="5" t="s">
        <v>1</v>
      </c>
    </row>
    <row r="4" spans="1:4" ht="15" customHeight="1" x14ac:dyDescent="0.35">
      <c r="A4" s="5" t="s">
        <v>66</v>
      </c>
      <c r="B4" s="5" t="s">
        <v>66</v>
      </c>
      <c r="C4" s="5" t="s">
        <v>66</v>
      </c>
      <c r="D4" s="5" t="s">
        <v>66</v>
      </c>
    </row>
    <row r="5" spans="1:4" ht="15" customHeight="1" x14ac:dyDescent="0.35">
      <c r="A5" s="5"/>
      <c r="B5" s="5"/>
      <c r="C5" s="5" t="s">
        <v>1</v>
      </c>
      <c r="D5" s="5" t="s">
        <v>1</v>
      </c>
    </row>
    <row r="6" spans="1:4" ht="15" customHeight="1" x14ac:dyDescent="0.35">
      <c r="A6" s="5" t="s">
        <v>96</v>
      </c>
      <c r="B6" s="5" t="s">
        <v>310</v>
      </c>
      <c r="C6" s="5" t="s">
        <v>1</v>
      </c>
      <c r="D6" s="5" t="s">
        <v>1</v>
      </c>
    </row>
    <row r="7" spans="1:4" ht="15" customHeight="1" x14ac:dyDescent="0.35">
      <c r="A7" s="5" t="s">
        <v>66</v>
      </c>
      <c r="B7" s="5" t="s">
        <v>66</v>
      </c>
      <c r="C7" s="5" t="s">
        <v>66</v>
      </c>
      <c r="D7" s="5" t="s">
        <v>66</v>
      </c>
    </row>
    <row r="8" spans="1:4" ht="15" customHeight="1" x14ac:dyDescent="0.35">
      <c r="A8" s="5"/>
      <c r="B8" s="5"/>
      <c r="C8" s="5" t="s">
        <v>1</v>
      </c>
      <c r="D8" s="5" t="s">
        <v>1</v>
      </c>
    </row>
    <row r="9" spans="1:4" ht="15" customHeight="1" x14ac:dyDescent="0.35">
      <c r="A9" s="5" t="s">
        <v>144</v>
      </c>
      <c r="B9" s="5" t="s">
        <v>311</v>
      </c>
      <c r="C9" s="5" t="s">
        <v>1</v>
      </c>
      <c r="D9" s="5" t="s">
        <v>1</v>
      </c>
    </row>
    <row r="10" spans="1:4" ht="15" customHeight="1" x14ac:dyDescent="0.35">
      <c r="A10" s="5" t="s">
        <v>66</v>
      </c>
      <c r="B10" s="5" t="s">
        <v>66</v>
      </c>
      <c r="C10" s="5" t="s">
        <v>66</v>
      </c>
      <c r="D10" s="5" t="s">
        <v>66</v>
      </c>
    </row>
    <row r="11" spans="1:4" ht="15" customHeight="1" x14ac:dyDescent="0.35">
      <c r="A11" s="5"/>
      <c r="B11" s="5"/>
      <c r="C11" s="5" t="s">
        <v>1</v>
      </c>
      <c r="D11" s="5" t="s">
        <v>1</v>
      </c>
    </row>
    <row r="12" spans="1:4" ht="15" customHeight="1" x14ac:dyDescent="0.35">
      <c r="A12" s="5" t="s">
        <v>147</v>
      </c>
      <c r="B12" s="5" t="s">
        <v>312</v>
      </c>
      <c r="C12" s="5" t="s">
        <v>1</v>
      </c>
      <c r="D12" s="5" t="s">
        <v>1</v>
      </c>
    </row>
    <row r="13" spans="1:4" ht="15" customHeight="1" x14ac:dyDescent="0.35">
      <c r="A13" s="5" t="s">
        <v>66</v>
      </c>
      <c r="B13" s="5" t="s">
        <v>66</v>
      </c>
      <c r="C13" s="5" t="s">
        <v>66</v>
      </c>
      <c r="D13" s="5" t="s">
        <v>66</v>
      </c>
    </row>
    <row r="14" spans="1:4" ht="15" customHeight="1" x14ac:dyDescent="0.3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x14ac:dyDescent="0.25"/>
  <cols>
    <col min="1" max="1" width="6.54296875" customWidth="1"/>
    <col min="2" max="2" width="29.54296875" customWidth="1"/>
    <col min="3" max="7" width="14.1796875" customWidth="1"/>
  </cols>
  <sheetData>
    <row r="1" spans="1:7" ht="15" customHeight="1" x14ac:dyDescent="0.25">
      <c r="A1" s="37" t="s">
        <v>6</v>
      </c>
      <c r="B1" s="37" t="s">
        <v>59</v>
      </c>
      <c r="C1" s="37" t="s">
        <v>235</v>
      </c>
      <c r="D1" s="37"/>
      <c r="E1" s="37" t="s">
        <v>236</v>
      </c>
      <c r="F1" s="37"/>
      <c r="G1" s="37" t="s">
        <v>57</v>
      </c>
    </row>
    <row r="2" spans="1:7" ht="15" customHeight="1" x14ac:dyDescent="0.25">
      <c r="A2" s="37"/>
      <c r="B2" s="37"/>
      <c r="C2" s="7" t="s">
        <v>307</v>
      </c>
      <c r="D2" s="7" t="s">
        <v>313</v>
      </c>
      <c r="E2" s="7" t="s">
        <v>307</v>
      </c>
      <c r="F2" s="7" t="s">
        <v>313</v>
      </c>
      <c r="G2" s="37"/>
    </row>
    <row r="3" spans="1:7" ht="15" customHeight="1" x14ac:dyDescent="0.3">
      <c r="A3" s="8" t="s">
        <v>61</v>
      </c>
      <c r="B3" s="8" t="s">
        <v>62</v>
      </c>
      <c r="C3" s="8" t="s">
        <v>1</v>
      </c>
      <c r="D3" s="8" t="s">
        <v>1</v>
      </c>
      <c r="E3" s="8" t="s">
        <v>1</v>
      </c>
      <c r="F3" s="8" t="s">
        <v>1</v>
      </c>
      <c r="G3" s="8" t="s">
        <v>1</v>
      </c>
    </row>
    <row r="4" spans="1:7" ht="15" customHeight="1" x14ac:dyDescent="0.35">
      <c r="A4" s="5" t="s">
        <v>1</v>
      </c>
      <c r="B4" s="5" t="s">
        <v>314</v>
      </c>
      <c r="C4" s="5" t="s">
        <v>1</v>
      </c>
      <c r="D4" s="5" t="s">
        <v>1</v>
      </c>
      <c r="E4" s="5" t="s">
        <v>1</v>
      </c>
      <c r="F4" s="5" t="s">
        <v>1</v>
      </c>
      <c r="G4" s="5" t="s">
        <v>1</v>
      </c>
    </row>
    <row r="5" spans="1:7" ht="15" customHeight="1" x14ac:dyDescent="0.35">
      <c r="A5" s="5" t="s">
        <v>1</v>
      </c>
      <c r="B5" s="5" t="s">
        <v>67</v>
      </c>
      <c r="C5" s="5" t="s">
        <v>1</v>
      </c>
      <c r="D5" s="5" t="s">
        <v>1</v>
      </c>
      <c r="E5" s="5" t="s">
        <v>1</v>
      </c>
      <c r="F5" s="5" t="s">
        <v>1</v>
      </c>
      <c r="G5" s="5" t="s">
        <v>1</v>
      </c>
    </row>
    <row r="6" spans="1:7" ht="15" customHeight="1" x14ac:dyDescent="0.35">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5">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5">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5">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5">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5">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5">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5">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5">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ZEA5TC8ynWdCXbnJ8BvBeEWXcUo=</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m70SDynXEiom7OAwGg+CAnCmMds=</DigestValue>
    </Reference>
  </SignedInfo>
  <SignatureValue>rTUmGtI7vqr1/JoydtuS7uwhJZ6lJi8b8lKRiM/6F/6XvPnpQW2g7y70rdehA6M2UlPR2+sD4vy9
sA9sDR6DFB/5uXbcK787gsvw442us/yPZu0YyFlYlvAtj8C57KkSDyzBtsL2P3BBdS/yloKd4Qar
AILQHLRw5Vo9g5x3RgA=</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TgeJJz9sTleYcZ39V2ENw5Yb/O4=</DigestValue>
      </Reference>
      <Reference URI="/xl/styles.xml?ContentType=application/vnd.openxmlformats-officedocument.spreadsheetml.styles+xml">
        <DigestMethod Algorithm="http://www.w3.org/2000/09/xmldsig#sha1"/>
        <DigestValue>siD0BR+CY1UyPO2OjDWQ5/tJAZg=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LpljI1skyRFu3ZBj1owU+Prz/40=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I4qGpp3P66YcyrnZGR9GWFsZDOw=</DigestValue>
      </Reference>
      <Reference URI="/xl/worksheets/sheet10.xml?ContentType=application/vnd.openxmlformats-officedocument.spreadsheetml.worksheet+xml">
        <DigestMethod Algorithm="http://www.w3.org/2000/09/xmldsig#sha1"/>
        <DigestValue>ZPmHtRWyYE3R3F79tEYhgeMYkbs=</DigestValue>
      </Reference>
      <Reference URI="/xl/worksheets/sheet11.xml?ContentType=application/vnd.openxmlformats-officedocument.spreadsheetml.worksheet+xml">
        <DigestMethod Algorithm="http://www.w3.org/2000/09/xmldsig#sha1"/>
        <DigestValue>HYCEjHNnoDnKOwHQ0yQnjkh4Eas=</DigestValue>
      </Reference>
      <Reference URI="/xl/worksheets/sheet12.xml?ContentType=application/vnd.openxmlformats-officedocument.spreadsheetml.worksheet+xml">
        <DigestMethod Algorithm="http://www.w3.org/2000/09/xmldsig#sha1"/>
        <DigestValue>rnmES6TIps+IAOxRiV56+Z8Nz0g=</DigestValue>
      </Reference>
      <Reference URI="/xl/worksheets/sheet13.xml?ContentType=application/vnd.openxmlformats-officedocument.spreadsheetml.worksheet+xml">
        <DigestMethod Algorithm="http://www.w3.org/2000/09/xmldsig#sha1"/>
        <DigestValue>AAZ7IhP2YC4VqOw5KiugZKInCfY=</DigestValue>
      </Reference>
      <Reference URI="/xl/worksheets/sheet2.xml?ContentType=application/vnd.openxmlformats-officedocument.spreadsheetml.worksheet+xml">
        <DigestMethod Algorithm="http://www.w3.org/2000/09/xmldsig#sha1"/>
        <DigestValue>8CmECbrvp7n3y6BpnjyYtubqlCY=</DigestValue>
      </Reference>
      <Reference URI="/xl/worksheets/sheet3.xml?ContentType=application/vnd.openxmlformats-officedocument.spreadsheetml.worksheet+xml">
        <DigestMethod Algorithm="http://www.w3.org/2000/09/xmldsig#sha1"/>
        <DigestValue>fePYwZLMjlHha993srFcl+Utjnw=</DigestValue>
      </Reference>
      <Reference URI="/xl/worksheets/sheet4.xml?ContentType=application/vnd.openxmlformats-officedocument.spreadsheetml.worksheet+xml">
        <DigestMethod Algorithm="http://www.w3.org/2000/09/xmldsig#sha1"/>
        <DigestValue>/RHzOGsg/mjwfmByjbNkRQ6f8LI=</DigestValue>
      </Reference>
      <Reference URI="/xl/worksheets/sheet5.xml?ContentType=application/vnd.openxmlformats-officedocument.spreadsheetml.worksheet+xml">
        <DigestMethod Algorithm="http://www.w3.org/2000/09/xmldsig#sha1"/>
        <DigestValue>/yyit6h0vERbRjt1F+IYB0yX4PM=</DigestValue>
      </Reference>
      <Reference URI="/xl/worksheets/sheet6.xml?ContentType=application/vnd.openxmlformats-officedocument.spreadsheetml.worksheet+xml">
        <DigestMethod Algorithm="http://www.w3.org/2000/09/xmldsig#sha1"/>
        <DigestValue>uSJJF3dWSTa6gqVSlQU+dphmfcA=</DigestValue>
      </Reference>
      <Reference URI="/xl/worksheets/sheet7.xml?ContentType=application/vnd.openxmlformats-officedocument.spreadsheetml.worksheet+xml">
        <DigestMethod Algorithm="http://www.w3.org/2000/09/xmldsig#sha1"/>
        <DigestValue>7qCPiud4t/9N+WjYckQmtL3OsTs=</DigestValue>
      </Reference>
      <Reference URI="/xl/worksheets/sheet8.xml?ContentType=application/vnd.openxmlformats-officedocument.spreadsheetml.worksheet+xml">
        <DigestMethod Algorithm="http://www.w3.org/2000/09/xmldsig#sha1"/>
        <DigestValue>FZPeGkboFFEvNygB4cl05quTPvo=</DigestValue>
      </Reference>
      <Reference URI="/xl/worksheets/sheet9.xml?ContentType=application/vnd.openxmlformats-officedocument.spreadsheetml.worksheet+xml">
        <DigestMethod Algorithm="http://www.w3.org/2000/09/xmldsig#sha1"/>
        <DigestValue>WbP8RXs7mrOurGnJT0/1YJX7IFY=</DigestValue>
      </Reference>
    </Manifest>
    <SignatureProperties>
      <SignatureProperty Id="idSignatureTime" Target="#idPackageSignature">
        <mdssi:SignatureTime xmlns:mdssi="http://schemas.openxmlformats.org/package/2006/digital-signature">
          <mdssi:Format>YYYY-MM-DDThh:mm:ssTZD</mdssi:Format>
          <mdssi:Value>2022-10-05T02:20:17Z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2022-10-05T02:20:17Z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N4WkydGSJ1GjI/rUoCTVNFMcc0M=</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75EV/fchBupy6ER8TTopgbIjspk=</DigestValue>
    </Reference>
  </SignedInfo>
  <SignatureValue>Krx8SELltC/y2WsGE7SLLrIEdgag2Sy41rtC1W6gS/dNVr1xbmvZSr92a7/wW8WoYiRsGhJPJWpW
wXzAjs5ez85CZNR7LAKsMlFMZ2IDb2FuDtIG27tl4IQyjkF/uN6HLHP4KkKl8rjRdQJ5Ge9pep5W
Gn/tABHtQ4o070R1ql8=</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TgeJJz9sTleYcZ39V2ENw5Yb/O4=</DigestValue>
      </Reference>
      <Reference URI="/xl/styles.xml?ContentType=application/vnd.openxmlformats-officedocument.spreadsheetml.styles+xml">
        <DigestMethod Algorithm="http://www.w3.org/2000/09/xmldsig#sha1"/>
        <DigestValue>siD0BR+CY1UyPO2OjDWQ5/tJAZg=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LpljI1skyRFu3ZBj1owU+Prz/40=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I4qGpp3P66YcyrnZGR9GWFsZDOw=</DigestValue>
      </Reference>
      <Reference URI="/xl/worksheets/sheet10.xml?ContentType=application/vnd.openxmlformats-officedocument.spreadsheetml.worksheet+xml">
        <DigestMethod Algorithm="http://www.w3.org/2000/09/xmldsig#sha1"/>
        <DigestValue>ZPmHtRWyYE3R3F79tEYhgeMYkbs=</DigestValue>
      </Reference>
      <Reference URI="/xl/worksheets/sheet11.xml?ContentType=application/vnd.openxmlformats-officedocument.spreadsheetml.worksheet+xml">
        <DigestMethod Algorithm="http://www.w3.org/2000/09/xmldsig#sha1"/>
        <DigestValue>HYCEjHNnoDnKOwHQ0yQnjkh4Eas=</DigestValue>
      </Reference>
      <Reference URI="/xl/worksheets/sheet12.xml?ContentType=application/vnd.openxmlformats-officedocument.spreadsheetml.worksheet+xml">
        <DigestMethod Algorithm="http://www.w3.org/2000/09/xmldsig#sha1"/>
        <DigestValue>rnmES6TIps+IAOxRiV56+Z8Nz0g=</DigestValue>
      </Reference>
      <Reference URI="/xl/worksheets/sheet13.xml?ContentType=application/vnd.openxmlformats-officedocument.spreadsheetml.worksheet+xml">
        <DigestMethod Algorithm="http://www.w3.org/2000/09/xmldsig#sha1"/>
        <DigestValue>AAZ7IhP2YC4VqOw5KiugZKInCfY=</DigestValue>
      </Reference>
      <Reference URI="/xl/worksheets/sheet2.xml?ContentType=application/vnd.openxmlformats-officedocument.spreadsheetml.worksheet+xml">
        <DigestMethod Algorithm="http://www.w3.org/2000/09/xmldsig#sha1"/>
        <DigestValue>8CmECbrvp7n3y6BpnjyYtubqlCY=</DigestValue>
      </Reference>
      <Reference URI="/xl/worksheets/sheet3.xml?ContentType=application/vnd.openxmlformats-officedocument.spreadsheetml.worksheet+xml">
        <DigestMethod Algorithm="http://www.w3.org/2000/09/xmldsig#sha1"/>
        <DigestValue>fePYwZLMjlHha993srFcl+Utjnw=</DigestValue>
      </Reference>
      <Reference URI="/xl/worksheets/sheet4.xml?ContentType=application/vnd.openxmlformats-officedocument.spreadsheetml.worksheet+xml">
        <DigestMethod Algorithm="http://www.w3.org/2000/09/xmldsig#sha1"/>
        <DigestValue>/RHzOGsg/mjwfmByjbNkRQ6f8LI=</DigestValue>
      </Reference>
      <Reference URI="/xl/worksheets/sheet5.xml?ContentType=application/vnd.openxmlformats-officedocument.spreadsheetml.worksheet+xml">
        <DigestMethod Algorithm="http://www.w3.org/2000/09/xmldsig#sha1"/>
        <DigestValue>/yyit6h0vERbRjt1F+IYB0yX4PM=</DigestValue>
      </Reference>
      <Reference URI="/xl/worksheets/sheet6.xml?ContentType=application/vnd.openxmlformats-officedocument.spreadsheetml.worksheet+xml">
        <DigestMethod Algorithm="http://www.w3.org/2000/09/xmldsig#sha1"/>
        <DigestValue>uSJJF3dWSTa6gqVSlQU+dphmfcA=</DigestValue>
      </Reference>
      <Reference URI="/xl/worksheets/sheet7.xml?ContentType=application/vnd.openxmlformats-officedocument.spreadsheetml.worksheet+xml">
        <DigestMethod Algorithm="http://www.w3.org/2000/09/xmldsig#sha1"/>
        <DigestValue>7qCPiud4t/9N+WjYckQmtL3OsTs=</DigestValue>
      </Reference>
      <Reference URI="/xl/worksheets/sheet8.xml?ContentType=application/vnd.openxmlformats-officedocument.spreadsheetml.worksheet+xml">
        <DigestMethod Algorithm="http://www.w3.org/2000/09/xmldsig#sha1"/>
        <DigestValue>FZPeGkboFFEvNygB4cl05quTPvo=</DigestValue>
      </Reference>
      <Reference URI="/xl/worksheets/sheet9.xml?ContentType=application/vnd.openxmlformats-officedocument.spreadsheetml.worksheet+xml">
        <DigestMethod Algorithm="http://www.w3.org/2000/09/xmldsig#sha1"/>
        <DigestValue>WbP8RXs7mrOurGnJT0/1YJX7IFY=</DigestValue>
      </Reference>
    </Manifest>
    <SignatureProperties>
      <SignatureProperty Id="idSignatureTime" Target="#idPackageSignature">
        <mdssi:SignatureTime xmlns:mdssi="http://schemas.openxmlformats.org/package/2006/digital-signature">
          <mdssi:Format>YYYY-MM-DDThh:mm:ssTZD</mdssi:Format>
          <mdssi:Value>2022-10-07T08:42:15Z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2022-10-07T08:42:15Z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Phan Quang, Vu</cp:lastModifiedBy>
  <dcterms:created xsi:type="dcterms:W3CDTF">2021-06-04T11:23:20Z</dcterms:created>
  <dcterms:modified xsi:type="dcterms:W3CDTF">2022-10-05T02:20:15Z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2022-10-05T02:20:15Z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18ca04d3-d026-482e-bb72-734ceffd09d4</vt:lpwstr>
  </property>
  <property fmtid="{D5CDD505-2E9C-101B-9397-08002B2CF9AE}" pid="10" name="MSIP_Label_ebbfc019-7f88-4fb6-96d6-94ffadd4b772_ContentBits">
    <vt:lpwstr>1</vt:lpwstr>
  </property>
</Properties>
</file>