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7" l="1"/>
  <c r="D18" i="27"/>
  <c r="F25" i="27" l="1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<sst xmlns="http://schemas.openxmlformats.org/spreadsheetml/2006/main" count="1409" uniqueCount="616">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</sst>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5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4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43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10" fillId="0" borderId="19" xfId="65" applyNumberFormat="1" applyFont="1" applyFill="1" applyBorder="1" applyAlignment="1"/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17" xfId="65" applyNumberFormat="1" applyFont="1" applyFill="1" applyBorder="1" applyAlignment="1"/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43" fontId="10" fillId="0" borderId="19" xfId="65" applyNumberFormat="1" applyFont="1" applyFill="1" applyBorder="1" applyAlignment="1">
      <alignment horizontal="right"/>
    </xf>
    <xf numFmtId="166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37" t="s">
        <v>50</v>
      </c>
      <c r="B2" s="338"/>
      <c r="C2" s="338"/>
      <c r="D2" s="338"/>
      <c r="E2" s="338"/>
      <c r="F2" s="33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39" t="s">
        <v>51</v>
      </c>
      <c r="D3" s="339"/>
      <c r="E3" s="339"/>
      <c r="F3" s="339"/>
      <c r="G3" s="339"/>
      <c r="H3" s="339"/>
      <c r="I3" s="339"/>
      <c r="J3" s="339"/>
      <c r="K3" s="339"/>
      <c r="L3" s="339"/>
      <c r="M3" s="340" t="s">
        <v>23</v>
      </c>
      <c r="N3" s="347"/>
      <c r="O3" s="354" t="s">
        <v>24</v>
      </c>
      <c r="P3" s="355"/>
      <c r="Q3" s="340" t="s">
        <v>5</v>
      </c>
      <c r="R3" s="340"/>
      <c r="S3" s="347"/>
      <c r="T3" s="342"/>
      <c r="U3" s="349" t="s">
        <v>26</v>
      </c>
      <c r="V3" s="350"/>
      <c r="W3" s="351" t="s">
        <v>25</v>
      </c>
    </row>
    <row r="4" spans="1:23" ht="12.75" customHeight="1">
      <c r="A4" s="347" t="s">
        <v>27</v>
      </c>
      <c r="B4" s="340" t="s">
        <v>28</v>
      </c>
      <c r="C4" s="340" t="s">
        <v>29</v>
      </c>
      <c r="D4" s="340" t="s">
        <v>30</v>
      </c>
      <c r="E4" s="340" t="s">
        <v>31</v>
      </c>
      <c r="F4" s="340" t="s">
        <v>32</v>
      </c>
      <c r="G4" s="340" t="s">
        <v>33</v>
      </c>
      <c r="H4" s="343" t="s">
        <v>52</v>
      </c>
      <c r="I4" s="340" t="s">
        <v>34</v>
      </c>
      <c r="J4" s="342"/>
      <c r="K4" s="340" t="s">
        <v>35</v>
      </c>
      <c r="L4" s="340" t="s">
        <v>36</v>
      </c>
      <c r="M4" s="340" t="s">
        <v>35</v>
      </c>
      <c r="N4" s="340" t="s">
        <v>37</v>
      </c>
      <c r="O4" s="340" t="s">
        <v>35</v>
      </c>
      <c r="P4" s="340" t="s">
        <v>37</v>
      </c>
      <c r="Q4" s="340" t="s">
        <v>38</v>
      </c>
      <c r="R4" s="340" t="s">
        <v>39</v>
      </c>
      <c r="S4" s="340" t="s">
        <v>36</v>
      </c>
      <c r="T4" s="340" t="s">
        <v>39</v>
      </c>
      <c r="U4" s="343" t="s">
        <v>36</v>
      </c>
      <c r="V4" s="340" t="s">
        <v>39</v>
      </c>
      <c r="W4" s="352"/>
    </row>
    <row r="5" spans="1:23">
      <c r="A5" s="342"/>
      <c r="B5" s="342"/>
      <c r="C5" s="342"/>
      <c r="D5" s="342"/>
      <c r="E5" s="342"/>
      <c r="F5" s="342"/>
      <c r="G5" s="342"/>
      <c r="H5" s="344"/>
      <c r="I5" s="106" t="s">
        <v>40</v>
      </c>
      <c r="J5" s="106" t="s">
        <v>41</v>
      </c>
      <c r="K5" s="342"/>
      <c r="L5" s="342"/>
      <c r="M5" s="342"/>
      <c r="N5" s="342"/>
      <c r="O5" s="342"/>
      <c r="P5" s="342"/>
      <c r="Q5" s="341"/>
      <c r="R5" s="341"/>
      <c r="S5" s="342"/>
      <c r="T5" s="341"/>
      <c r="U5" s="344"/>
      <c r="V5" s="348"/>
      <c r="W5" s="35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45" t="s">
        <v>5</v>
      </c>
      <c r="B179" s="34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61" t="s">
        <v>210</v>
      </c>
      <c r="B1" s="361"/>
      <c r="C1" s="361"/>
      <c r="D1" s="361"/>
      <c r="E1" s="361"/>
      <c r="F1" s="361"/>
      <c r="G1" s="36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2" t="e">
        <f>#REF!</f>
        <v>#REF!</v>
      </c>
      <c r="C2" s="363"/>
      <c r="D2" s="36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0"/>
      <c r="C3" s="360"/>
      <c r="D3" s="36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56">
        <v>41948</v>
      </c>
      <c r="C4" s="356"/>
      <c r="D4" s="35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56">
        <v>41949</v>
      </c>
      <c r="C5" s="356"/>
      <c r="D5" s="35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0">
        <v>111000</v>
      </c>
      <c r="C6" s="360"/>
      <c r="D6" s="36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8">
        <f>+$B$6*$F$7/$C$7</f>
        <v>111000</v>
      </c>
      <c r="C8" s="358"/>
      <c r="D8" s="35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56" t="s">
        <v>226</v>
      </c>
      <c r="C9" s="356"/>
      <c r="D9" s="35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0" t="e">
        <f>VLOOKUP(I11,#REF!,4,0)*1000</f>
        <v>#REF!</v>
      </c>
      <c r="C11" s="360"/>
      <c r="D11" s="36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8" t="e">
        <f>+ ROUND((B11-B19)*F10/C10,0)</f>
        <v>#REF!</v>
      </c>
      <c r="C12" s="358"/>
      <c r="D12" s="35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9" t="s">
        <v>212</v>
      </c>
      <c r="C13" s="359"/>
      <c r="D13" s="35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8">
        <f>+IF($E$13=1,ROUNDDOWN($B$8*$F$10/$C$10,0),IF(MROUND($B$8*$F$10/$C$10,10)-($B$8*$F$10/$C$10)&gt;0,MROUND($B$8*$F$10/$C$10,10)-10,MROUND($B$8*$F$10/$C$10,10)))</f>
        <v>55500</v>
      </c>
      <c r="C14" s="358"/>
      <c r="D14" s="35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8">
        <f>ROUNDDOWN($B$8*$F$10/$C$10,0)-B14</f>
        <v>0</v>
      </c>
      <c r="C15" s="358"/>
      <c r="D15" s="35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9" t="s">
        <v>223</v>
      </c>
      <c r="C16" s="359"/>
      <c r="D16" s="35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0">
        <v>10000</v>
      </c>
      <c r="C17" s="360"/>
      <c r="D17" s="36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8">
        <f>+IF($E$16=1,B17*B15,0)</f>
        <v>0</v>
      </c>
      <c r="C18" s="358"/>
      <c r="D18" s="35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0">
        <v>10000</v>
      </c>
      <c r="C19" s="360"/>
      <c r="D19" s="36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8">
        <f>+B19*B14</f>
        <v>555000000</v>
      </c>
      <c r="C20" s="358"/>
      <c r="D20" s="35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56"/>
      <c r="C21" s="356"/>
      <c r="D21" s="35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57" t="s">
        <v>241</v>
      </c>
      <c r="F23" s="357"/>
      <c r="G23" s="35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65" t="s">
        <v>328</v>
      </c>
      <c r="F1" s="365"/>
      <c r="G1" s="366" t="s">
        <v>329</v>
      </c>
      <c r="H1" s="36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64" t="s">
        <v>398</v>
      </c>
      <c r="C62" s="364" t="s">
        <v>310</v>
      </c>
      <c r="D62" s="364" t="s">
        <v>403</v>
      </c>
      <c r="E62" s="368">
        <v>140130</v>
      </c>
      <c r="F62" s="368">
        <v>7</v>
      </c>
      <c r="G62" s="40">
        <v>215002</v>
      </c>
      <c r="H62" s="40">
        <v>0</v>
      </c>
    </row>
    <row r="63" spans="1:9" s="40" customFormat="1">
      <c r="B63" s="364"/>
      <c r="C63" s="364"/>
      <c r="D63" s="364"/>
      <c r="E63" s="368"/>
      <c r="F63" s="36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9" t="s">
        <v>20</v>
      </c>
      <c r="C32" s="369"/>
      <c r="D32" s="369"/>
      <c r="E32" s="369"/>
      <c r="F32" s="369"/>
      <c r="G32" s="36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9" t="s">
        <v>14</v>
      </c>
      <c r="C39" s="369"/>
      <c r="D39" s="369"/>
      <c r="E39" s="369"/>
      <c r="F39" s="369"/>
      <c r="G39" s="36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0"/>
      <c r="E43" s="371"/>
      <c r="F43" s="371"/>
      <c r="G43" s="37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13" zoomScaleNormal="100" workbookViewId="0">
      <selection activeCell="E18" sqref="E18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85" t="s">
        <v>588</v>
      </c>
      <c r="B1" s="385"/>
      <c r="C1" s="385"/>
      <c r="D1" s="385"/>
      <c r="E1" s="385"/>
      <c r="F1" s="385"/>
    </row>
    <row r="2" spans="1:9" ht="15.75" customHeight="1">
      <c r="A2" s="404" t="s">
        <v>589</v>
      </c>
      <c r="B2" s="404"/>
      <c r="C2" s="404"/>
      <c r="D2" s="404"/>
      <c r="E2" s="404"/>
      <c r="F2" s="404"/>
    </row>
    <row r="3" spans="1:9" ht="25.5" customHeight="1">
      <c r="A3" s="405" t="s">
        <v>590</v>
      </c>
      <c r="B3" s="405"/>
      <c r="C3" s="405"/>
      <c r="D3" s="405"/>
      <c r="E3" s="405"/>
      <c r="F3" s="405"/>
    </row>
    <row r="4" spans="1:9" ht="26.25" customHeight="1">
      <c r="A4" s="406" t="s">
        <v>591</v>
      </c>
      <c r="B4" s="406"/>
      <c r="C4" s="406"/>
      <c r="D4" s="406"/>
      <c r="E4" s="406"/>
      <c r="F4" s="406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4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96" t="s">
        <v>596</v>
      </c>
      <c r="B18" s="396"/>
      <c r="C18" s="396"/>
      <c r="D18" s="161" t="str">
        <f>"Từ ngày "&amp;TEXT(G18,"dd/mm/yyyy;@")&amp;" đến "&amp;TEXT(G19,"dd/mm/yyyy;@")</f>
        <v>Từ ngày 28/09/2022 đến 04/10/2022</v>
      </c>
      <c r="G18" s="169">
        <v>44832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28/09/2022 to 04/10/2022</v>
      </c>
      <c r="G19" s="169">
        <v>44838</v>
      </c>
      <c r="H19" s="202"/>
    </row>
    <row r="20" spans="1:11" s="177" customFormat="1" ht="15.75" customHeight="1">
      <c r="A20" s="396" t="s">
        <v>592</v>
      </c>
      <c r="B20" s="396"/>
      <c r="C20" s="396"/>
      <c r="D20" s="161">
        <f>G19+2</f>
        <v>44840</v>
      </c>
      <c r="G20" s="181"/>
    </row>
    <row r="21" spans="1:11" ht="15.75" customHeight="1">
      <c r="A21" s="179"/>
      <c r="B21" s="180" t="s">
        <v>540</v>
      </c>
      <c r="C21" s="179"/>
      <c r="D21" s="162">
        <f>D20</f>
        <v>44840</v>
      </c>
      <c r="G21" s="182"/>
    </row>
    <row r="22" spans="1:11" ht="15.75" customHeight="1" thickBot="1">
      <c r="A22" s="183"/>
      <c r="B22" s="183"/>
      <c r="C22" s="183"/>
      <c r="D22" s="183"/>
      <c r="E22" s="183"/>
      <c r="F22" s="184" t="s">
        <v>541</v>
      </c>
    </row>
    <row r="23" spans="1:11" ht="15.75" customHeight="1">
      <c r="A23" s="397" t="s">
        <v>531</v>
      </c>
      <c r="B23" s="398"/>
      <c r="C23" s="399" t="s">
        <v>542</v>
      </c>
      <c r="D23" s="398"/>
      <c r="E23" s="185" t="s">
        <v>543</v>
      </c>
      <c r="F23" s="186" t="s">
        <v>577</v>
      </c>
      <c r="K23" s="187"/>
    </row>
    <row r="24" spans="1:11" ht="15.75" customHeight="1">
      <c r="A24" s="400" t="s">
        <v>27</v>
      </c>
      <c r="B24" s="401"/>
      <c r="C24" s="402" t="s">
        <v>330</v>
      </c>
      <c r="D24" s="403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44838</v>
      </c>
      <c r="F25" s="282">
        <f>G18-1</f>
        <v>44831</v>
      </c>
      <c r="G25" s="182"/>
      <c r="K25" s="187"/>
    </row>
    <row r="26" spans="1:11" ht="15.75" customHeight="1">
      <c r="A26" s="407" t="s">
        <v>597</v>
      </c>
      <c r="B26" s="408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409">
        <v>1</v>
      </c>
      <c r="B28" s="410"/>
      <c r="C28" s="203" t="s">
        <v>547</v>
      </c>
      <c r="D28" s="204"/>
      <c r="E28" s="335"/>
      <c r="F28" s="336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>
      <c r="A30" s="411">
        <v>1.1000000000000001</v>
      </c>
      <c r="B30" s="412"/>
      <c r="C30" s="210" t="s">
        <v>599</v>
      </c>
      <c r="D30" s="211"/>
      <c r="E30" s="286">
        <v>48385351871</v>
      </c>
      <c r="F30" s="311">
        <v>51531149908</v>
      </c>
      <c r="G30" s="212"/>
      <c r="H30" s="213"/>
      <c r="I30" s="212"/>
      <c r="K30" s="187"/>
    </row>
    <row r="31" spans="1:11" ht="15.75" customHeight="1">
      <c r="A31" s="413">
        <v>1.2</v>
      </c>
      <c r="B31" s="414"/>
      <c r="C31" s="214" t="s">
        <v>600</v>
      </c>
      <c r="D31" s="215"/>
      <c r="E31" s="333">
        <v>9677.07</v>
      </c>
      <c r="F31" s="312">
        <v>10306.219999999999</v>
      </c>
      <c r="G31" s="212"/>
      <c r="H31" s="213"/>
      <c r="I31" s="212"/>
      <c r="K31" s="187"/>
    </row>
    <row r="32" spans="1:11" ht="15.75" customHeight="1">
      <c r="A32" s="409">
        <v>2</v>
      </c>
      <c r="B32" s="410"/>
      <c r="C32" s="203" t="s">
        <v>549</v>
      </c>
      <c r="D32" s="204"/>
      <c r="E32" s="288"/>
      <c r="F32" s="313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9"/>
      <c r="F33" s="314"/>
      <c r="H33" s="213"/>
      <c r="I33" s="212"/>
      <c r="K33" s="187"/>
    </row>
    <row r="34" spans="1:11" ht="15.75" customHeight="1">
      <c r="A34" s="379">
        <v>2.1</v>
      </c>
      <c r="B34" s="380"/>
      <c r="C34" s="210" t="s">
        <v>601</v>
      </c>
      <c r="D34" s="211"/>
      <c r="E34" s="286">
        <v>46180687766</v>
      </c>
      <c r="F34" s="311">
        <v>48385351871</v>
      </c>
      <c r="G34" s="218"/>
      <c r="H34" s="213"/>
      <c r="I34" s="212"/>
      <c r="K34" s="219"/>
    </row>
    <row r="35" spans="1:11" ht="15.75" customHeight="1">
      <c r="A35" s="394">
        <v>2.2000000000000002</v>
      </c>
      <c r="B35" s="395"/>
      <c r="C35" s="220" t="s">
        <v>602</v>
      </c>
      <c r="D35" s="209"/>
      <c r="E35" s="287">
        <v>9236.1299999999992</v>
      </c>
      <c r="F35" s="312">
        <v>9677.07</v>
      </c>
      <c r="G35" s="280"/>
      <c r="H35" s="213"/>
      <c r="I35" s="212"/>
    </row>
    <row r="36" spans="1:11" ht="15.75" customHeight="1">
      <c r="A36" s="372">
        <v>3</v>
      </c>
      <c r="B36" s="374"/>
      <c r="C36" s="221" t="s">
        <v>595</v>
      </c>
      <c r="D36" s="222"/>
      <c r="E36" s="290"/>
      <c r="F36" s="315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1">
        <v>-2204664105</v>
      </c>
      <c r="F37" s="316">
        <v>-3145798037</v>
      </c>
      <c r="G37" s="227"/>
      <c r="H37" s="213"/>
      <c r="I37" s="212"/>
    </row>
    <row r="38" spans="1:11" ht="15.75" customHeight="1">
      <c r="A38" s="390">
        <v>3.1</v>
      </c>
      <c r="B38" s="391"/>
      <c r="C38" s="228" t="s">
        <v>551</v>
      </c>
      <c r="D38" s="229"/>
      <c r="E38" s="290"/>
      <c r="F38" s="315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1">
        <v>-2204664105</v>
      </c>
      <c r="F39" s="316">
        <v>-3145798037</v>
      </c>
      <c r="G39" s="218"/>
      <c r="H39" s="213"/>
      <c r="I39" s="212"/>
    </row>
    <row r="40" spans="1:11" ht="15.75" customHeight="1">
      <c r="A40" s="381">
        <v>3.2</v>
      </c>
      <c r="B40" s="382"/>
      <c r="C40" s="228" t="s">
        <v>553</v>
      </c>
      <c r="D40" s="229"/>
      <c r="E40" s="292"/>
      <c r="F40" s="317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291"/>
      <c r="F41" s="316"/>
      <c r="H41" s="213"/>
      <c r="I41" s="212"/>
    </row>
    <row r="42" spans="1:11" ht="15.75" customHeight="1">
      <c r="A42" s="372">
        <v>4</v>
      </c>
      <c r="B42" s="373"/>
      <c r="C42" s="235" t="s">
        <v>586</v>
      </c>
      <c r="D42" s="236"/>
      <c r="E42" s="293"/>
      <c r="F42" s="318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94">
        <v>-440.94000000000051</v>
      </c>
      <c r="F43" s="319">
        <v>-629.14999999999964</v>
      </c>
      <c r="G43" s="334"/>
      <c r="H43" s="213"/>
      <c r="I43" s="212"/>
    </row>
    <row r="44" spans="1:11" ht="15.75" customHeight="1">
      <c r="A44" s="372">
        <v>5</v>
      </c>
      <c r="B44" s="373"/>
      <c r="C44" s="237" t="s">
        <v>555</v>
      </c>
      <c r="D44" s="238"/>
      <c r="E44" s="295"/>
      <c r="F44" s="320"/>
      <c r="H44" s="213"/>
      <c r="I44" s="212"/>
    </row>
    <row r="45" spans="1:11" ht="15.75" customHeight="1">
      <c r="A45" s="223"/>
      <c r="B45" s="224"/>
      <c r="C45" s="239" t="s">
        <v>556</v>
      </c>
      <c r="D45" s="240"/>
      <c r="E45" s="296"/>
      <c r="F45" s="321"/>
      <c r="H45" s="213"/>
      <c r="I45" s="212"/>
    </row>
    <row r="46" spans="1:11" ht="15.75" customHeight="1">
      <c r="A46" s="379">
        <v>5.0999999999999996</v>
      </c>
      <c r="B46" s="380"/>
      <c r="C46" s="241" t="s">
        <v>603</v>
      </c>
      <c r="D46" s="211"/>
      <c r="E46" s="297">
        <v>78732856937</v>
      </c>
      <c r="F46" s="322">
        <v>78732856937</v>
      </c>
      <c r="G46" s="213"/>
      <c r="H46" s="213"/>
      <c r="I46" s="212"/>
    </row>
    <row r="47" spans="1:11" ht="15.75" customHeight="1">
      <c r="A47" s="379">
        <v>5.2</v>
      </c>
      <c r="B47" s="380"/>
      <c r="C47" s="242" t="s">
        <v>604</v>
      </c>
      <c r="D47" s="209"/>
      <c r="E47" s="297">
        <v>46180687766</v>
      </c>
      <c r="F47" s="322">
        <v>48385351871</v>
      </c>
      <c r="G47" s="281"/>
      <c r="H47" s="213"/>
      <c r="I47" s="212"/>
    </row>
    <row r="48" spans="1:11" ht="15.75" customHeight="1">
      <c r="A48" s="392" t="s">
        <v>598</v>
      </c>
      <c r="B48" s="393"/>
      <c r="C48" s="243" t="s">
        <v>557</v>
      </c>
      <c r="D48" s="243"/>
      <c r="E48" s="298"/>
      <c r="F48" s="299"/>
      <c r="G48" s="212"/>
      <c r="H48" s="213"/>
      <c r="I48" s="212"/>
    </row>
    <row r="49" spans="1:9" ht="15.75" customHeight="1">
      <c r="A49" s="244"/>
      <c r="B49" s="245"/>
      <c r="C49" s="246" t="s">
        <v>558</v>
      </c>
      <c r="D49" s="247"/>
      <c r="E49" s="300"/>
      <c r="F49" s="301"/>
      <c r="G49" s="283"/>
      <c r="H49" s="213"/>
      <c r="I49" s="212"/>
    </row>
    <row r="50" spans="1:9" ht="15.75" customHeight="1">
      <c r="A50" s="372">
        <v>1</v>
      </c>
      <c r="B50" s="374"/>
      <c r="C50" s="203" t="s">
        <v>559</v>
      </c>
      <c r="D50" s="248"/>
      <c r="E50" s="303">
        <v>7250</v>
      </c>
      <c r="F50" s="323">
        <v>7980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302"/>
      <c r="F51" s="324"/>
      <c r="H51" s="213"/>
      <c r="I51" s="212"/>
    </row>
    <row r="52" spans="1:9" ht="15.75" customHeight="1">
      <c r="A52" s="372">
        <v>2</v>
      </c>
      <c r="B52" s="373"/>
      <c r="C52" s="249" t="s">
        <v>561</v>
      </c>
      <c r="D52" s="250"/>
      <c r="E52" s="303">
        <v>7250</v>
      </c>
      <c r="F52" s="325">
        <v>7250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302"/>
      <c r="F53" s="324"/>
      <c r="H53" s="213"/>
      <c r="I53" s="212"/>
    </row>
    <row r="54" spans="1:9" ht="15.75" customHeight="1">
      <c r="A54" s="377">
        <v>3</v>
      </c>
      <c r="B54" s="378"/>
      <c r="C54" s="221" t="s">
        <v>563</v>
      </c>
      <c r="D54" s="229"/>
      <c r="E54" s="304">
        <v>0</v>
      </c>
      <c r="F54" s="326">
        <v>-9.1478696741854632E-2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302"/>
      <c r="F55" s="324"/>
      <c r="G55" s="251"/>
      <c r="H55" s="213"/>
      <c r="I55" s="212"/>
    </row>
    <row r="56" spans="1:9" ht="15.75" customHeight="1">
      <c r="A56" s="377">
        <v>4</v>
      </c>
      <c r="B56" s="378"/>
      <c r="C56" s="386" t="s">
        <v>605</v>
      </c>
      <c r="D56" s="387"/>
      <c r="E56" s="305"/>
      <c r="F56" s="327"/>
      <c r="H56" s="213"/>
      <c r="I56" s="212"/>
    </row>
    <row r="57" spans="1:9" ht="15.75" customHeight="1">
      <c r="A57" s="252"/>
      <c r="B57" s="253"/>
      <c r="C57" s="388"/>
      <c r="D57" s="389"/>
      <c r="E57" s="302"/>
      <c r="F57" s="324"/>
      <c r="H57" s="213"/>
      <c r="I57" s="212"/>
    </row>
    <row r="58" spans="1:9" ht="15.75" customHeight="1">
      <c r="A58" s="379">
        <v>4.0999999999999996</v>
      </c>
      <c r="B58" s="380"/>
      <c r="C58" s="254" t="s">
        <v>606</v>
      </c>
      <c r="D58" s="255"/>
      <c r="E58" s="294">
        <v>-1986.1299999999992</v>
      </c>
      <c r="F58" s="319">
        <v>-2427.0699999999997</v>
      </c>
      <c r="G58" s="212"/>
      <c r="H58" s="213"/>
      <c r="I58" s="212"/>
    </row>
    <row r="59" spans="1:9" ht="15.75" customHeight="1">
      <c r="A59" s="381">
        <v>4.2</v>
      </c>
      <c r="B59" s="382"/>
      <c r="C59" s="228" t="s">
        <v>565</v>
      </c>
      <c r="D59" s="229"/>
      <c r="E59" s="306"/>
      <c r="F59" s="328"/>
      <c r="H59" s="213"/>
      <c r="I59" s="212"/>
    </row>
    <row r="60" spans="1:9" ht="15.75" customHeight="1">
      <c r="A60" s="252"/>
      <c r="B60" s="253"/>
      <c r="C60" s="239" t="s">
        <v>566</v>
      </c>
      <c r="D60" s="256"/>
      <c r="E60" s="307">
        <v>-0.21503919931832916</v>
      </c>
      <c r="F60" s="329">
        <v>-0.25080628744030992</v>
      </c>
      <c r="G60" s="251"/>
      <c r="H60" s="213"/>
      <c r="I60" s="212"/>
    </row>
    <row r="61" spans="1:9" ht="15.75" customHeight="1">
      <c r="A61" s="377">
        <v>5</v>
      </c>
      <c r="B61" s="378"/>
      <c r="C61" s="257" t="s">
        <v>567</v>
      </c>
      <c r="D61" s="258"/>
      <c r="E61" s="308"/>
      <c r="F61" s="330"/>
      <c r="H61" s="213"/>
      <c r="I61" s="212"/>
    </row>
    <row r="62" spans="1:9" ht="15.75" customHeight="1">
      <c r="A62" s="252"/>
      <c r="B62" s="253"/>
      <c r="C62" s="259" t="s">
        <v>568</v>
      </c>
      <c r="D62" s="256"/>
      <c r="E62" s="309"/>
      <c r="F62" s="331"/>
      <c r="H62" s="213"/>
      <c r="I62" s="212"/>
    </row>
    <row r="63" spans="1:9" ht="15.75" customHeight="1">
      <c r="A63" s="379">
        <v>5.0999999999999996</v>
      </c>
      <c r="B63" s="380"/>
      <c r="C63" s="241" t="s">
        <v>607</v>
      </c>
      <c r="D63" s="260"/>
      <c r="E63" s="297">
        <v>13200</v>
      </c>
      <c r="F63" s="322">
        <v>13200</v>
      </c>
      <c r="G63" s="218"/>
      <c r="H63" s="213"/>
      <c r="I63" s="212"/>
    </row>
    <row r="64" spans="1:9" ht="15.75" customHeight="1" thickBot="1">
      <c r="A64" s="383">
        <v>5.2</v>
      </c>
      <c r="B64" s="384"/>
      <c r="C64" s="261" t="s">
        <v>608</v>
      </c>
      <c r="D64" s="262"/>
      <c r="E64" s="310">
        <v>7250</v>
      </c>
      <c r="F64" s="332">
        <v>7250</v>
      </c>
      <c r="G64" s="218"/>
      <c r="H64" s="213"/>
      <c r="I64" s="212"/>
    </row>
    <row r="65" spans="1:8" ht="15.75" customHeight="1">
      <c r="A65" s="263"/>
      <c r="B65" s="263"/>
      <c r="C65" s="263"/>
      <c r="D65" s="263"/>
      <c r="E65" s="264"/>
      <c r="F65" s="264"/>
      <c r="H65" s="265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3"/>
      <c r="B68" s="263"/>
      <c r="C68" s="263"/>
      <c r="D68" s="263"/>
      <c r="E68" s="264"/>
      <c r="F68" s="264"/>
    </row>
    <row r="69" spans="1:8">
      <c r="B69" s="183" t="s">
        <v>571</v>
      </c>
      <c r="D69" s="266"/>
      <c r="E69" s="376" t="s">
        <v>572</v>
      </c>
      <c r="F69" s="376"/>
    </row>
    <row r="70" spans="1:8">
      <c r="B70" s="275" t="s">
        <v>611</v>
      </c>
      <c r="D70" s="266"/>
      <c r="E70" s="375" t="s">
        <v>573</v>
      </c>
      <c r="F70" s="376"/>
    </row>
    <row r="71" spans="1:8" ht="14.25" customHeight="1">
      <c r="C71" s="268"/>
      <c r="D71" s="268"/>
      <c r="E71" s="176"/>
      <c r="F71" s="176"/>
    </row>
    <row r="72" spans="1:8" ht="14.25" customHeight="1">
      <c r="A72" s="269"/>
      <c r="B72" s="269"/>
    </row>
    <row r="73" spans="1:8" ht="14.25" customHeight="1">
      <c r="A73" s="269"/>
      <c r="B73" s="269"/>
    </row>
    <row r="74" spans="1:8" ht="14.25" customHeight="1">
      <c r="A74" s="269"/>
      <c r="B74" s="269"/>
    </row>
    <row r="75" spans="1:8" ht="14.25" customHeight="1">
      <c r="A75" s="269"/>
      <c r="B75" s="269"/>
    </row>
    <row r="76" spans="1:8" ht="14.25" customHeight="1">
      <c r="A76" s="269"/>
      <c r="B76" s="269"/>
    </row>
    <row r="77" spans="1:8" ht="14.25" customHeight="1">
      <c r="A77" s="269"/>
      <c r="B77" s="269"/>
      <c r="C77" s="267"/>
      <c r="E77" s="174"/>
      <c r="F77" s="174"/>
    </row>
    <row r="78" spans="1:8" ht="14.25" customHeight="1">
      <c r="A78" s="270"/>
      <c r="B78" s="270"/>
      <c r="C78" s="271"/>
      <c r="D78" s="175"/>
      <c r="E78" s="175"/>
      <c r="F78" s="175"/>
    </row>
    <row r="79" spans="1:8" ht="16.5">
      <c r="A79" s="270"/>
      <c r="B79" s="270"/>
      <c r="C79" s="270"/>
      <c r="D79" s="270"/>
    </row>
    <row r="80" spans="1:8" ht="16.5">
      <c r="A80" s="272"/>
      <c r="B80" s="272"/>
      <c r="C80" s="272"/>
      <c r="D80" s="272"/>
    </row>
    <row r="81" spans="1:6" ht="16.5">
      <c r="A81" s="273"/>
      <c r="B81" s="273"/>
      <c r="C81" s="272"/>
      <c r="D81" s="272"/>
    </row>
    <row r="82" spans="1:6" ht="15.75">
      <c r="A82" s="274"/>
      <c r="B82" s="279" t="s">
        <v>613</v>
      </c>
      <c r="C82" s="276"/>
      <c r="E82" s="277" t="s">
        <v>612</v>
      </c>
      <c r="F82" s="277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8"/>
      <c r="E85" s="278"/>
    </row>
    <row r="86" spans="1:6" ht="6.6" customHeight="1"/>
    <row r="87" spans="1:6">
      <c r="B87" s="278"/>
      <c r="E87" s="278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25" right="0.25" top="0.75" bottom="0.75" header="0.3" footer="0.3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O40rBMtINxQyr56CHDBXnTVmHBI=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eFkWRUIDakcsdWILds9+907TrMs=</DigestValue>
    </Reference>
  </SignedInfo>
  <SignatureValue>0FQAs3e7pmJZKftck4nbZRCCJ3hmKF5W5nwnOPzDuWSeeJuNhBR46prMAijxTNZ+5/BOHGEWa4/8
+Y0MJvSkgokxgw6sAmIjnUEA8g+12RL1r3GjunuhElCbsLB7vHQZaeYauh4g+rsG3EfYhLV2nBkg
uzd2ynkheIpscjBMqas=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jVxxRvrnOwtESJ9yGNQlCn1VQ9w=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aG7isb6dndopsLzo+zFdjo+34pE=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Gfs//aK3zvr8eMuJ7bYWcLiQDxA=</DigestValue>
      </Reference>
      <Reference URI="/xl/worksheets/sheet2.xml?ContentType=application/vnd.openxmlformats-officedocument.spreadsheetml.worksheet+xml">
        <DigestMethod Algorithm="http://www.w3.org/2000/09/xmldsig#sha1"/>
        <DigestValue>3Xc+uYQy+EHBQiALhftwbnzg6UY=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w9U4XmgdRPVMbuvncmRrmZVwLF8=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aT+5H6PI6Bd6euZK95CC4Gr+ySk=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2022-10-05T09:46:45Z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2022-10-05T09:46:45Z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TLK4UR8SAddHFrMt1zGaKLtrQUQ=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NtD5rpW+MfZO63xJBdH8ZMevl7I=</DigestValue>
    </Reference>
  </SignedInfo>
  <SignatureValue>CRvNo1gipoCqBjquZhAwrFrWMyKdeXl6mS7vj06gO27gBmASbNvOv6rpKfkSMEdpRy3KnlWnaXpv
H5vskjEPA96Hh8L01DoDSc7s5tdH3naDXQ0PsQqxpr9T5XsxQpF/4KZfFluzOhMmPEMMf3J+44cC
EdDMqLXczJZYUk1q/Lo=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aG7isb6dndopsLzo+zFdjo+34pE=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Gfs//aK3zvr8eMuJ7bYWcLiQDxA=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aT+5H6PI6Bd6euZK95CC4Gr+ySk=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3Xc+uYQy+EHBQiALhftwbnzg6UY=</DigestValue>
      </Reference>
      <Reference URI="/xl/worksheets/sheet3.xml?ContentType=application/vnd.openxmlformats-officedocument.spreadsheetml.worksheet+xml">
        <DigestMethod Algorithm="http://www.w3.org/2000/09/xmldsig#sha1"/>
        <DigestValue>w9U4XmgdRPVMbuvncmRrmZVwLF8=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jVxxRvrnOwtESJ9yGNQlCn1VQ9w=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2022-10-05T11:06:37Z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2022-10-05T11:06:37Z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2022-10-05T07:54:32Z</cp:lastPrinted>
  <dcterms:created xsi:type="dcterms:W3CDTF">2014-09-25T08:23:57Z</dcterms:created>
  <dcterms:modified xsi:type="dcterms:W3CDTF">2022-10-05T07:54:35Z</dcterms:modified>
</cp:coreProperties>
</file>