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IN - QUY DAU TU CP NH VA TC TECHCOM - 17335428 - BIDB500688\4. BAO CAO\BC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E25" i="27" l="1"/>
  <c r="D20" i="27" l="1"/>
  <c r="D21" i="27" s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<sst xmlns="http://schemas.openxmlformats.org/spreadsheetml/2006/main" count="1388" uniqueCount="597">
  <si>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</si>
  <si>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</si>
  <si>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</si>
  <si>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</si>
  <si>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</si>
  <si>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</si>
  <si>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</si>
  <si>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</si>
  <si>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</si>
  <si>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</si>
  <si>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</si>
  <si>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</si>
  <si>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</si>
  <si>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</si>
  <si>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</si>
  <si>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</si>
  <si>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</si>
  <si>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</si>
  <si>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</si>
  <si>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</si>
  <si>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</si>
  <si>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</si>
  <si>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</si>
  <si>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</si>
  <si>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</si>
  <si>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</si>
  <si>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</si>
  <si>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</si>
  <si>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</si>
  <si>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</si>
  <si>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</si>
  <si>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</si>
  <si>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</si>
  <si>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</si>
  <si>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</si>
  <si>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</si>
  <si>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</si>
  <si>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</si>
  <si>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</si>
  <si>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</si>
  <si>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</si>
  <si>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</si>
  <si>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</si>
  <si>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</si>
  <si>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</si>
  <si>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</si>
  <si>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</si>
  <si>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</si>
  <si>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</si>
  <si>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</si>
  <si>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</si>
  <si>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</si>
  <si>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</si>
  <si>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</si>
  <si>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</si>
  <si>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</si>
  <si>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</si>
  <si>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</si>
  <si>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</si>
  <si>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</si>
  <si>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</si>
  <si>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</si>
  <si>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</si>
  <si>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</si>
  <si>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</si>
  <si>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</si>
  <si>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</si>
  <si>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</si>
  <si>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</si>
  <si>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</si>
  <si>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</si>
  <si>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</si>
  <si>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</si>
  <si>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</si>
  <si>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</si>
  <si>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</si>
  <si>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</si>
  <si>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</si>
  <si>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</si>
  <si>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</si>
  <si>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</si>
  <si>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</si>
  <si>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</si>
  <si>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</si>
  <si>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</si>
  <si>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</si>
  <si>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</si>
  <si>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</si>
  <si>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</si>
  <si>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</si>
  <si>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</si>
  <si>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</si>
  <si>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</si>
  <si>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</si>
  <si>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</si>
  <si>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</si>
  <si>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</si>
  <si>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</si>
  <si>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</si>
  <si>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</si>
  <si>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</si>
  <si>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</si>
  <si>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</si>
  <si>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</si>
  <si>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</si>
  <si>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</si>
  <si>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</si>
  <si>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</si>
  <si>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</si>
  <si>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</si>
  <si>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</si>
  <si>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</si>
  <si>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</si>
  <si>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</si>
  <si>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</si>
  <si>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</si>
  <si>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</si>
  <si>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</si>
  <si>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</si>
  <si>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</si>
  <si>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</si>
  <si>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</si>
  <si>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</si>
  <si>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</si>
  <si>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</si>
  <si>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</si>
  <si>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</si>
  <si>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</si>
  <si>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</si>
  <si>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</si>
  <si>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</si>
  <si>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</si>
  <si>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</si>
  <si>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</si>
  <si>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</si>
  <si>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</si>
  <si>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</si>
  <si>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</si>
  <si>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</si>
  <si>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</si>
  <si>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</si>
  <si>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</si>
  <si>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</si>
  <si>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</si>
  <si>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</si>
  <si>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</si>
  <si>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</si>
  <si>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</si>
  <si>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</si>
  <si>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</si>
  <si>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</si>
  <si>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</si>
  <si>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</si>
  <si>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</si>
  <si>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</si>
  <si>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</si>
  <si>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</si>
  <si>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</si>
  <si>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</si>
  <si>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</si>
  <si>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</si>
  <si>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</si>
  <si>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</si>
  <si>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</si>
  <si>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</si>
  <si>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</si>
  <si>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</si>
  <si>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</si>
  <si>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</si>
  <si>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</si>
  <si>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</si>
  <si>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</si>
  <si>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</si>
  <si>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</si>
  <si>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</si>
  <si>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</si>
  <si>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</si>
  <si>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</si>
  <si>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</si>
  <si>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</si>
  <si>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</si>
  <si>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</si>
  <si>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</si>
  <si>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</si>
  <si>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</si>
  <si>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</si>
  <si>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</si>
  <si>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</si>
  <si>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</si>
  <si>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</si>
  <si>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</si>
  <si>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</si>
  <si>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</si>
  <si>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</si>
  <si>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</si>
  <si>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</si>
  <si>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</si>
  <si>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</si>
  <si>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</si>
  <si>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</si>
  <si>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</si>
  <si>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</si>
  <si>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</si>
  <si>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</si>
  <si>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</si>
  <si>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</si>
  <si>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</si>
  <si>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</si>
  <si>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</si>
  <si>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</si>
  <si>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</si>
  <si>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</si>
  <si>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</si>
  <si>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</si>
  <si>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</si>
  <si>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</si>
  <si>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</si>
  <si>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</si>
  <si>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</si>
  <si>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</si>
  <si>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</si>
  <si>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</si>
  <si>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</si>
  <si>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</si>
  <si>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</si>
  <si>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</si>
  <si>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</si>
  <si>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</si>
  <si>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</si>
  <si>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</si>
  <si>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</si>
  <si>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</si>
  <si>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</si>
  <si>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</si>
  <si>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</si>
  <si>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</si>
  <si>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</si>
  <si>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</si>
  <si>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</si>
  <si>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</si>
  <si>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</si>
  <si>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</si>
  <si>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</si>
  <si>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</si>
  <si>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</si>
  <si>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</si>
  <si>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</si>
  <si>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</si>
  <si>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</si>
  <si>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</si>
  <si>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</si>
  <si>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</si>
  <si>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</si>
  <si>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</si>
  <si>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</si>
  <si>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</si>
  <si>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</si>
  <si>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</si>
  <si>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</si>
  <si>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</si>
  <si>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</si>
  <si>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</si>
  <si>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</si>
  <si>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</si>
  <si>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</si>
  <si>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</si>
  <si>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</si>
  <si>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</si>
  <si>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</si>
  <si>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</si>
  <si>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</si>
  <si>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</si>
  <si>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</si>
  <si>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</si>
  <si>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</si>
  <si>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</si>
  <si>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</si>
  <si>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</si>
  <si>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</si>
  <si>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</si>
  <si>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</si>
  <si>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</si>
  <si>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</si>
  <si>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</si>
  <si>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</si>
  <si>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</si>
  <si>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</si>
  <si>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</si>
  <si>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</si>
  <si>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</si>
  <si>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</si>
  <si>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</si>
  <si>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</si>
  <si>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</si>
  <si>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</si>
  <si>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</si>
  <si>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</si>
  <si>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</si>
  <si>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</si>
  <si>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</si>
  <si>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</si>
  <si>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</si>
  <si>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</si>
  <si>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</si>
  <si>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</si>
  <si>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</si>
  <si>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</si>
  <si>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</si>
  <si>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</si>
  <si>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</si>
  <si>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</si>
  <si>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</si>
  <si>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</si>
  <si>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</si>
  <si>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</si>
  <si>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</si>
  <si>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</si>
  <si>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</si>
  <si>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</si>
  <si>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</si>
  <si>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</si>
  <si>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</si>
  <si>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</si>
  <si>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</si>
  <si>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</si>
  <si>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</si>
  <si>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</si>
  <si>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</si>
  <si>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</si>
  <si>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</si>
  <si>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</si>
  <si>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</si>
  <si>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</si>
  <si>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</si>
  <si>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</si>
  <si>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</si>
  <si>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</si>
  <si>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</si>
  <si>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</si>
  <si>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</si>
  <si>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</si>
  <si>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</si>
  <si>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</si>
  <si>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</si>
  <si>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</si>
  <si>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</si>
  <si>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</si>
  <si>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</si>
  <si>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</si>
  <si>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</si>
  <si>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</si>
  <si>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</si>
  <si>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</si>
  <si>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</si>
  <si>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</si>
  <si>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</si>
  <si>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</si>
  <si>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</si>
  <si>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</si>
  <si>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</si>
  <si>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</si>
  <si>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</si>
  <si>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</si>
  <si>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</si>
  <si>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</si>
  <si>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</si>
  <si>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</si>
  <si>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</si>
  <si>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</si>
  <si>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</si>
  <si>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</si>
  <si>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</si>
  <si>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</si>
  <si>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</si>
  <si>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</si>
  <si>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</si>
  <si>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</si>
  <si>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</si>
  <si>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</si>
  <si>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</si>
  <si>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</si>
  <si>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</si>
  <si>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</si>
  <si>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</si>
  <si>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</si>
  <si>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</si>
  <si>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</si>
  <si>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</si>
  <si>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</si>
  <si>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</si>
  <si>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</si>
  <si>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</si>
  <si>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</si>
  <si>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</si>
  <si>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</si>
  <si>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</si>
  <si>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</si>
  <si>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</si>
  <si>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</si>
  <si>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</si>
  <si>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</si>
  <si>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</si>
  <si>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</si>
  <si>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</si>
  <si>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</si>
  <si>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</si>
  <si>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</si>
  <si>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</si>
  <si>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</si>
  <si>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</si>
  <si>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</si>
  <si>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</si>
  <si>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</si>
  <si>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</si>
  <si>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</si>
  <si>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</si>
  <si>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</si>
  <si>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</si>
  <si>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</si>
  <si>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</si>
  <si>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</si>
  <si>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</si>
  <si>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</si>
  <si>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</si>
  <si>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</si>
  <si>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</si>
  <si>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</si>
  <si>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</si>
  <si>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</si>
  <si>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</si>
  <si>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</si>
  <si>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</si>
  <si>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</si>
  <si>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</si>
  <si>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</si>
  <si>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</si>
  <si>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</si>
  <si>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</si>
  <si>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</si>
  <si>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</si>
  <si>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</si>
  <si>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</si>
  <si>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</si>
  <si>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</si>
  <si>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</si>
  <si>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</si>
  <si>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</si>
  <si>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</si>
  <si>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</si>
  <si>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</si>
  <si>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</si>
  <si>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</si>
  <si>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</si>
  <si>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</si>
  <si>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</si>
  <si>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</si>
  <si>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</si>
  <si>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</si>
  <si>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</si>
  <si>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</si>
  <si>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</si>
  <si>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</si>
  <si>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</si>
  <si>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</si>
  <si>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</si>
  <si>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</si>
  <si>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</si>
  <si>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</si>
  <si>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</si>
  <si>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</si>
  <si>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</si>
  <si>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</si>
  <si>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</si>
  <si>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</si>
  <si>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</si>
  <si>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</si>
  <si>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</si>
  <si>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</si>
  <si>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</si>
  <si>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</si>
  <si>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</si>
  <si>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</si>
  <si>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</si>
  <si>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</si>
  <si>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</si>
  <si>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</si>
  <si>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</si>
  <si>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</si>
  <si>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</si>
  <si>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</si>
  <si>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</si>
  <si>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</si>
  <si>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</si>
  <si>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</si>
  <si>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</si>
  <si>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</si>
  <si>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</si>
  <si>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</si>
  <si>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</si>
  <si>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</si>
  <si>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</si>
  <si>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</si>
  <si>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</si>
  <si>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</si>
  <si>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</si>
  <si>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</si>
  <si>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</si>
  <si>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</si>
  <si>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</si>
  <si>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</si>
  <si>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</si>
  <si>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</si>
  <si>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</si>
  <si>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</si>
  <si>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</si>
  <si>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</si>
  <si>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</si>
  <si>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</si>
  <si>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</si>
  <si>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</si>
  <si>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</si>
  <si>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</si>
  <si>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</si>
  <si>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</si>
  <si>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</si>
  <si>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</si>
  <si>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</si>
  <si>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</si>
  <si>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</si>
  <si>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</si>
  <si>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</si>
  <si>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</si>
  <si>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</si>
  <si>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</si>
  <si>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</si>
  <si>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</si>
  <si>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</si>
  <si>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</si>
  <si>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</si>
  <si>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</si>
  <si>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</si>
  <si>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</si>
  <si>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</si>
  <si>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</si>
  <si>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</si>
  <si>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</si>
  <si>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</si>
  <si>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</si>
  <si>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</si>
  <si>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</si>
  <si>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</si>
  <si>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</si>
  <si>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</si>
  <si>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</si>
  <si>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</si>
  <si>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</si>
  <si>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</si>
  <si>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</si>
  <si>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</si>
  <si>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</si>
  <si>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</si>
  <si>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</si>
  <si>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</si>
  <si>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</si>
  <si>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</si>
  <si>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</si>
  <si>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</si>
  <si>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</si>
  <si>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</si>
  <si>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</si>
  <si>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</si>
  <si>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</si>
  <si>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</si>
  <si>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</si>
  <si>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</si>
  <si>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</si>
  <si>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</si>
  <si>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</si>
  <si>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</si>
  <si>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</si>
  <si>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</si>
  <si>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</si>
  <si>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</si>
  <si>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</si>
  <si>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</si>
  <si>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</si>
  <si>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</si>
  <si>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</si>
  <si>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</si>
  <si>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</si>
  <si>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</si>
  <si>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</si>
  <si>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</si>
  <si>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</si>
  <si>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</si>
  <si>
    <t>Quỹ Đầu tư Cổ phiếu Ngân hàng và Tài chính Techcom</t>
  </si>
  <si>
    <t>Techcom Banking and Finance Equity Fund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</si>
</sst>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1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3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43" fontId="11" fillId="0" borderId="19" xfId="65" applyNumberFormat="1" applyFont="1" applyFill="1" applyBorder="1" applyAlignment="1">
      <alignment horizontal="right"/>
    </xf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43" fontId="11" fillId="0" borderId="70" xfId="65" applyNumberFormat="1" applyFont="1" applyFill="1" applyBorder="1" applyAlignment="1"/>
    <xf numFmtId="43" fontId="11" fillId="0" borderId="19" xfId="65" applyNumberFormat="1" applyFont="1" applyFill="1" applyBorder="1" applyAlignment="1"/>
    <xf numFmtId="167" fontId="8" fillId="0" borderId="0" xfId="64" applyNumberFormat="1" applyFont="1" applyBorder="1" applyAlignment="1">
      <alignment horizontal="right"/>
    </xf>
    <xf numFmtId="10" fontId="11" fillId="0" borderId="37" xfId="311" applyNumberFormat="1" applyFont="1" applyFill="1" applyBorder="1" applyAlignment="1">
      <alignment horizontal="right"/>
    </xf>
    <xf numFmtId="10" fontId="11" fillId="0" borderId="63" xfId="311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5" fillId="0" borderId="19" xfId="0" applyFont="1" applyFill="1" applyBorder="1" applyAlignment="1">
      <alignment horizontal="center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82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0" fontId="45" fillId="0" borderId="0" xfId="0" applyFont="1" applyAlignment="1">
      <alignment horizontal="left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91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10" t="s">
        <v>50</v>
      </c>
      <c r="B2" s="311"/>
      <c r="C2" s="311"/>
      <c r="D2" s="311"/>
      <c r="E2" s="311"/>
      <c r="F2" s="311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12" t="s">
        <v>51</v>
      </c>
      <c r="D3" s="312"/>
      <c r="E3" s="312"/>
      <c r="F3" s="312"/>
      <c r="G3" s="312"/>
      <c r="H3" s="312"/>
      <c r="I3" s="312"/>
      <c r="J3" s="312"/>
      <c r="K3" s="312"/>
      <c r="L3" s="312"/>
      <c r="M3" s="313" t="s">
        <v>23</v>
      </c>
      <c r="N3" s="320"/>
      <c r="O3" s="327" t="s">
        <v>24</v>
      </c>
      <c r="P3" s="328"/>
      <c r="Q3" s="313" t="s">
        <v>5</v>
      </c>
      <c r="R3" s="313"/>
      <c r="S3" s="320"/>
      <c r="T3" s="315"/>
      <c r="U3" s="322" t="s">
        <v>26</v>
      </c>
      <c r="V3" s="323"/>
      <c r="W3" s="324" t="s">
        <v>25</v>
      </c>
    </row>
    <row r="4" spans="1:23" ht="12.75" customHeight="1">
      <c r="A4" s="320" t="s">
        <v>27</v>
      </c>
      <c r="B4" s="313" t="s">
        <v>28</v>
      </c>
      <c r="C4" s="313" t="s">
        <v>29</v>
      </c>
      <c r="D4" s="313" t="s">
        <v>30</v>
      </c>
      <c r="E4" s="313" t="s">
        <v>31</v>
      </c>
      <c r="F4" s="313" t="s">
        <v>32</v>
      </c>
      <c r="G4" s="313" t="s">
        <v>33</v>
      </c>
      <c r="H4" s="316" t="s">
        <v>52</v>
      </c>
      <c r="I4" s="313" t="s">
        <v>34</v>
      </c>
      <c r="J4" s="315"/>
      <c r="K4" s="313" t="s">
        <v>35</v>
      </c>
      <c r="L4" s="313" t="s">
        <v>36</v>
      </c>
      <c r="M4" s="313" t="s">
        <v>35</v>
      </c>
      <c r="N4" s="313" t="s">
        <v>37</v>
      </c>
      <c r="O4" s="313" t="s">
        <v>35</v>
      </c>
      <c r="P4" s="313" t="s">
        <v>37</v>
      </c>
      <c r="Q4" s="313" t="s">
        <v>38</v>
      </c>
      <c r="R4" s="313" t="s">
        <v>39</v>
      </c>
      <c r="S4" s="313" t="s">
        <v>36</v>
      </c>
      <c r="T4" s="313" t="s">
        <v>39</v>
      </c>
      <c r="U4" s="316" t="s">
        <v>36</v>
      </c>
      <c r="V4" s="313" t="s">
        <v>39</v>
      </c>
      <c r="W4" s="325"/>
    </row>
    <row r="5" spans="1:23">
      <c r="A5" s="315"/>
      <c r="B5" s="315"/>
      <c r="C5" s="315"/>
      <c r="D5" s="315"/>
      <c r="E5" s="315"/>
      <c r="F5" s="315"/>
      <c r="G5" s="315"/>
      <c r="H5" s="317"/>
      <c r="I5" s="106" t="s">
        <v>40</v>
      </c>
      <c r="J5" s="106" t="s">
        <v>41</v>
      </c>
      <c r="K5" s="315"/>
      <c r="L5" s="315"/>
      <c r="M5" s="315"/>
      <c r="N5" s="315"/>
      <c r="O5" s="315"/>
      <c r="P5" s="315"/>
      <c r="Q5" s="314"/>
      <c r="R5" s="314"/>
      <c r="S5" s="315"/>
      <c r="T5" s="314"/>
      <c r="U5" s="317"/>
      <c r="V5" s="321"/>
      <c r="W5" s="326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18" t="s">
        <v>5</v>
      </c>
      <c r="B179" s="319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V4:V5"/>
    <mergeCell ref="U3:V3"/>
    <mergeCell ref="W3:W5"/>
    <mergeCell ref="Q4:Q5"/>
    <mergeCell ref="M3:N3"/>
    <mergeCell ref="O3:P3"/>
    <mergeCell ref="Q3:T3"/>
    <mergeCell ref="U4:U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34" t="s">
        <v>210</v>
      </c>
      <c r="B1" s="334"/>
      <c r="C1" s="334"/>
      <c r="D1" s="334"/>
      <c r="E1" s="334"/>
      <c r="F1" s="334"/>
      <c r="G1" s="334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35" t="e">
        <f>#REF!</f>
        <v>#REF!</v>
      </c>
      <c r="C2" s="336"/>
      <c r="D2" s="336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3"/>
      <c r="C3" s="333"/>
      <c r="D3" s="333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29">
        <v>41948</v>
      </c>
      <c r="C4" s="329"/>
      <c r="D4" s="329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29">
        <v>41949</v>
      </c>
      <c r="C5" s="329"/>
      <c r="D5" s="329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3">
        <v>111000</v>
      </c>
      <c r="C6" s="333"/>
      <c r="D6" s="333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31">
        <f>+$B$6*$F$7/$C$7</f>
        <v>111000</v>
      </c>
      <c r="C8" s="331"/>
      <c r="D8" s="331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29" t="s">
        <v>226</v>
      </c>
      <c r="C9" s="329"/>
      <c r="D9" s="329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3" t="e">
        <f>VLOOKUP(I11,#REF!,4,0)*1000</f>
        <v>#REF!</v>
      </c>
      <c r="C11" s="333"/>
      <c r="D11" s="333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31" t="e">
        <f>+ ROUND((B11-B19)*F10/C10,0)</f>
        <v>#REF!</v>
      </c>
      <c r="C12" s="331"/>
      <c r="D12" s="331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32" t="s">
        <v>212</v>
      </c>
      <c r="C13" s="332"/>
      <c r="D13" s="332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31">
        <f>+IF($E$13=1,ROUNDDOWN($B$8*$F$10/$C$10,0),IF(MROUND($B$8*$F$10/$C$10,10)-($B$8*$F$10/$C$10)&gt;0,MROUND($B$8*$F$10/$C$10,10)-10,MROUND($B$8*$F$10/$C$10,10)))</f>
        <v>55500</v>
      </c>
      <c r="C14" s="331"/>
      <c r="D14" s="331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31">
        <f>ROUNDDOWN($B$8*$F$10/$C$10,0)-B14</f>
        <v>0</v>
      </c>
      <c r="C15" s="331"/>
      <c r="D15" s="331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32" t="s">
        <v>223</v>
      </c>
      <c r="C16" s="332"/>
      <c r="D16" s="332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3">
        <v>10000</v>
      </c>
      <c r="C17" s="333"/>
      <c r="D17" s="333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31">
        <f>+IF($E$16=1,B17*B15,0)</f>
        <v>0</v>
      </c>
      <c r="C18" s="331"/>
      <c r="D18" s="331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3">
        <v>10000</v>
      </c>
      <c r="C19" s="333"/>
      <c r="D19" s="333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31">
        <f>+B19*B14</f>
        <v>555000000</v>
      </c>
      <c r="C20" s="331"/>
      <c r="D20" s="331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29"/>
      <c r="C21" s="329"/>
      <c r="D21" s="329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0" t="s">
        <v>241</v>
      </c>
      <c r="F23" s="330"/>
      <c r="G23" s="330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  <mergeCell ref="B21:D21"/>
    <mergeCell ref="E23:G23"/>
    <mergeCell ref="B15:D15"/>
    <mergeCell ref="B16:D16"/>
    <mergeCell ref="B17:D17"/>
    <mergeCell ref="B18:D18"/>
    <mergeCell ref="B19:D19"/>
    <mergeCell ref="B20:D20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8" t="s">
        <v>328</v>
      </c>
      <c r="F1" s="338"/>
      <c r="G1" s="339" t="s">
        <v>329</v>
      </c>
      <c r="H1" s="339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40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40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40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7" t="s">
        <v>398</v>
      </c>
      <c r="C62" s="337" t="s">
        <v>310</v>
      </c>
      <c r="D62" s="337" t="s">
        <v>403</v>
      </c>
      <c r="E62" s="341">
        <v>140130</v>
      </c>
      <c r="F62" s="341">
        <v>7</v>
      </c>
      <c r="G62" s="40">
        <v>215002</v>
      </c>
      <c r="H62" s="40">
        <v>0</v>
      </c>
    </row>
    <row r="63" spans="1:9" s="40" customFormat="1">
      <c r="B63" s="337"/>
      <c r="C63" s="337"/>
      <c r="D63" s="337"/>
      <c r="E63" s="341"/>
      <c r="F63" s="341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42" t="s">
        <v>20</v>
      </c>
      <c r="C32" s="342"/>
      <c r="D32" s="342"/>
      <c r="E32" s="342"/>
      <c r="F32" s="342"/>
      <c r="G32" s="342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42" t="s">
        <v>14</v>
      </c>
      <c r="C39" s="342"/>
      <c r="D39" s="342"/>
      <c r="E39" s="342"/>
      <c r="F39" s="342"/>
      <c r="G39" s="342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3"/>
      <c r="E43" s="344"/>
      <c r="F43" s="344"/>
      <c r="G43" s="344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view="pageBreakPreview" topLeftCell="A14" zoomScale="60" zoomScaleNormal="100" workbookViewId="0">
      <selection activeCell="D28" sqref="D28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45" t="s">
        <v>563</v>
      </c>
      <c r="B1" s="345"/>
      <c r="C1" s="345"/>
      <c r="D1" s="345"/>
      <c r="E1" s="345"/>
      <c r="F1" s="345"/>
    </row>
    <row r="2" spans="1:6" ht="15.75" customHeight="1">
      <c r="A2" s="369" t="s">
        <v>564</v>
      </c>
      <c r="B2" s="369"/>
      <c r="C2" s="369"/>
      <c r="D2" s="369"/>
      <c r="E2" s="369"/>
      <c r="F2" s="369"/>
    </row>
    <row r="3" spans="1:6" ht="19.5" customHeight="1">
      <c r="A3" s="370" t="s">
        <v>584</v>
      </c>
      <c r="B3" s="370"/>
      <c r="C3" s="370"/>
      <c r="D3" s="370"/>
      <c r="E3" s="370"/>
      <c r="F3" s="370"/>
    </row>
    <row r="4" spans="1:6" ht="18" customHeight="1">
      <c r="A4" s="371" t="s">
        <v>565</v>
      </c>
      <c r="B4" s="371"/>
      <c r="C4" s="371"/>
      <c r="D4" s="371"/>
      <c r="E4" s="371"/>
      <c r="F4" s="371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45" t="s">
        <v>566</v>
      </c>
      <c r="B6" s="345"/>
      <c r="C6" s="345"/>
      <c r="D6" s="345"/>
      <c r="E6" s="345"/>
      <c r="F6" s="345"/>
    </row>
    <row r="7" spans="1:6" ht="15.75" customHeight="1">
      <c r="A7" s="345" t="s">
        <v>567</v>
      </c>
      <c r="B7" s="345"/>
      <c r="C7" s="345"/>
      <c r="D7" s="345"/>
      <c r="E7" s="345"/>
      <c r="F7" s="345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595</v>
      </c>
    </row>
    <row r="17" spans="1:11" ht="15.75" customHeight="1">
      <c r="A17" s="173"/>
      <c r="B17" s="174" t="s">
        <v>539</v>
      </c>
      <c r="C17" s="173"/>
      <c r="D17" s="174" t="s">
        <v>596</v>
      </c>
    </row>
    <row r="18" spans="1:11" s="175" customFormat="1" ht="15.75" customHeight="1">
      <c r="A18" s="364" t="s">
        <v>572</v>
      </c>
      <c r="B18" s="364"/>
      <c r="C18" s="364"/>
      <c r="D18" s="161" t="str">
        <f>"Từ ngày "&amp;TEXT(G18,"dd/mm/yyyy")&amp;" đến "&amp;TEXT(G19,"dd/mm/yyyy")</f>
        <v>Từ ngày 12/09/2022 đến 18/09/2022</v>
      </c>
      <c r="G18" s="176">
        <v>44816</v>
      </c>
    </row>
    <row r="19" spans="1:11" ht="15.75" customHeight="1">
      <c r="A19" s="177"/>
      <c r="B19" s="178" t="s">
        <v>573</v>
      </c>
      <c r="C19" s="177"/>
      <c r="D19" s="162" t="str">
        <f>"From "&amp;TEXT(G18,"dd/mm/yyyy")&amp;" to "&amp;TEXT(G19,"dd/mm/yyyy")</f>
        <v>From 12/09/2022 to 18/09/2022</v>
      </c>
      <c r="G19" s="176">
        <v>44822</v>
      </c>
      <c r="H19" s="179"/>
    </row>
    <row r="20" spans="1:11" ht="15.75" customHeight="1">
      <c r="A20" s="180">
        <v>5</v>
      </c>
      <c r="B20" s="180" t="s">
        <v>582</v>
      </c>
      <c r="C20" s="180"/>
      <c r="D20" s="181">
        <f>G19+1</f>
        <v>44823</v>
      </c>
      <c r="E20" s="182"/>
      <c r="F20" s="182"/>
      <c r="G20" s="176"/>
      <c r="H20" s="176"/>
    </row>
    <row r="21" spans="1:11" ht="15.75" customHeight="1">
      <c r="A21" s="177"/>
      <c r="B21" s="178" t="s">
        <v>583</v>
      </c>
      <c r="C21" s="177"/>
      <c r="D21" s="379">
        <f>D20</f>
        <v>44823</v>
      </c>
      <c r="E21" s="379"/>
      <c r="F21" s="379"/>
      <c r="G21" s="379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72" t="s">
        <v>531</v>
      </c>
      <c r="B23" s="373"/>
      <c r="C23" s="374" t="s">
        <v>541</v>
      </c>
      <c r="D23" s="373"/>
      <c r="E23" s="184" t="s">
        <v>542</v>
      </c>
      <c r="F23" s="272" t="s">
        <v>560</v>
      </c>
      <c r="H23" s="179"/>
      <c r="K23" s="185"/>
    </row>
    <row r="24" spans="1:11" ht="15.75" customHeight="1">
      <c r="A24" s="375" t="s">
        <v>27</v>
      </c>
      <c r="B24" s="376"/>
      <c r="C24" s="377" t="s">
        <v>330</v>
      </c>
      <c r="D24" s="378"/>
      <c r="E24" s="186" t="s">
        <v>543</v>
      </c>
      <c r="F24" s="273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44822</v>
      </c>
      <c r="F25" s="191">
        <v>44815</v>
      </c>
      <c r="G25" s="192"/>
      <c r="H25" s="179"/>
      <c r="K25" s="185"/>
    </row>
    <row r="26" spans="1:11" ht="15.75" customHeight="1">
      <c r="A26" s="367" t="s">
        <v>574</v>
      </c>
      <c r="B26" s="368"/>
      <c r="C26" s="193" t="s">
        <v>544</v>
      </c>
      <c r="D26" s="193"/>
      <c r="E26" s="194"/>
      <c r="F26" s="274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299"/>
      <c r="F27" s="277"/>
      <c r="H27" s="200"/>
      <c r="K27" s="195"/>
    </row>
    <row r="28" spans="1:11" ht="15.75" customHeight="1">
      <c r="A28" s="360">
        <v>1</v>
      </c>
      <c r="B28" s="361"/>
      <c r="C28" s="201" t="s">
        <v>546</v>
      </c>
      <c r="D28" s="202"/>
      <c r="E28" s="300"/>
      <c r="F28" s="301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6"/>
      <c r="F29" s="277"/>
      <c r="H29" s="203"/>
      <c r="K29" s="195"/>
    </row>
    <row r="30" spans="1:11" ht="15.75" customHeight="1">
      <c r="A30" s="362">
        <v>1.1000000000000001</v>
      </c>
      <c r="B30" s="363"/>
      <c r="C30" s="208" t="s">
        <v>586</v>
      </c>
      <c r="D30" s="209"/>
      <c r="E30" s="163">
        <v>50809825487</v>
      </c>
      <c r="F30" s="284">
        <v>50818883820</v>
      </c>
      <c r="G30" s="210"/>
      <c r="H30" s="211"/>
      <c r="I30" s="210"/>
      <c r="J30" s="210"/>
      <c r="K30" s="185"/>
    </row>
    <row r="31" spans="1:11" ht="15.75" customHeight="1">
      <c r="A31" s="365">
        <v>1.2</v>
      </c>
      <c r="B31" s="366"/>
      <c r="C31" s="212" t="s">
        <v>587</v>
      </c>
      <c r="D31" s="213"/>
      <c r="E31" s="261">
        <v>9848.59</v>
      </c>
      <c r="F31" s="285">
        <v>9945.0400000000009</v>
      </c>
      <c r="G31" s="210"/>
      <c r="H31" s="211"/>
      <c r="I31" s="210"/>
      <c r="J31" s="210"/>
      <c r="K31" s="185"/>
    </row>
    <row r="32" spans="1:11" ht="15.75" customHeight="1">
      <c r="A32" s="360">
        <v>2</v>
      </c>
      <c r="B32" s="36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2">
        <v>2.1</v>
      </c>
      <c r="B34" s="363"/>
      <c r="C34" s="208" t="s">
        <v>588</v>
      </c>
      <c r="D34" s="209"/>
      <c r="E34" s="163">
        <v>50855708441</v>
      </c>
      <c r="F34" s="284">
        <v>50809825487</v>
      </c>
      <c r="G34" s="210"/>
      <c r="H34" s="211"/>
      <c r="I34" s="210"/>
      <c r="J34" s="210"/>
      <c r="K34" s="216"/>
    </row>
    <row r="35" spans="1:11" ht="15.75" customHeight="1">
      <c r="A35" s="365">
        <v>2.2000000000000002</v>
      </c>
      <c r="B35" s="366"/>
      <c r="C35" s="217" t="s">
        <v>589</v>
      </c>
      <c r="D35" s="207"/>
      <c r="E35" s="261">
        <v>9807.56</v>
      </c>
      <c r="F35" s="285">
        <v>9848.59</v>
      </c>
      <c r="G35" s="210"/>
      <c r="H35" s="211"/>
      <c r="I35" s="210"/>
      <c r="J35" s="210"/>
    </row>
    <row r="36" spans="1:11" ht="15.75" customHeight="1">
      <c r="A36" s="347">
        <v>3</v>
      </c>
      <c r="B36" s="348"/>
      <c r="C36" s="218" t="s">
        <v>577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578</v>
      </c>
      <c r="D37" s="223"/>
      <c r="E37" s="275">
        <v>45882954</v>
      </c>
      <c r="F37" s="289">
        <v>-9058333</v>
      </c>
      <c r="G37" s="210"/>
      <c r="H37" s="211"/>
      <c r="I37" s="210"/>
      <c r="J37" s="210"/>
    </row>
    <row r="38" spans="1:11" ht="15.75" customHeight="1">
      <c r="A38" s="349">
        <v>3.1</v>
      </c>
      <c r="B38" s="350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v>-240156272</v>
      </c>
      <c r="F39" s="290">
        <v>-499948852</v>
      </c>
      <c r="G39" s="210"/>
      <c r="H39" s="211"/>
      <c r="I39" s="210"/>
      <c r="J39" s="210"/>
    </row>
    <row r="40" spans="1:11" ht="15.75" customHeight="1">
      <c r="A40" s="351">
        <v>3.2</v>
      </c>
      <c r="B40" s="352"/>
      <c r="C40" s="229" t="s">
        <v>585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580</v>
      </c>
      <c r="D41" s="228"/>
      <c r="E41" s="275">
        <v>286039226</v>
      </c>
      <c r="F41" s="289">
        <v>490890519</v>
      </c>
      <c r="G41" s="210"/>
      <c r="H41" s="307"/>
      <c r="I41" s="210"/>
      <c r="J41" s="210"/>
    </row>
    <row r="42" spans="1:11" ht="15.75" customHeight="1">
      <c r="A42" s="351">
        <v>3.3</v>
      </c>
      <c r="B42" s="352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47">
        <v>4</v>
      </c>
      <c r="B44" s="353">
        <v>4</v>
      </c>
      <c r="C44" s="234" t="s">
        <v>575</v>
      </c>
      <c r="D44" s="225"/>
      <c r="E44" s="308">
        <v>-4.1660785960224711E-3</v>
      </c>
      <c r="F44" s="309">
        <v>-9.6983018670614429E-3</v>
      </c>
      <c r="G44" s="210"/>
      <c r="H44" s="211"/>
      <c r="I44" s="210"/>
      <c r="J44" s="210"/>
    </row>
    <row r="45" spans="1:11" ht="15.75" customHeight="1">
      <c r="A45" s="235"/>
      <c r="B45" s="236"/>
      <c r="C45" s="167" t="s">
        <v>579</v>
      </c>
      <c r="D45" s="228"/>
      <c r="E45" s="269"/>
      <c r="F45" s="294"/>
      <c r="G45" s="200"/>
      <c r="H45" s="211"/>
      <c r="I45" s="210"/>
      <c r="J45" s="210"/>
    </row>
    <row r="46" spans="1:11" ht="15.75" customHeight="1">
      <c r="A46" s="347">
        <v>5</v>
      </c>
      <c r="B46" s="353"/>
      <c r="C46" s="237" t="s">
        <v>554</v>
      </c>
      <c r="D46" s="238"/>
      <c r="E46" s="270"/>
      <c r="F46" s="295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1"/>
      <c r="F47" s="296"/>
      <c r="G47" s="210"/>
      <c r="H47" s="211"/>
      <c r="I47" s="210"/>
      <c r="J47" s="210"/>
    </row>
    <row r="48" spans="1:11" ht="15.75" customHeight="1">
      <c r="A48" s="358">
        <v>5.0999999999999996</v>
      </c>
      <c r="B48" s="359"/>
      <c r="C48" s="241" t="s">
        <v>590</v>
      </c>
      <c r="D48" s="209"/>
      <c r="E48" s="303">
        <v>9992.51</v>
      </c>
      <c r="F48" s="297">
        <v>9992.51</v>
      </c>
      <c r="G48" s="210"/>
      <c r="H48" s="211"/>
      <c r="I48" s="210"/>
      <c r="J48" s="210"/>
    </row>
    <row r="49" spans="1:10" ht="15.75" customHeight="1">
      <c r="A49" s="358">
        <v>5.2</v>
      </c>
      <c r="B49" s="359"/>
      <c r="C49" s="242" t="s">
        <v>591</v>
      </c>
      <c r="D49" s="243"/>
      <c r="E49" s="303">
        <v>9807.56</v>
      </c>
      <c r="F49" s="298">
        <v>9839.19</v>
      </c>
      <c r="G49" s="210"/>
      <c r="H49" s="211"/>
      <c r="I49" s="210"/>
      <c r="J49" s="210"/>
    </row>
    <row r="50" spans="1:10" ht="15.75" customHeight="1">
      <c r="A50" s="356">
        <v>6</v>
      </c>
      <c r="B50" s="357"/>
      <c r="C50" s="244" t="s">
        <v>576</v>
      </c>
      <c r="D50" s="245"/>
      <c r="E50" s="278"/>
      <c r="F50" s="279"/>
      <c r="G50" s="210"/>
      <c r="H50" s="211"/>
      <c r="I50" s="210"/>
      <c r="J50" s="210"/>
    </row>
    <row r="51" spans="1:10" ht="15.75" customHeight="1">
      <c r="A51" s="358">
        <v>6.1</v>
      </c>
      <c r="B51" s="359">
        <v>6.1</v>
      </c>
      <c r="C51" s="246" t="s">
        <v>592</v>
      </c>
      <c r="D51" s="247"/>
      <c r="E51" s="306"/>
      <c r="F51" s="305"/>
      <c r="G51" s="304"/>
      <c r="H51" s="211"/>
      <c r="I51" s="210"/>
      <c r="J51" s="210"/>
    </row>
    <row r="52" spans="1:10" ht="15.75" customHeight="1">
      <c r="A52" s="358">
        <v>6.2</v>
      </c>
      <c r="B52" s="359"/>
      <c r="C52" s="208" t="s">
        <v>593</v>
      </c>
      <c r="D52" s="241"/>
      <c r="E52" s="281"/>
      <c r="F52" s="280"/>
      <c r="G52" s="302"/>
      <c r="H52" s="211"/>
      <c r="I52" s="210"/>
      <c r="J52" s="210"/>
    </row>
    <row r="53" spans="1:10" ht="15.75" customHeight="1" thickBot="1">
      <c r="A53" s="354">
        <v>6.2</v>
      </c>
      <c r="B53" s="355">
        <v>6.3</v>
      </c>
      <c r="C53" s="248" t="s">
        <v>581</v>
      </c>
      <c r="D53" s="248"/>
      <c r="E53" s="282">
        <v>0</v>
      </c>
      <c r="F53" s="283">
        <v>0</v>
      </c>
      <c r="G53" s="302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6" t="s">
        <v>557</v>
      </c>
      <c r="F55" s="346"/>
    </row>
    <row r="56" spans="1:10">
      <c r="B56" s="251"/>
      <c r="C56" s="253" t="s">
        <v>594</v>
      </c>
      <c r="D56" s="252"/>
      <c r="E56" s="380" t="s">
        <v>558</v>
      </c>
      <c r="F56" s="346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81"/>
      <c r="F63" s="381"/>
    </row>
    <row r="64" spans="1:10" ht="14.25" customHeight="1">
      <c r="A64" s="256"/>
      <c r="B64" s="256"/>
      <c r="C64" s="257"/>
      <c r="D64" s="173"/>
      <c r="E64" s="382"/>
      <c r="F64" s="382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E56:F56"/>
    <mergeCell ref="E63:F63"/>
    <mergeCell ref="E64:F64"/>
    <mergeCell ref="A40:B40"/>
    <mergeCell ref="A35:B35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</mergeCells>
  <printOptions horizontalCentered="1"/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VrTWaD0dB5d6DqZlIIcOgGnHdgw=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HLlEjiqtra3dH68Me8P5rM5sZHM=</DigestValue>
    </Reference>
  </SignedInfo>
  <SignatureValue>sKpbNN+d6O5gaPV1SFhZgXMLJA0j51FIa9KQ3Jtse6v/1e1KzzHmLJYYJCjmdtdyuDe+yhmTjpEx
TeluwOiQUBFNZZeQesmnrUYzUT3X+e092gjCrIIOy/dhV2BAaNrf6BVXpkSv2MJfhPCckvGg5AnC
Siz4rUfnidkPEqdkXWc=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sg0odhz8HyTAVI+NyTGFG77YOsc=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2022-09-19T06:58:10Z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2022-09-19T06:58:10Z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ickpHchAXcaS47AeII1060BUTq0=</DigestValue>
    </Reference>
    <Reference Type="http://www.w3.org/2000/09/xmldsig#Object" URI="#idOfficeObject">
      <DigestMethod Algorithm="http://www.w3.org/2000/09/xmldsig#sha1"/>
      <DigestValue>RjyinmnQVgR+gm1breRPeejPmqQ=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1qYlqWzUGLSsR7V3qxh0MK3KOq0=</DigestValue>
    </Reference>
  </SignedInfo>
  <SignatureValue>EPHfmQrCS5Hetlr3vVxsEGUGavLGRFxw63awax666rta4H+fsaD6ZrGyTn3VNjPeetF4GzpEnWhM
0H7BuzJIgPr1xvgQ41PLJ5kOYU6d8XIM+W8ih4BWYDeGjL5SWaSC0yLAudmJ0KZPPYrH/G5vUuMS
UMrNJPlNML3sA1wMiMY=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Fai8J3Y18puzsxuchkq2AYKQmF8=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wzxp2Xh8dZt/S/zsrIl/X6K+s2A=</DigestValue>
      </Reference>
      <Reference URI="/xl/styles.xml?ContentType=application/vnd.openxmlformats-officedocument.spreadsheetml.styles+xml">
        <DigestMethod Algorithm="http://www.w3.org/2000/09/xmldsig#sha1"/>
        <DigestValue>K4ktnp5SnO23UklqLTRJUhjwGoA=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pEWuxTsZZJqUwFnDqRJCy6Sqzns=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ouNXZRJXPSUznAMGwtd8KMpt/Og=</DigestValue>
      </Reference>
      <Reference URI="/xl/worksheets/sheet3.xml?ContentType=application/vnd.openxmlformats-officedocument.spreadsheetml.worksheet+xml">
        <DigestMethod Algorithm="http://www.w3.org/2000/09/xmldsig#sha1"/>
        <DigestValue>/JblDXnoB1Ea3N/eXFXENKW+wqw=</DigestValue>
      </Reference>
      <Reference URI="/xl/worksheets/sheet4.xml?ContentType=application/vnd.openxmlformats-officedocument.spreadsheetml.worksheet+xml">
        <DigestMethod Algorithm="http://www.w3.org/2000/09/xmldsig#sha1"/>
        <DigestValue>TwrAOTguUwXYOcKfe+nHAzd7Gc0=</DigestValue>
      </Reference>
      <Reference URI="/xl/worksheets/sheet5.xml?ContentType=application/vnd.openxmlformats-officedocument.spreadsheetml.worksheet+xml">
        <DigestMethod Algorithm="http://www.w3.org/2000/09/xmldsig#sha1"/>
        <DigestValue>/GC9ccu5DT3FiTJm5cSwaj9jzbQ=</DigestValue>
      </Reference>
      <Reference URI="/xl/worksheets/sheet6.xml?ContentType=application/vnd.openxmlformats-officedocument.spreadsheetml.worksheet+xml">
        <DigestMethod Algorithm="http://www.w3.org/2000/09/xmldsig#sha1"/>
        <DigestValue>sg0odhz8HyTAVI+NyTGFG77YOsc=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2022-09-19T11:23:34Z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2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2022-09-19T11:23:34Z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2022-09-19T06:54:07Z</cp:lastPrinted>
  <dcterms:created xsi:type="dcterms:W3CDTF">2014-09-25T08:23:57Z</dcterms:created>
  <dcterms:modified xsi:type="dcterms:W3CDTF">2022-09-19T06:54:08Z</dcterms:modified>
</cp:coreProperties>
</file>