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9. Sep\08\"/>
    </mc:Choice>
  </mc:AlternateContent>
  <xr:revisionPtr revIDLastSave="0" documentId="13_ncr:1_{EF2EE0B8-ECC5-48F0-A59B-FE944C712B80}"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<sst xmlns="http://schemas.openxmlformats.org/spreadsheetml/2006/main" count="1514" uniqueCount="400">
  <si>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</si>
  <si>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</si>
  <si>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</si>
  <si>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</si>
  <si>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</si>
  <si>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</si>
  <si>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</si>
  <si>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</si>
  <si>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</si>
  <si>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</si>
  <si>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</si>
  <si>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</si>
  <si>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</si>
  <si>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</si>
  <si>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</si>
  <si>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</si>
  <si>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</si>
  <si>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</si>
  <si>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</si>
  <si>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</si>
  <si>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</si>
  <si>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</si>
  <si>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</si>
  <si>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</si>
  <si>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</si>
  <si>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</si>
  <si>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</si>
  <si>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</si>
  <si>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</si>
  <si>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</si>
  <si>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</si>
  <si>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</si>
  <si>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</si>
  <si>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</si>
  <si>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</si>
  <si>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</si>
  <si>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</si>
  <si>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</si>
  <si>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</si>
  <si>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</si>
  <si>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</si>
  <si>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</si>
  <si>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</si>
  <si>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</si>
  <si>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</si>
  <si>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</si>
  <si>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</si>
  <si>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</si>
  <si>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</si>
  <si>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</si>
  <si>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</si>
  <si>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</si>
  <si>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</si>
  <si>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</si>
  <si>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</si>
  <si>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</si>
  <si>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</si>
  <si>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</si>
  <si>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</si>
  <si>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</si>
  <si>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</si>
  <si>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</si>
  <si>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</si>
  <si>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</si>
  <si>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</si>
  <si>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</si>
  <si>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</si>
  <si>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</si>
  <si>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</si>
  <si>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</si>
  <si>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</si>
  <si>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</si>
  <si>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</si>
  <si>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</si>
  <si>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</si>
  <si>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</si>
  <si>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</si>
  <si>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</si>
  <si>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</si>
  <si>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</si>
  <si>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</si>
  <si>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</si>
  <si>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</si>
  <si>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</si>
  <si>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</si>
  <si>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</si>
  <si>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</si>
  <si>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</si>
  <si>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</si>
  <si>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</si>
  <si>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</si>
  <si>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</si>
  <si>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</si>
  <si>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</si>
  <si>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</si>
  <si>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</si>
  <si>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</si>
  <si>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</si>
  <si>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</si>
  <si>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</si>
  <si>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</si>
  <si>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</si>
  <si>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</si>
  <si>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</si>
  <si>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</si>
  <si>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</si>
  <si>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</si>
  <si>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</si>
  <si>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</si>
  <si>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</si>
  <si>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</si>
  <si>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</si>
  <si>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</si>
  <si>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</si>
  <si>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</si>
  <si>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</si>
  <si>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</si>
  <si>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</si>
  <si>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</si>
  <si>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</si>
  <si>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</si>
  <si>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</si>
  <si>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</si>
  <si>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</si>
  <si>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</si>
  <si>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</si>
  <si>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</si>
  <si>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</si>
  <si>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</si>
  <si>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</si>
  <si>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</si>
  <si>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</si>
  <si>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</si>
  <si>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</si>
  <si>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</si>
  <si>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</si>
  <si>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</si>
  <si>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</si>
  <si>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</si>
  <si>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</si>
  <si>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</si>
  <si>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</si>
  <si>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</si>
  <si>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</si>
  <si>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</si>
  <si>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</si>
  <si>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</si>
  <si>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</si>
  <si>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</si>
  <si>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</si>
  <si>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</si>
  <si>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</si>
  <si>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</si>
  <si>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</si>
  <si>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</si>
  <si>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</si>
  <si>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</si>
  <si>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</si>
  <si>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</si>
  <si>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</si>
  <si>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</si>
  <si>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</si>
  <si>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</si>
  <si>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</si>
  <si>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</si>
  <si>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</si>
  <si>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</si>
  <si>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</si>
  <si>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</si>
  <si>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</si>
  <si>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</si>
  <si>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</si>
  <si>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</si>
  <si>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</si>
  <si>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</si>
  <si>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</si>
  <si>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</si>
  <si>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</si>
  <si>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</si>
  <si>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</si>
  <si>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</si>
  <si>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</si>
  <si>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</si>
  <si>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</si>
  <si>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</si>
  <si>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</si>
  <si>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</si>
  <si>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</si>
  <si>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</si>
  <si>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</si>
  <si>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</si>
  <si>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</si>
  <si>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</si>
  <si>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</si>
  <si>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</si>
  <si>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</si>
  <si>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</si>
  <si>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</si>
  <si>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</si>
  <si>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</si>
  <si>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</si>
  <si>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</si>
  <si>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</si>
  <si>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</si>
  <si>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</si>
  <si>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</si>
  <si>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</si>
  <si>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</si>
  <si>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</si>
  <si>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</si>
  <si>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</si>
  <si>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</si>
  <si>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</si>
  <si>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</si>
  <si>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</si>
  <si>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</si>
  <si>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</si>
  <si>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</si>
  <si>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</si>
  <si>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</si>
  <si>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</si>
  <si>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</si>
  <si>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</si>
  <si>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</si>
  <si>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</si>
  <si>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</si>
  <si>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</si>
  <si>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</si>
  <si>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</si>
  <si>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</si>
  <si>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</si>
  <si>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</si>
  <si>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</si>
  <si>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</si>
  <si>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</si>
  <si>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</si>
  <si>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</si>
  <si>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</si>
  <si>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</si>
  <si>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</si>
  <si>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</si>
  <si>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</si>
  <si>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</si>
  <si>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</si>
  <si>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</si>
  <si>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</si>
  <si>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</si>
  <si>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</si>
  <si>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</si>
  <si>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</si>
  <si>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</si>
  <si>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</si>
  <si>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</si>
  <si>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</si>
  <si>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</si>
  <si>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</si>
  <si>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</si>
  <si>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</si>
  <si>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</si>
  <si>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</si>
  <si>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</si>
  <si>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</si>
  <si>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</si>
  <si>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</si>
  <si>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</si>
  <si>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</si>
  <si>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</si>
  <si>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</si>
  <si>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</si>
  <si>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</si>
  <si>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</si>
  <si>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</si>
  <si>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</si>
  <si>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</si>
  <si>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</si>
  <si>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</si>
  <si>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</si>
  <si>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</si>
  <si>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</si>
  <si>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</si>
  <si>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</si>
  <si>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</si>
  <si>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</si>
  <si>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</si>
  <si>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</si>
  <si>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</si>
  <si>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</si>
  <si>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</si>
  <si>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</si>
  <si>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</si>
  <si>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</si>
  <si>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</si>
  <si>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</si>
  <si>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</si>
  <si>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</si>
  <si>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</si>
  <si>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</si>
  <si>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</si>
  <si>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</si>
  <si>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</si>
  <si>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</si>
  <si>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</si>
  <si>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</si>
  <si>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</si>
  <si>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</si>
  <si>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</si>
  <si>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</si>
  <si>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</si>
  <si>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</si>
  <si>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</si>
  <si>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</si>
  <si>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</si>
  <si>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</si>
  <si>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</si>
  <si>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</si>
  <si>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</si>
  <si>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</si>
  <si>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</si>
  <si>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</si>
  <si>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</si>
  <si>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</si>
  <si>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</si>
  <si>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</si>
  <si>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</si>
  <si>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</si>
  <si>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</si>
  <si>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</si>
  <si>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</si>
  <si>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</si>
  <si>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</si>
  <si>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</si>
  <si>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</si>
  <si>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</si>
  <si>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</si>
  <si>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</si>
  <si>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</si>
  <si>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</si>
  <si>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</si>
  <si>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</si>
  <si>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</si>
  <si>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</si>
  <si>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</si>
  <si>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</si>
  <si>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</si>
  <si>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</si>
  <si>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</si>
  <si>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</si>
  <si>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</si>
  <si>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</si>
  <si>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</si>
  <si>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</si>
  <si>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</si>
  <si>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</si>
  <si>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</si>
  <si>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</si>
  <si>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</si>
  <si>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</si>
  <si>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</si>
  <si>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</si>
  <si>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</si>
  <si>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</si>
  <si>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</si>
  <si>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</si>
  <si>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</si>
  <si>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</si>
  <si>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BVH</t>
  </si>
  <si>
    <t>HDB</t>
  </si>
  <si>
    <t>HPG</t>
  </si>
  <si>
    <t>2246.7</t>
  </si>
  <si>
    <t>2246.8</t>
  </si>
  <si>
    <t>2246.9</t>
  </si>
  <si>
    <t>MSN</t>
  </si>
  <si>
    <t>2246.10</t>
  </si>
  <si>
    <t>2246.11</t>
  </si>
  <si>
    <t>NVL</t>
  </si>
  <si>
    <t>2246.12</t>
  </si>
  <si>
    <t>2246.13</t>
  </si>
  <si>
    <t>PLX</t>
  </si>
  <si>
    <t>2246.14</t>
  </si>
  <si>
    <t>2246.15</t>
  </si>
  <si>
    <t>POW</t>
  </si>
  <si>
    <t>2246.16</t>
  </si>
  <si>
    <t>2246.17</t>
  </si>
  <si>
    <t>2246.18</t>
  </si>
  <si>
    <t>2246.19</t>
  </si>
  <si>
    <t>STB</t>
  </si>
  <si>
    <t>VCB</t>
  </si>
  <si>
    <t>VHM</t>
  </si>
  <si>
    <t>VIC</t>
  </si>
  <si>
    <t>VNM</t>
  </si>
  <si>
    <t>VRE</t>
  </si>
  <si>
    <t>Đại diện có thẩm quyền của Công ty quản lý Quỹ</t>
  </si>
  <si>
    <t>ACB</t>
  </si>
  <si>
    <t>Phí Tuấn Thành</t>
  </si>
  <si>
    <t xml:space="preserve">Phó Tổng Giám đốc </t>
  </si>
  <si>
    <t>Phó phòng Dịch vụ Quản trị và Giám sát Quỹ</t>
  </si>
  <si>
    <t>Trịnh Hoài Nam</t>
  </si>
  <si>
    <t>4. Ngày lập báo cáo: Ngày 05 tháng 09 năm 2022</t>
  </si>
  <si>
    <t>BID</t>
  </si>
  <si>
    <t>2246.20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</si>
</sst>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zoomScale="85" zoomScaleNormal="85" workbookViewId="0">
      <selection activeCell="A18" sqref="A18"/>
    </sheetView>
  </sheetViews>
  <sheetFormatPr defaultRowHeight="12.75" x14ac:dyDescent="0.2"/>
  <cols>
    <col min="1" max="1" width="70.7109375" customWidth="1"/>
    <col min="2" max="2" width="12.28515625" customWidth="1"/>
    <col min="3" max="3" width="81.28515625" customWidth="1"/>
    <col min="4" max="4" width="37" customWidth="1"/>
  </cols>
  <sheetData>
    <row r="1" spans="1:4" ht="15" customHeight="1" x14ac:dyDescent="0.2">
      <c r="A1" s="47" t="s">
        <v>0</v>
      </c>
      <c r="B1" s="47"/>
      <c r="C1" s="47"/>
      <c r="D1" s="47"/>
    </row>
    <row r="2" spans="1:4" ht="9" customHeight="1" x14ac:dyDescent="0.2">
      <c r="A2" s="47"/>
      <c r="B2" s="47"/>
      <c r="C2" s="47"/>
      <c r="D2" s="47"/>
    </row>
    <row r="3" spans="1:4" ht="15" customHeight="1" x14ac:dyDescent="0.25">
      <c r="A3" s="1" t="s">
        <v>1</v>
      </c>
      <c r="B3" s="1" t="s">
        <v>1</v>
      </c>
      <c r="C3" s="2" t="s">
        <v>2</v>
      </c>
      <c r="D3" s="11" t="s">
        <v>335</v>
      </c>
    </row>
    <row r="4" spans="1:4" ht="15" customHeight="1" x14ac:dyDescent="0.25">
      <c r="A4" s="1" t="s">
        <v>1</v>
      </c>
      <c r="B4" s="1" t="s">
        <v>1</v>
      </c>
      <c r="C4" s="2" t="s">
        <v>3</v>
      </c>
      <c r="D4" s="11">
        <v>8</v>
      </c>
    </row>
    <row r="5" spans="1:4" ht="15" customHeight="1" x14ac:dyDescent="0.25">
      <c r="A5" s="1" t="s">
        <v>1</v>
      </c>
      <c r="B5" s="1" t="s">
        <v>1</v>
      </c>
      <c r="C5" s="2" t="s">
        <v>4</v>
      </c>
      <c r="D5" s="11">
        <v>2022</v>
      </c>
    </row>
    <row r="6" spans="1:4" ht="15" customHeight="1" x14ac:dyDescent="0.25">
      <c r="A6" s="1" t="s">
        <v>1</v>
      </c>
      <c r="B6" s="1" t="s">
        <v>1</v>
      </c>
      <c r="C6" s="1" t="s">
        <v>1</v>
      </c>
      <c r="D6" s="1" t="s">
        <v>1</v>
      </c>
    </row>
    <row r="7" spans="1:4" ht="15" customHeight="1" x14ac:dyDescent="0.25">
      <c r="A7" s="48" t="s">
        <v>363</v>
      </c>
      <c r="B7" s="48"/>
      <c r="C7" s="1"/>
      <c r="D7" s="1" t="s">
        <v>1</v>
      </c>
    </row>
    <row r="8" spans="1:4" ht="15" customHeight="1" x14ac:dyDescent="0.25">
      <c r="A8" s="48" t="s">
        <v>336</v>
      </c>
      <c r="B8" s="48"/>
      <c r="C8" s="1"/>
      <c r="D8" s="1" t="s">
        <v>1</v>
      </c>
    </row>
    <row r="9" spans="1:4" ht="15" customHeight="1" x14ac:dyDescent="0.25">
      <c r="A9" s="49" t="s">
        <v>364</v>
      </c>
      <c r="B9" s="48"/>
      <c r="C9" s="1"/>
      <c r="D9" s="1" t="s">
        <v>1</v>
      </c>
    </row>
    <row r="10" spans="1:4" ht="15" customHeight="1" x14ac:dyDescent="0.25">
      <c r="A10" s="48" t="s">
        <v>397</v>
      </c>
      <c r="B10" s="48"/>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46" t="s">
        <v>52</v>
      </c>
      <c r="B33" s="46"/>
      <c r="C33" s="45" t="s">
        <v>391</v>
      </c>
      <c r="D33" s="46"/>
    </row>
    <row r="34" spans="1:4" ht="15" customHeight="1" x14ac:dyDescent="0.2">
      <c r="A34" s="44" t="s">
        <v>53</v>
      </c>
      <c r="B34" s="44"/>
      <c r="C34" s="44" t="s">
        <v>53</v>
      </c>
      <c r="D34" s="44"/>
    </row>
    <row r="35" spans="1:4" ht="15" customHeight="1" x14ac:dyDescent="0.25">
      <c r="A35" s="1" t="s">
        <v>1</v>
      </c>
      <c r="B35" s="1" t="s">
        <v>1</v>
      </c>
      <c r="C35" s="1" t="s">
        <v>1</v>
      </c>
      <c r="D35" s="1" t="s">
        <v>1</v>
      </c>
    </row>
    <row r="41" spans="1:4" ht="15.75" x14ac:dyDescent="0.25">
      <c r="A41" s="10" t="s">
        <v>396</v>
      </c>
      <c r="B41" s="15"/>
      <c r="C41" s="15" t="s">
        <v>393</v>
      </c>
    </row>
    <row r="42" spans="1:4" ht="15.75" x14ac:dyDescent="0.25">
      <c r="A42" s="10" t="s">
        <v>395</v>
      </c>
      <c r="B42" s="15"/>
      <c r="C42" s="15" t="s">
        <v>394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x14ac:dyDescent="0.2"/>
  <cols>
    <col min="1" max="1" width="6.7109375" customWidth="1"/>
    <col min="2" max="2" width="40.5703125" customWidth="1"/>
    <col min="3" max="6" width="13.7109375" customWidth="1"/>
    <col min="7" max="7" width="14.7109375" customWidth="1"/>
  </cols>
  <sheetData>
    <row r="1" spans="1:7" ht="15" customHeight="1" x14ac:dyDescent="0.2">
      <c r="A1" s="51" t="s">
        <v>6</v>
      </c>
      <c r="B1" s="51" t="s">
        <v>117</v>
      </c>
      <c r="C1" s="51" t="s">
        <v>235</v>
      </c>
      <c r="D1" s="51"/>
      <c r="E1" s="51" t="s">
        <v>236</v>
      </c>
      <c r="F1" s="51"/>
      <c r="G1" s="51" t="s">
        <v>316</v>
      </c>
    </row>
    <row r="2" spans="1:7" ht="15" customHeight="1" x14ac:dyDescent="0.2">
      <c r="A2" s="51"/>
      <c r="B2" s="51"/>
      <c r="C2" s="7" t="s">
        <v>307</v>
      </c>
      <c r="D2" s="7" t="s">
        <v>313</v>
      </c>
      <c r="E2" s="7" t="s">
        <v>307</v>
      </c>
      <c r="F2" s="7" t="s">
        <v>313</v>
      </c>
      <c r="G2" s="51"/>
    </row>
    <row r="3" spans="1:7" ht="15" customHeight="1" x14ac:dyDescent="0.25">
      <c r="A3" s="8" t="s">
        <v>58</v>
      </c>
      <c r="B3" s="8" t="s">
        <v>317</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318</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319</v>
      </c>
      <c r="C8" s="8" t="s">
        <v>1</v>
      </c>
      <c r="D8" s="8" t="s">
        <v>1</v>
      </c>
      <c r="E8" s="8" t="s">
        <v>1</v>
      </c>
      <c r="F8" s="8" t="s">
        <v>1</v>
      </c>
      <c r="G8" s="8" t="s">
        <v>1</v>
      </c>
    </row>
    <row r="9" spans="1:7" ht="15" customHeight="1" x14ac:dyDescent="0.25">
      <c r="A9" s="5" t="s">
        <v>1</v>
      </c>
      <c r="B9" s="5" t="s">
        <v>320</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321</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322</v>
      </c>
      <c r="C13" s="8" t="s">
        <v>1</v>
      </c>
      <c r="D13" s="8" t="s">
        <v>1</v>
      </c>
      <c r="E13" s="8" t="s">
        <v>1</v>
      </c>
      <c r="F13" s="8" t="s">
        <v>1</v>
      </c>
      <c r="G13" s="8" t="s">
        <v>1</v>
      </c>
    </row>
    <row r="14" spans="1:7" ht="15" customHeight="1" x14ac:dyDescent="0.25">
      <c r="A14" s="8" t="s">
        <v>147</v>
      </c>
      <c r="B14" s="8" t="s">
        <v>323</v>
      </c>
      <c r="C14" s="8" t="s">
        <v>1</v>
      </c>
      <c r="D14" s="8" t="s">
        <v>1</v>
      </c>
      <c r="E14" s="8" t="s">
        <v>1</v>
      </c>
      <c r="F14" s="8" t="s">
        <v>1</v>
      </c>
      <c r="G14" s="8" t="s">
        <v>1</v>
      </c>
    </row>
    <row r="15" spans="1:7" ht="15" customHeight="1" x14ac:dyDescent="0.25">
      <c r="A15" s="5" t="s">
        <v>1</v>
      </c>
      <c r="B15" s="5" t="s">
        <v>324</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x14ac:dyDescent="0.2"/>
  <cols>
    <col min="1" max="1" width="6.7109375" customWidth="1"/>
    <col min="2" max="2" width="25.28515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1" t="s">
        <v>6</v>
      </c>
      <c r="B1" s="51" t="s">
        <v>325</v>
      </c>
      <c r="C1" s="51" t="s">
        <v>178</v>
      </c>
      <c r="D1" s="51" t="s">
        <v>179</v>
      </c>
      <c r="E1" s="51"/>
      <c r="F1" s="51" t="s">
        <v>180</v>
      </c>
      <c r="G1" s="51"/>
      <c r="H1" s="51" t="s">
        <v>326</v>
      </c>
    </row>
    <row r="2" spans="1:8" ht="15" customHeight="1" x14ac:dyDescent="0.2">
      <c r="A2" s="51"/>
      <c r="B2" s="51"/>
      <c r="C2" s="51"/>
      <c r="D2" s="7" t="s">
        <v>307</v>
      </c>
      <c r="E2" s="7" t="s">
        <v>313</v>
      </c>
      <c r="F2" s="7" t="s">
        <v>307</v>
      </c>
      <c r="G2" s="7" t="s">
        <v>313</v>
      </c>
      <c r="H2" s="51"/>
    </row>
    <row r="3" spans="1:8" ht="15" customHeight="1" x14ac:dyDescent="0.25">
      <c r="A3" s="8" t="s">
        <v>58</v>
      </c>
      <c r="B3" s="8" t="s">
        <v>327</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328</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329</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330</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331</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332</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x14ac:dyDescent="0.2"/>
  <cols>
    <col min="1" max="1" width="6.7109375" customWidth="1"/>
    <col min="2" max="2" width="42.7109375" customWidth="1"/>
    <col min="3" max="3" width="41.42578125" customWidth="1"/>
  </cols>
  <sheetData>
    <row r="1" spans="1:3" ht="15" customHeight="1" x14ac:dyDescent="0.2">
      <c r="A1" s="7" t="s">
        <v>6</v>
      </c>
      <c r="B1" s="7" t="s">
        <v>334</v>
      </c>
      <c r="C1" s="7" t="s">
        <v>7</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{'SheetId':'0e67e680-b807-4d33-99c0-7b78881f5ae3','UId':'9cbd5645-d1cc-4c66-9f84-d2f549c40baa','Col':4,'Row':3,'Format':'numberic','Value':'181471347322','TargetCode':''}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{'SheetId':'0e67e680-b807-4d33-99c0-7b78881f5ae3','UId':'99e568e1-5c2c-4711-855d-7b59f3d1cab6','Col':5,'Row':3,'Format':'numberic','Value':'233832725245','TargetCode':''}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{'SheetId':'0e67e680-b807-4d33-99c0-7b78881f5ae3','UId':'c69da7a3-02da-4c71-9ebc-1684c54f1afc','Col':6,'Row':3,'Format':'numberic','Value':'6.22224625084918','TargetCode':''}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{'SheetId':'0e67e680-b807-4d33-99c0-7b78881f5ae3','UId':'ff256832-31a8-4b18-a932-43bc9d1665b9','Col':4,'Row':6,'ColDynamic':4,'RowDynamic':5,'Format':'numberic','Value':'181471347322','TargetCode':''}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{'SheetId':'0e67e680-b807-4d33-99c0-7b78881f5ae3','UId':'a91ef888-5216-4368-893d-4bf54555e048','Col':5,'Row':6,'ColDynamic':5,'RowDynamic':5,'Format':'numberic','Value':'233832725245','TargetCode':''}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{'SheetId':'0e67e680-b807-4d33-99c0-7b78881f5ae3','UId':'0872eb3d-591d-41ae-88b3-07cc186bb076','Col':6,'Row':6,'ColDynamic':6,'RowDynamic':5,'Format':'numberic','Value':'6.22224625084918','TargetCode':''}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{'SheetId':'0e67e680-b807-4d33-99c0-7b78881f5ae3','UId':'c59bc369-ef6c-4ae7-8932-3d3cd7b0f999','Col':4,'Row':8,'ColDynamic':4,'RowDynamic':9,'Format':'numberic','Value':'367827455400','TargetCode':''}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{'SheetId':'0e67e680-b807-4d33-99c0-7b78881f5ae3','UId':'71da1168-8366-41b4-a97a-ac130f3a71ab','Col':5,'Row':8,'ColDynamic':5,'RowDynamic':9,'Format':'numberic','Value':'288819090500','TargetCode':''}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{'SheetId':'0e67e680-b807-4d33-99c0-7b78881f5ae3','UId':'3c022ada-eb27-4aed-bf94-d517130be29a','Col':6,'Row':8,'ColDynamic':6,'RowDynamic':9,'Format':'numberic','Value':'0.707247885729655','TargetCode':''}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{'SheetId':'0e67e680-b807-4d33-99c0-7b78881f5ae3','UId':'aaa47aee-de9e-4a72-aaac-e89970beaace','Col':4,'Row':13,'ColDynamic':4,'RowDynamic':12,'Format':'numberic','Value':'685214000','TargetCode':''}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{'SheetId':'0e67e680-b807-4d33-99c0-7b78881f5ae3','UId':'c31cdabe-83ce-456c-8300-7b06d46f81cc','Col':5,'Row':13,'ColDynamic':5,'RowDynamic':12,'Format':'numberic','Value':'425000000','TargetCode':''}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{'SheetId':'0e67e680-b807-4d33-99c0-7b78881f5ae3','UId':'df064eb2-539c-42cd-9667-ecd8effb04f7','Col':6,'Row':13,'ColDynamic':6,'RowDynamic':12,'Format':'numberic','Value':'1.44036946025086','TargetCode':''}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{'SheetId':'0e67e680-b807-4d33-99c0-7b78881f5ae3','UId':'4db3253d-9c46-4d6e-918f-a429377ea210','Col':4,'Row':16,'Format':'numberic','Value':'175342465','TargetCode':''}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{'SheetId':'0e67e680-b807-4d33-99c0-7b78881f5ae3','UId':'1b5619ce-07bd-4f38-b89d-ff10d4440cfc','Col':5,'Row':16,'Format':'numberic','Value':'180821917','TargetCode':''}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{'SheetId':'0e67e680-b807-4d33-99c0-7b78881f5ae3','UId':'fcf911ca-e231-4e37-ba04-31a4d132b264','Col':5,'Row':21,'ColDynamic':5,'RowDynamic':20,'Format':'numberic','Value':'53797956','TargetCode':''}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{'SheetId':'0e67e680-b807-4d33-99c0-7b78881f5ae3','UId':'9165401c-9eab-437b-81ae-d4feb80e4e2f','Col':4,'Row':30,'Format':'numberic','Value':'550159359187','TargetCode':''}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{'SheetId':'0e67e680-b807-4d33-99c0-7b78881f5ae3','UId':'a439d206-4c67-47d4-afcd-d4f8e627acf1','Col':5,'Row':30,'Format':'numberic','Value':'523311435618','TargetCode':''}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{'SheetId':'0e67e680-b807-4d33-99c0-7b78881f5ae3','UId':'8906c8be-ac8d-4de9-aebb-1de6b88d0a22','Col':6,'Row':30,'Format':'numberic','Value':'1.00079298119964','TargetCode':''}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{'SheetId':'0e67e680-b807-4d33-99c0-7b78881f5ae3','UId':'c0a5eee6-84a8-4294-82d8-68a2433fd220','Col':4,'Row':34,'ColDynamic':4,'RowDynamic':33,'Format':'numberic','Value':'5646597210','TargetCode':''}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{'SheetId':'0e67e680-b807-4d33-99c0-7b78881f5ae3','UId':'a4ede6ba-ec49-4991-9f32-c8e9bcfe31d0','Col':5,'Row':34,'ColDynamic':5,'RowDynamic':33,'Format':'numberic','Value':'5394880200','TargetCode':''}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{'SheetId':'0e67e680-b807-4d33-99c0-7b78881f5ae3','UId':'6823b56c-6355-4646-a028-45bac846780f','Col':4,'Row':37,'Format':'numberic','Value':'3061706928','TargetCode':''}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{'SheetId':'0e67e680-b807-4d33-99c0-7b78881f5ae3','UId':'3318279c-387a-4099-bb92-e31c1fe449fe','Col':5,'Row':37,'Format':'numberic','Value':'3790035122','TargetCode':''}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{'SheetId':'0e67e680-b807-4d33-99c0-7b78881f5ae3','UId':'4e4bdcf0-80c6-4aab-a280-ce14045479a2','Col':6,'Row':37,'Format':'numberic','Value':'0.566769846436063','TargetCode':''}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{'SheetId':'0e67e680-b807-4d33-99c0-7b78881f5ae3','UId':'3c70b8a9-b1ec-43c2-876f-82404e71a395','Col':4,'Row':40,'Format':'numberic','Value':'8708304138','TargetCode':''}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{'SheetId':'0e67e680-b807-4d33-99c0-7b78881f5ae3','UId':'12d35449-1610-445d-a82a-ca6aa3c24666','Col':5,'Row':40,'Format':'numberic','Value':'9184915322','TargetCode':''}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{'SheetId':'0e67e680-b807-4d33-99c0-7b78881f5ae3','UId':'12315a60-eed3-4b10-a10c-2f67a18ee638','Col':6,'Row':40,'Format':'numberic','Value':'1.61204331932478','TargetCode':''}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{'SheetId':'0e67e680-b807-4d33-99c0-7b78881f5ae3','UId':'47fa62ea-4432-4646-9d4f-ee5aab71af85','Col':4,'Row':41,'Format':'numberic','Value':'541451055049','TargetCode':''}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{'SheetId':'0e67e680-b807-4d33-99c0-7b78881f5ae3','UId':'3afb4556-da28-46fc-a2b2-36ba72752042','Col':5,'Row':41,'Format':'numberic','Value':'514126520296','TargetCode':''}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{'SheetId':'0e67e680-b807-4d33-99c0-7b78881f5ae3','UId':'76b3aaa6-980e-4c01-b289-c500e2a6bc24','Col':6,'Row':41,'Format':'numberic','Value':'0.994726727411228','TargetCode':''}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{'SheetId':'0e67e680-b807-4d33-99c0-7b78881f5ae3','UId':'7104513d-d6f9-4449-8a07-2e2ffcb96545','Col':4,'Row':42,'Format':'numberic','Value':'31573573.69','TargetCode':''}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{'SheetId':'0e67e680-b807-4d33-99c0-7b78881f5ae3','UId':'3e6dbc06-a87f-42e5-8f05-e55e94914d01','Col':5,'Row':42,'Format':'numberic','Value':'31251015.68','TargetCode':''}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{'SheetId':'0e67e680-b807-4d33-99c0-7b78881f5ae3','UId':'f428fa58-01e3-47d4-8c5d-1c46168be529','Col':6,'Row':42,'Format':'numberic','Value':'1.07774116343894','TargetCode':''}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{'SheetId':'0e67e680-b807-4d33-99c0-7b78881f5ae3','UId':'4e4f6161-da0f-463f-8dd1-39772b1d4eda','Col':4,'Row':43,'Format':'numberic','Value':'17148.86','TargetCode':''}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{'SheetId':'0e67e680-b807-4d33-99c0-7b78881f5ae3','UId':'4a847a8c-942e-443a-8eae-7a36b88630ea','Col':5,'Row':43,'Format':'numberic','Value':'16451.51','TargetCode':''}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{'SheetId':'0e67e680-b807-4d33-99c0-7b78881f5ae3','UId':'b1a27640-3dfd-4efe-90b1-884e8ae97752','Col':6,'Row':43,'Format':'numberic','Value':'0.922973669013095','TargetCode':''}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{'SheetId':'9e57442d-faa2-4732-bfe8-6082c7f4cc3b','UId':'1ab6082b-49bd-46b5-a368-d8740fb12834','Col':4,'Row':2,'Format':'numberic','Value':'844940029','TargetCode':''}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{'SheetId':'9e57442d-faa2-4732-bfe8-6082c7f4cc3b','UId':'220cbdc8-4631-4f07-a522-f901ab9a56b6','Col':5,'Row':2,'Format':'numberic','Value':'843849312','TargetCode':''}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{'SheetId':'9e57442d-faa2-4732-bfe8-6082c7f4cc3b','UId':'44591e3f-5579-49aa-bc70-68808b3d1875','Col':6,'Row':2,'Format':'numberic','Value':'4278244471','TargetCode':''}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{'SheetId':'9e57442d-faa2-4732-bfe8-6082c7f4cc3b','UId':'469f6a2b-25ef-4e27-93c5-0caee9db4d81','Col':4,'Row':5,'ColDynamic':4,'RowDynamic':4,'Format':'numberic','Value':'505214000','TargetCode':''}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{'SheetId':'9e57442d-faa2-4732-bfe8-6082c7f4cc3b','UId':'7b8d3f89-6827-40c2-b297-cf7a42237b42','Col':5,'Row':5,'ColDynamic':5,'RowDynamic':4,'Format':'numberic','Value':'537000000','TargetCode':''}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{'SheetId':'9e57442d-faa2-4732-bfe8-6082c7f4cc3b','UId':'4ae5c9f2-f277-4de6-a00c-b59eae1b7410','Col':6,'Row':5,'ColDynamic':6,'RowDynamic':4,'Format':'numberic','Value':'3291943100','TargetCode':''}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{'SheetId':'9e57442d-faa2-4732-bfe8-6082c7f4cc3b','UId':'5cf117a3-96d2-4aaf-916d-02b16ba83420','Col':4,'Row':7,'ColDynamic':4,'RowDynamic':4,'Format':'numberic','Value':'339726029','TargetCode':''}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{'SheetId':'9e57442d-faa2-4732-bfe8-6082c7f4cc3b','UId':'89c23fea-c054-41d5-9d1e-0958d45c7a95','Col':5,'Row':7,'ColDynamic':5,'RowDynamic':4,'Format':'numberic','Value':'306849312','TargetCode':''}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{'SheetId':'9e57442d-faa2-4732-bfe8-6082c7f4cc3b','UId':'d5829e20-95a8-4535-904c-7e09f2cdc9f2','Col':6,'Row':7,'ColDynamic':6,'RowDynamic':4,'Format':'numberic','Value':'986301371','TargetCode':''}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{'SheetId':'9e57442d-faa2-4732-bfe8-6082c7f4cc3b','UId':'21f3c77c-886e-43f3-9ba5-fdc740bf45a7','Col':4,'Row':11,'ColDynamic':4,'RowDynamic':8,'Format':'numberic','Value':'921458992','TargetCode':''}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{'SheetId':'9e57442d-faa2-4732-bfe8-6082c7f4cc3b','UId':'fff53ed1-05e1-4ac8-8249-2f48edf9fa14','Col':5,'Row':11,'ColDynamic':5,'RowDynamic':8,'Format':'numberic','Value':'748992167','TargetCode':''}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{'SheetId':'9e57442d-faa2-4732-bfe8-6082c7f4cc3b','UId':'c1a4252e-e2cb-4233-bed1-d3afc836ccc8','Col':6,'Row':11,'ColDynamic':6,'RowDynamic':8,'Format':'numberic','Value':'6896852694','TargetCode':''}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{'SheetId':'9e57442d-faa2-4732-bfe8-6082c7f4cc3b','UId':'2b4c7218-ef2f-452d-80ea-cb1d29493e04','Col':4,'Row':12,'Format':'numberic','Value':'536002637','TargetCode':''}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{'SheetId':'9e57442d-faa2-4732-bfe8-6082c7f4cc3b','UId':'2916fb19-bceb-454d-ad42-4fc7a299a2a3','Col':5,'Row':12,'Format':'numberic','Value':'525039022','TargetCode':''}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{'SheetId':'9e57442d-faa2-4732-bfe8-6082c7f4cc3b','UId':'4e500903-fadf-4a73-8849-257ec68842d0','Col':6,'Row':12,'Format':'numberic','Value':'4324916689','TargetCode':''}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{'SheetId':'9e57442d-faa2-4732-bfe8-6082c7f4cc3b','UId':'157e5771-4dd4-4ed6-838c-69dd228515cd','Col':4,'Row':14,'ColDynamic':4,'RowDynamic':11,'Format':'numberic','Value':'48628375','TargetCode':''}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{'SheetId':'9e57442d-faa2-4732-bfe8-6082c7f4cc3b','UId':'1e7708d3-6d2b-4639-8d85-59b3c9bf16f5','Col':5,'Row':14,'ColDynamic':5,'RowDynamic':11,'Format':'numberic','Value':'67988686','TargetCode':''}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{'SheetId':'9e57442d-faa2-4732-bfe8-6082c7f4cc3b','UId':'18031c0a-5fc4-4a35-8331-a60cef3972fd','Col':6,'Row':14,'ColDynamic':6,'RowDynamic':11,'Format':'numberic','Value':'448214034','TargetCode':''}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{'SheetId':'9e57442d-faa2-4732-bfe8-6082c7f4cc3b','UId':'a66486eb-4505-4714-830d-ba2c3c0c6cd7','Col':6,'Row':17,'Format':'numberic','Value':'619300000','TargetCode':''}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{'SheetId':'9e57442d-faa2-4732-bfe8-6082c7f4cc3b','UId':'1863aaae-65a9-4f9f-9c5d-b3b2a95e519b','Col':5,'Row':24,'ColDynamic':5,'RowDynamic':23,'Format':'numberic','Value':'5397863','TargetCode':''}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{'SheetId':'9e57442d-faa2-4732-bfe8-6082c7f4cc3b','UId':'45a838e8-921d-463e-8daa-a5c771a772aa','Col':6,'Row':24,'ColDynamic':6,'RowDynamic':23,'Format':'numberic','Value':'46415507','TargetCode':''}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{'SheetId':'9e57442d-faa2-4732-bfe8-6082c7f4cc3b','UId':'3873886c-5e1c-44a4-ba3a-dae5f5accc8b','Col':6,'Row':26,'ColDynamic':6,'RowDynamic':19,'Format':'numberic','Value':'240000000','TargetCode':''}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{'SheetId':'9e57442d-faa2-4732-bfe8-6082c7f4cc3b','UId':'22eae942-46a3-4663-8bad-854ee399b27a','Col':4,'Row':32,'Format':'numberic','Value':'221442537','TargetCode':''}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{'SheetId':'9e57442d-faa2-4732-bfe8-6082c7f4cc3b','UId':'e86bd792-47df-41d4-b178-07deae52a1d3','Col':5,'Row':32,'Format':'numberic','Value':'39955863','TargetCode':''}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{'SheetId':'9e57442d-faa2-4732-bfe8-6082c7f4cc3b','UId':'38ae0936-1d1f-43c1-92bd-8403ec08cfeb','Col':6,'Row':32,'Format':'numberic','Value':'1210726326','TargetCode':''}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{'SheetId':'9e57442d-faa2-4732-bfe8-6082c7f4cc3b','UId':'a2f958ce-55fd-4741-a0a1-bdcf0dd1c8ec','Col':4,'Row':35,'Format':'numberic','Value':'325080','TargetCode':''}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{'SheetId':'9e57442d-faa2-4732-bfe8-6082c7f4cc3b','UId':'393bdfde-2176-402e-9b16-331c74ac5995','Col':5,'Row':35,'Format':'numberic','Value':'1548233','TargetCode':''}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{'SheetId':'9e57442d-faa2-4732-bfe8-6082c7f4cc3b','UId':'61a21fd4-9c85-4c00-b1f5-a006461b16c9','Col':6,'Row':35,'Format':'numberic','Value':'7280138','TargetCode':''}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{'SheetId':'9e57442d-faa2-4732-bfe8-6082c7f4cc3b','UId':'c95f90f6-640a-4331-b0e8-54422c753940','Col':4,'Row':38,'Format':'numberic','Value':'-76518963','TargetCode':''}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{'SheetId':'9e57442d-faa2-4732-bfe8-6082c7f4cc3b','UId':'19caeda8-1e5a-4518-8250-4c15acb82c48','Col':5,'Row':38,'Format':'numberic','Value':'94857145','TargetCode':''}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{'SheetId':'9e57442d-faa2-4732-bfe8-6082c7f4cc3b','UId':'d743182c-5853-46f3-8604-ad3aa58840b8','Col':6,'Row':38,'Format':'numberic','Value':'-2618608223','TargetCode':''}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{'SheetId':'9e57442d-faa2-4732-bfe8-6082c7f4cc3b','UId':'5fb4cc84-0a90-4cae-ba19-392c839af798','Col':4,'Row':39,'Format':'numberic','Value':'21781649900','TargetCode':''}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{'SheetId':'9e57442d-faa2-4732-bfe8-6082c7f4cc3b','UId':'c14dbefc-c01b-44b0-a577-6f17c0396290','Col':5,'Row':39,'Format':'numberic','Value':'-8101447044','TargetCode':''}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{'SheetId':'9e57442d-faa2-4732-bfe8-6082c7f4cc3b','UId':'d1eb0ab7-7a60-49c8-b8aa-39c894436edb','Col':6,'Row':39,'Format':'numberic','Value':'-78562809394','TargetCode':''}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{'SheetId':'9e57442d-faa2-4732-bfe8-6082c7f4cc3b','UId':'7dc5398f-c841-400c-850b-875a5c468e05','Col':4,'Row':40,'Format':'numberic','Value':'4084366964','TargetCode':''}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{'SheetId':'9e57442d-faa2-4732-bfe8-6082c7f4cc3b','UId':'fa4fb11d-bd81-48b0-9ef6-a4ff2cd9d48a','Col':5,'Row':40,'Format':'numberic','Value':'-2605630713','TargetCode':''}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{'SheetId':'9e57442d-faa2-4732-bfe8-6082c7f4cc3b','UId':'73bb9d14-e1ea-4394-a083-b8a649641cf9','Col':6,'Row':40,'Format':'numberic','Value':'-26700130047','TargetCode':''}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{'SheetId':'9e57442d-faa2-4732-bfe8-6082c7f4cc3b','UId':'bab2e1a7-20d5-41fd-881b-9a21514bfc4f','Col':4,'Row':41,'Format':'numberic','Value':'17697282936','TargetCode':''}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{'SheetId':'9e57442d-faa2-4732-bfe8-6082c7f4cc3b','UId':'128100c2-b671-4904-a5a9-41069ed12784','Col':5,'Row':41,'Format':'numberic','Value':'-5495816331','TargetCode':''}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{'SheetId':'9e57442d-faa2-4732-bfe8-6082c7f4cc3b','UId':'04b06e65-b2eb-4858-bb0b-d72c0270f1f6','Col':6,'Row':41,'Format':'numberic','Value':'-51862679347','TargetCode':''}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{'SheetId':'9e57442d-faa2-4732-bfe8-6082c7f4cc3b','UId':'0c34f541-ad2d-4bff-9fce-284295e89335','Col':4,'Row':42,'Format':'numberic','Value':'21705130937','TargetCode':''}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{'SheetId':'9e57442d-faa2-4732-bfe8-6082c7f4cc3b','UId':'a1069390-e9a5-41a9-8d0c-f5931f68451d','Col':5,'Row':42,'Format':'numberic','Value':'-8006589899','TargetCode':''}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{'SheetId':'9e57442d-faa2-4732-bfe8-6082c7f4cc3b','UId':'943a903f-8f0c-48d3-9a7d-d0f797c51f06','Col':6,'Row':42,'Format':'numberic','Value':'-81181417617','TargetCode':''}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{'SheetId':'9e57442d-faa2-4732-bfe8-6082c7f4cc3b','UId':'14ba2d4e-fc98-469f-8702-009a93d663bf','Col':4,'Row':43,'Format':'numberic','Value':'514126520296','TargetCode':''}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{'SheetId':'9e57442d-faa2-4732-bfe8-6082c7f4cc3b','UId':'46dc8404-c63b-42c5-af20-35a421a3b5ab','Col':5,'Row':43,'Format':'numberic','Value':'525375895473','TargetCode':''}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{'SheetId':'9e57442d-faa2-4732-bfe8-6082c7f4cc3b','UId':'ae182ae4-ecb8-4b3e-87b1-02fe2b8c8c6e','Col':4,'Row':44,'Format':'numberic','Value':'27324534753','TargetCode':''}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{'SheetId':'9e57442d-faa2-4732-bfe8-6082c7f4cc3b','UId':'c7c70708-3a08-4a71-8b5b-958036d28d83','Col':5,'Row':44,'Format':'numberic','Value':'-11249375177','TargetCode':''}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{'SheetId':'9e57442d-faa2-4732-bfe8-6082c7f4cc3b','UId':'b56d1f06-ac4a-4581-bd76-0a7116bb9601','Col':6,'Row':44,'Format':'numberic','Value':'-8151971274','TargetCode':''}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{'SheetId':'9e57442d-faa2-4732-bfe8-6082c7f4cc3b','UId':'071f8b6b-411a-4479-a1e0-68ae4989d4d4','Col':4,'Row':45,'Format':'numberic','Value':'21705130937','TargetCode':''}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{'SheetId':'9e57442d-faa2-4732-bfe8-6082c7f4cc3b','UId':'649fe867-7540-4d27-809f-914ad09af55e','Col':5,'Row':45,'Format':'numberic','Value':'-8006589899','TargetCode':''}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{'SheetId':'9e57442d-faa2-4732-bfe8-6082c7f4cc3b','UId':'ce2f8942-9d48-4663-bc86-864ddeb2e9fb','Col':6,'Row':45,'Format':'numberic','Value':'-81181417617','TargetCode':''}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{'SheetId':'9e57442d-faa2-4732-bfe8-6082c7f4cc3b','UId':'26da4aec-6928-4f66-88a5-fdfd0ee643e5','Col':4,'Row':47,'Format':'numberic','Value':'5619403816','TargetCode':''}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{'SheetId':'9e57442d-faa2-4732-bfe8-6082c7f4cc3b','UId':'9b98b4cd-1dc6-4f10-9fcd-3b02154fc346','Col':5,'Row':47,'Format':'numberic','Value':'-3242785278','TargetCode':''}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{'SheetId':'9e57442d-faa2-4732-bfe8-6082c7f4cc3b','UId':'ab589e24-1208-4602-83e1-3b0d9a9ddac2','Col':6,'Row':47,'Format':'numberic','Value':'73029446343','TargetCode':''}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{'SheetId':'9e57442d-faa2-4732-bfe8-6082c7f4cc3b','UId':'a1e12271-7d9c-46e1-be1f-d3831e97dba6','Col':4,'Row':48,'Format':'numberic','Value':'541451055049','TargetCode':''}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{'SheetId':'9e57442d-faa2-4732-bfe8-6082c7f4cc3b','UId':'85d94755-db4c-439e-8336-6cbb28df62be','Col':5,'Row':48,'Format':'numberic','Value':'514126520296','TargetCode':''}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{'SheetId':'9e57442d-faa2-4732-bfe8-6082c7f4cc3b','UId':'d8a625ed-973b-4579-990b-8dd486f640c5','Col':6,'Row':48,'Format':'numberic','Value':'541451055049','TargetCode':''}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27),",'Row':",ROW(BCDanhMucDauTu_06029!A27),",","'ColDynamic':",COLUMN(BCDanhMucDauTu_06029!A3),",","'RowDynamic':",ROW(BCDanhMucDauTu_06029!A3),",","'Format':'numberic'",",'Value':'",SUBSTITUTE(BCDanhMucDauTu_06029!A27,"'","\'"),"','TargetCode':''}")</f>
        <v>{'SheetId':'1deb9a6e-dc5a-4908-87cc-034ee9747e20','UId':'1e992cf2-7118-4214-a559-0195c8884aea','Col':1,'Row':27,'ColDynamic':1,'RowDynamic':3,'Format':'numberic','Value':' ','TargetCode':''}</v>
      </c>
    </row>
    <row r="286" spans="1:1" x14ac:dyDescent="0.2">
      <c r="A286" t="str">
        <f>CONCATENATE("{'SheetId':'1deb9a6e-dc5a-4908-87cc-034ee9747e20'",",","'UId':'4f882b80-9e4d-4d19-8537-405badf59571'",",'Col':",COLUMN(BCDanhMucDauTu_06029!B27),",'Row':",ROW(BCDanhMucDauTu_06029!B27),",","'ColDynamic':",COLUMN(BCDanhMucDauTu_06029!B3),",","'RowDynamic':",ROW(BCDanhMucDauTu_06029!B3),",","'Format':'string'",",'Value':'",SUBSTITUTE(BCDanhMucDauTu_06029!B27,"'","\'"),"','TargetCode':''}")</f>
        <v>{'SheetId':'1deb9a6e-dc5a-4908-87cc-034ee9747e20','UId':'4f882b80-9e4d-4d19-8537-405badf59571','Col':2,'Row':27,'ColDynamic':2,'RowDynamic':3,'Format':'string','Value':'Tổng','TargetCode':''}</v>
      </c>
    </row>
    <row r="287" spans="1:1" x14ac:dyDescent="0.2">
      <c r="A287" t="str">
        <f>CONCATENATE("{'SheetId':'1deb9a6e-dc5a-4908-87cc-034ee9747e20'",",","'UId':'5250f607-5010-4670-bb67-dda35efb42cd'",",'Col':",COLUMN(BCDanhMucDauTu_06029!C27),",'Row':",ROW(BCDanhMucDauTu_06029!C27),",","'ColDynamic':",COLUMN(BCDanhMucDauTu_06029!C3),",","'RowDynamic':",ROW(BCDanhMucDauTu_06029!C3),",","'Format':'numberic'",",'Value':'",SUBSTITUTE(BCDanhMucDauTu_06029!C27,"'","\'"),"','TargetCode':''}")</f>
        <v>{'SheetId':'1deb9a6e-dc5a-4908-87cc-034ee9747e20','UId':'5250f607-5010-4670-bb67-dda35efb42cd','Col':3,'Row':27,'ColDynamic':3,'RowDynamic':3,'Format':'numberic','Value':'2247','TargetCode':''}</v>
      </c>
    </row>
    <row r="288" spans="1:1" x14ac:dyDescent="0.2">
      <c r="A288" t="str">
        <f>CONCATENATE("{'SheetId':'1deb9a6e-dc5a-4908-87cc-034ee9747e20'",",","'UId':'428c865a-7282-4f58-bc89-20f1b0217190'",",'Col':",COLUMN(BCDanhMucDauTu_06029!D27),",'Row':",ROW(BCDanhMucDauTu_06029!D27),",","'ColDynamic':",COLUMN(BCDanhMucDauTu_06029!D3),",","'RowDynamic':",ROW(BCDanhMucDauTu_06029!D3),",","'Format':'numberic'",",'Value':'",SUBSTITUTE(BCDanhMucDauTu_06029!D27,"'","\'"),"','TargetCode':''}")</f>
        <v>{'SheetId':'1deb9a6e-dc5a-4908-87cc-034ee9747e20','UId':'428c865a-7282-4f58-bc89-20f1b0217190','Col':4,'Row':27,'ColDynamic':4,'RowDynamic':3,'Format':'numberic','Value':'8579265','TargetCode':''}</v>
      </c>
    </row>
    <row r="289" spans="1:1" x14ac:dyDescent="0.2">
      <c r="A289" t="str">
        <f>CONCATENATE("{'SheetId':'1deb9a6e-dc5a-4908-87cc-034ee9747e20'",",","'UId':'9592905c-7577-459a-bf73-e7d1733cf17a'",",'Col':",COLUMN(BCDanhMucDauTu_06029!E27),",'Row':",ROW(BCDanhMucDauTu_06029!E27),",","'ColDynamic':",COLUMN(BCDanhMucDauTu_06029!E3),",","'RowDynamic':",ROW(BCDanhMucDauTu_06029!E3),",","'Format':'numberic'",",'Value':'",SUBSTITUTE(BCDanhMucDauTu_06029!E27,"'","\'"),"','TargetCode':''}")</f>
        <v>{'SheetId':'1deb9a6e-dc5a-4908-87cc-034ee9747e20','UId':'9592905c-7577-459a-bf73-e7d1733cf17a','Col':5,'Row':27,'ColDynamic':5,'RowDynamic':3,'Format':'numberic','Value':'','TargetCode':''}</v>
      </c>
    </row>
    <row r="290" spans="1:1" x14ac:dyDescent="0.2">
      <c r="A290" t="str">
        <f>CONCATENATE("{'SheetId':'1deb9a6e-dc5a-4908-87cc-034ee9747e20'",",","'UId':'a9e4466a-def7-4534-a075-0e61b1888eec'",",'Col':",COLUMN(BCDanhMucDauTu_06029!F27),",'Row':",ROW(BCDanhMucDauTu_06029!F27),",","'ColDynamic':",COLUMN(BCDanhMucDauTu_06029!F3),",","'RowDynamic':",ROW(BCDanhMucDauTu_06029!F3),",","'Format':'numberic'",",'Value':'",SUBSTITUTE(BCDanhMucDauTu_06029!F27,"'","\'"),"','TargetCode':''}")</f>
        <v>{'SheetId':'1deb9a6e-dc5a-4908-87cc-034ee9747e20','UId':'a9e4466a-def7-4534-a075-0e61b1888eec','Col':6,'Row':27,'ColDynamic':6,'RowDynamic':3,'Format':'numberic','Value':'367827455400','TargetCode':''}</v>
      </c>
    </row>
    <row r="291" spans="1:1" x14ac:dyDescent="0.2">
      <c r="A291" t="str">
        <f>CONCATENATE("{'SheetId':'1deb9a6e-dc5a-4908-87cc-034ee9747e20'",",","'UId':'13379930-3d0b-4576-86a6-aee55aa73fef'",",'Col':",COLUMN(BCDanhMucDauTu_06029!G27),",'Row':",ROW(BCDanhMucDauTu_06029!G27),",","'ColDynamic':",COLUMN(BCDanhMucDauTu_06029!G3),",","'RowDynamic':",ROW(BCDanhMucDauTu_06029!G3),",","'Format':'numberic'",",'Value':'",SUBSTITUTE(BCDanhMucDauTu_06029!G27,"'","\'"),"','TargetCode':''}")</f>
        <v>{'SheetId':'1deb9a6e-dc5a-4908-87cc-034ee9747e20','UId':'13379930-3d0b-4576-86a6-aee55aa73fef','Col':7,'Row':27,'ColDynamic':7,'RowDynamic':3,'Format':'numberic','Value':'0.668583473602191','TargetCode':''}</v>
      </c>
    </row>
    <row r="292" spans="1:1" x14ac:dyDescent="0.2">
      <c r="A292" t="str">
        <f>CONCATENATE("{'SheetId':'1deb9a6e-dc5a-4908-87cc-034ee9747e20'",",","'UId':'17931870-911c-4fad-afd5-7ec649ba087b'",",'Col':",COLUMN(BCDanhMucDauTu_06029!D28),",'Row':",ROW(BCDanhMucDauTu_06029!D28),",","'Format':'numberic'",",'Value':'",SUBSTITUTE(BCDanhMucDauTu_06029!D28,"'","\'"),"','TargetCode':''}")</f>
        <v>{'SheetId':'1deb9a6e-dc5a-4908-87cc-034ee9747e20','UId':'17931870-911c-4fad-afd5-7ec649ba087b','Col':4,'Row':28,'Format':'numberic','Value':' ','TargetCode':''}</v>
      </c>
    </row>
    <row r="293" spans="1:1" x14ac:dyDescent="0.2">
      <c r="A293" t="str">
        <f>CONCATENATE("{'SheetId':'1deb9a6e-dc5a-4908-87cc-034ee9747e20'",",","'UId':'8e29656a-72a1-4698-a2d4-ab43c77220a4'",",'Col':",COLUMN(BCDanhMucDauTu_06029!E28),",'Row':",ROW(BCDanhMucDauTu_06029!E28),",","'Format':'numberic'",",'Value':'",SUBSTITUTE(BCDanhMucDauTu_06029!E28,"'","\'"),"','TargetCode':''}")</f>
        <v>{'SheetId':'1deb9a6e-dc5a-4908-87cc-034ee9747e20','UId':'8e29656a-72a1-4698-a2d4-ab43c77220a4','Col':5,'Row':28,'Format':'numberic','Value':' ','TargetCode':''}</v>
      </c>
    </row>
    <row r="294" spans="1:1" x14ac:dyDescent="0.2">
      <c r="A294" t="str">
        <f>CONCATENATE("{'SheetId':'1deb9a6e-dc5a-4908-87cc-034ee9747e20'",",","'UId':'5fe96b01-5f18-4f07-ac34-11fa669457a4'",",'Col':",COLUMN(BCDanhMucDauTu_06029!F28),",'Row':",ROW(BCDanhMucDauTu_06029!F28),",","'Format':'numberic'",",'Value':'",SUBSTITUTE(BCDanhMucDauTu_06029!F28,"'","\'"),"','TargetCode':''}")</f>
        <v>{'SheetId':'1deb9a6e-dc5a-4908-87cc-034ee9747e20','UId':'5fe96b01-5f18-4f07-ac34-11fa669457a4','Col':6,'Row':28,'Format':'numberic','Value':' ','TargetCode':''}</v>
      </c>
    </row>
    <row r="295" spans="1:1" x14ac:dyDescent="0.2">
      <c r="A295" t="str">
        <f>CONCATENATE("{'SheetId':'1deb9a6e-dc5a-4908-87cc-034ee9747e20'",",","'UId':'9d206dcc-b016-47b5-a344-791067be02d5'",",'Col':",COLUMN(BCDanhMucDauTu_06029!G28),",'Row':",ROW(BCDanhMucDauTu_06029!G28),",","'Format':'numberic'",",'Value':'",SUBSTITUTE(BCDanhMucDauTu_06029!G28,"'","\'"),"','TargetCode':''}")</f>
        <v>{'SheetId':'1deb9a6e-dc5a-4908-87cc-034ee9747e20','UId':'9d206dcc-b016-47b5-a344-791067be02d5','Col':7,'Row':28,'Format':'numberic','Value':' ','TargetCode':''}</v>
      </c>
    </row>
    <row r="296" spans="1:1" x14ac:dyDescent="0.2">
      <c r="A296" t="str">
        <f>CONCATENATE("{'SheetId':'1deb9a6e-dc5a-4908-87cc-034ee9747e20'",",","'UId':'d149d88b-77fb-4541-8798-63154426abc2'",",'Col':",COLUMN(BCDanhMucDauTu_06029!A30),",'Row':",ROW(BCDanhMucDauTu_06029!A30),",","'ColDynamic':",COLUMN(BCDanhMucDauTu_06029!A28),",","'RowDynamic':",ROW(BCDanhMucDauTu_06029!A28),",","'Format':'numberic'",",'Value':'",SUBSTITUTE(BCDanhMucDauTu_06029!A30,"'","\'"),"','TargetCode':''}")</f>
        <v>{'SheetId':'1deb9a6e-dc5a-4908-87cc-034ee9747e20','UId':'d149d88b-77fb-4541-8798-63154426abc2','Col':1,'Row':30,'ColDynamic':1,'RowDynamic':28,'Format':'numberic','Value':' ','TargetCode':''}</v>
      </c>
    </row>
    <row r="297" spans="1:1" x14ac:dyDescent="0.2">
      <c r="A297" t="str">
        <f>CONCATENATE("{'SheetId':'1deb9a6e-dc5a-4908-87cc-034ee9747e20'",",","'UId':'63355adb-73ff-4fd6-a4ee-6353f3830628'",",'Col':",COLUMN(BCDanhMucDauTu_06029!B30),",'Row':",ROW(BCDanhMucDauTu_06029!B30),",","'ColDynamic':",COLUMN(BCDanhMucDauTu_06029!B28),",","'RowDynamic':",ROW(BCDanhMucDauTu_06029!B28),",","'Format':'string'",",'Value':'",SUBSTITUTE(BCDanhMucDauTu_06029!B30,"'","\'"),"','TargetCode':''}")</f>
        <v>{'SheetId':'1deb9a6e-dc5a-4908-87cc-034ee9747e20','UId':'63355adb-73ff-4fd6-a4ee-6353f3830628','Col':2,'Row':30,'ColDynamic':2,'RowDynamic':28,'Format':'string','Value':'Tổng','TargetCode':''}</v>
      </c>
    </row>
    <row r="298" spans="1:1" x14ac:dyDescent="0.2">
      <c r="A298" t="str">
        <f>CONCATENATE("{'SheetId':'1deb9a6e-dc5a-4908-87cc-034ee9747e20'",",","'UId':'34e26121-8d4b-46bb-836d-3cc1913c6909'",",'Col':",COLUMN(BCDanhMucDauTu_06029!C30),",'Row':",ROW(BCDanhMucDauTu_06029!C30),",","'ColDynamic':",COLUMN(BCDanhMucDauTu_06029!C28),",","'RowDynamic':",ROW(BCDanhMucDauTu_06029!C28),",","'Format':'numberic'",",'Value':'",SUBSTITUTE(BCDanhMucDauTu_06029!C30,"'","\'"),"','TargetCode':''}")</f>
        <v>{'SheetId':'1deb9a6e-dc5a-4908-87cc-034ee9747e20','UId':'34e26121-8d4b-46bb-836d-3cc1913c6909','Col':3,'Row':30,'ColDynamic':3,'RowDynamic':28,'Format':'numberic','Value':'2249','TargetCode':''}</v>
      </c>
    </row>
    <row r="299" spans="1:1" x14ac:dyDescent="0.2">
      <c r="A299" t="str">
        <f>CONCATENATE("{'SheetId':'1deb9a6e-dc5a-4908-87cc-034ee9747e20'",",","'UId':'dcb7503a-9941-4910-9dba-c04cd291c91d'",",'Col':",COLUMN(BCDanhMucDauTu_06029!D30),",'Row':",ROW(BCDanhMucDauTu_06029!D30),",","'ColDynamic':",COLUMN(BCDanhMucDauTu_06029!D28),",","'RowDynamic':",ROW(BCDanhMucDauTu_06029!D28),",","'Format':'numberic'",",'Value':'",SUBSTITUTE(BCDanhMucDauTu_06029!D30,"'","\'"),"','TargetCode':''}")</f>
        <v>{'SheetId':'1deb9a6e-dc5a-4908-87cc-034ee9747e20','UId':'dcb7503a-9941-4910-9dba-c04cd291c91d','Col':4,'Row':30,'ColDynamic':4,'RowDynamic':28,'Format':'numberic','Value':'0','TargetCode':''}</v>
      </c>
    </row>
    <row r="300" spans="1:1" x14ac:dyDescent="0.2">
      <c r="A300" t="str">
        <f>CONCATENATE("{'SheetId':'1deb9a6e-dc5a-4908-87cc-034ee9747e20'",",","'UId':'9ff33d6c-3426-46f5-98c3-f1cc3c6c563e'",",'Col':",COLUMN(BCDanhMucDauTu_06029!E30),",'Row':",ROW(BCDanhMucDauTu_06029!E30),",","'ColDynamic':",COLUMN(BCDanhMucDauTu_06029!E28),",","'RowDynamic':",ROW(BCDanhMucDauTu_06029!E28),",","'Format':'numberic'",",'Value':'",SUBSTITUTE(BCDanhMucDauTu_06029!E30,"'","\'"),"','TargetCode':''}")</f>
        <v>{'SheetId':'1deb9a6e-dc5a-4908-87cc-034ee9747e20','UId':'9ff33d6c-3426-46f5-98c3-f1cc3c6c563e','Col':5,'Row':30,'ColDynamic':5,'RowDynamic':28,'Format':'numberic','Value':'','TargetCode':''}</v>
      </c>
    </row>
    <row r="301" spans="1:1" x14ac:dyDescent="0.2">
      <c r="A301" t="str">
        <f>CONCATENATE("{'SheetId':'1deb9a6e-dc5a-4908-87cc-034ee9747e20'",",","'UId':'196bc559-44ca-4c84-bc88-37e0b2b7c0ca'",",'Col':",COLUMN(BCDanhMucDauTu_06029!F30),",'Row':",ROW(BCDanhMucDauTu_06029!F30),",","'ColDynamic':",COLUMN(BCDanhMucDauTu_06029!F28),",","'RowDynamic':",ROW(BCDanhMucDauTu_06029!F28),",","'Format':'numberic'",",'Value':'",SUBSTITUTE(BCDanhMucDauTu_06029!F30,"'","\'"),"','TargetCode':''}")</f>
        <v>{'SheetId':'1deb9a6e-dc5a-4908-87cc-034ee9747e20','UId':'196bc559-44ca-4c84-bc88-37e0b2b7c0ca','Col':6,'Row':30,'ColDynamic':6,'RowDynamic':28,'Format':'numberic','Value':'0','TargetCode':''}</v>
      </c>
    </row>
    <row r="302" spans="1:1" x14ac:dyDescent="0.2">
      <c r="A302" t="str">
        <f>CONCATENATE("{'SheetId':'1deb9a6e-dc5a-4908-87cc-034ee9747e20'",",","'UId':'76830a4a-49b3-4200-8f4c-2ccbb1a8164a'",",'Col':",COLUMN(BCDanhMucDauTu_06029!G30),",'Row':",ROW(BCDanhMucDauTu_06029!G30),",","'ColDynamic':",COLUMN(BCDanhMucDauTu_06029!G28),",","'RowDynamic':",ROW(BCDanhMucDauTu_06029!G28),",","'Format':'numberic'",",'Value':'",SUBSTITUTE(BCDanhMucDauTu_06029!G30,"'","\'"),"','TargetCode':''}")</f>
        <v>{'SheetId':'1deb9a6e-dc5a-4908-87cc-034ee9747e20','UId':'76830a4a-49b3-4200-8f4c-2ccbb1a8164a','Col':7,'Row':30,'ColDynamic':7,'RowDynamic':28,'Format':'numberic','Value':'0','TargetCode':''}</v>
      </c>
    </row>
    <row r="303" spans="1:1" x14ac:dyDescent="0.2">
      <c r="A303" t="str">
        <f>CONCATENATE("{'SheetId':'1deb9a6e-dc5a-4908-87cc-034ee9747e20'",",","'UId':'c5e58da8-6303-4f4b-8cfb-be632ed7700b'",",'Col':",COLUMN(BCDanhMucDauTu_06029!D31),",'Row':",ROW(BCDanhMucDauTu_06029!D31),",","'Format':'numberic'",",'Value':'",SUBSTITUTE(BCDanhMucDauTu_06029!D31,"'","\'"),"','TargetCode':''}")</f>
        <v>{'SheetId':'1deb9a6e-dc5a-4908-87cc-034ee9747e20','UId':'c5e58da8-6303-4f4b-8cfb-be632ed7700b','Col':4,'Row':31,'Format':'numberic','Value':'0','TargetCode':''}</v>
      </c>
    </row>
    <row r="304" spans="1:1" x14ac:dyDescent="0.2">
      <c r="A304" t="str">
        <f>CONCATENATE("{'SheetId':'1deb9a6e-dc5a-4908-87cc-034ee9747e20'",",","'UId':'00ea0783-aace-414b-8975-b7b78127300d'",",'Col':",COLUMN(BCDanhMucDauTu_06029!E31),",'Row':",ROW(BCDanhMucDauTu_06029!E31),",","'Format':'numberic'",",'Value':'",SUBSTITUTE(BCDanhMucDauTu_06029!E31,"'","\'"),"','TargetCode':''}")</f>
        <v>{'SheetId':'1deb9a6e-dc5a-4908-87cc-034ee9747e20','UId':'00ea0783-aace-414b-8975-b7b78127300d','Col':5,'Row':31,'Format':'numberic','Value':'','TargetCode':''}</v>
      </c>
    </row>
    <row r="305" spans="1:1" x14ac:dyDescent="0.2">
      <c r="A305" t="str">
        <f>CONCATENATE("{'SheetId':'1deb9a6e-dc5a-4908-87cc-034ee9747e20'",",","'UId':'399d8c6f-4901-44ca-8111-9e12f616c487'",",'Col':",COLUMN(BCDanhMucDauTu_06029!F31),",'Row':",ROW(BCDanhMucDauTu_06029!F31),",","'Format':'numberic'",",'Value':'",SUBSTITUTE(BCDanhMucDauTu_06029!F31,"'","\'"),"','TargetCode':''}")</f>
        <v>{'SheetId':'1deb9a6e-dc5a-4908-87cc-034ee9747e20','UId':'399d8c6f-4901-44ca-8111-9e12f616c487','Col':6,'Row':31,'Format':'numberic','Value':'0','TargetCode':''}</v>
      </c>
    </row>
    <row r="306" spans="1:1" x14ac:dyDescent="0.2">
      <c r="A306" t="str">
        <f>CONCATENATE("{'SheetId':'1deb9a6e-dc5a-4908-87cc-034ee9747e20'",",","'UId':'2cdda7fd-cb87-47da-8e30-06a3709bd609'",",'Col':",COLUMN(BCDanhMucDauTu_06029!G31),",'Row':",ROW(BCDanhMucDauTu_06029!G31),",","'Format':'numberic'",",'Value':'",SUBSTITUTE(BCDanhMucDauTu_06029!G31,"'","\'"),"','TargetCode':''}")</f>
        <v>{'SheetId':'1deb9a6e-dc5a-4908-87cc-034ee9747e20','UId':'2cdda7fd-cb87-47da-8e30-06a3709bd609','Col':7,'Row':31,'Format':'numberic','Value':'0','TargetCode':''}</v>
      </c>
    </row>
    <row r="307" spans="1:1" x14ac:dyDescent="0.2">
      <c r="A307" t="str">
        <f>CONCATENATE("{'SheetId':'1deb9a6e-dc5a-4908-87cc-034ee9747e20'",",","'UId':'b8c20cc2-e76a-461c-ace9-e83abfcc1775'",",'Col':",COLUMN(BCDanhMucDauTu_06029!A33),",'Row':",ROW(BCDanhMucDauTu_06029!A33),",","'ColDynamic':",COLUMN(BCDanhMucDauTu_06029!A34),",","'RowDynamic':",ROW(BCDanhMucDauTu_06029!A34),",","'Format':'numberic'",",'Value':'",SUBSTITUTE(BCDanhMucDauTu_06029!A33,"'","\'"),"','TargetCode':''}")</f>
        <v>{'SheetId':'1deb9a6e-dc5a-4908-87cc-034ee9747e20','UId':'b8c20cc2-e76a-461c-ace9-e83abfcc1775','Col':1,'Row':33,'ColDynamic':1,'RowDynamic':34,'Format':'numberic','Value':' ','TargetCode':''}</v>
      </c>
    </row>
    <row r="308" spans="1:1" x14ac:dyDescent="0.2">
      <c r="A308" t="str">
        <f>CONCATENATE("{'SheetId':'1deb9a6e-dc5a-4908-87cc-034ee9747e20'",",","'UId':'e6fa0887-9c0a-49b1-a5d5-d55f5bee7d17'",",'Col':",COLUMN(BCDanhMucDauTu_06029!B33),",'Row':",ROW(BCDanhMucDauTu_06029!B33),",","'ColDynamic':",COLUMN(BCDanhMucDauTu_06029!B34),",","'RowDynamic':",ROW(BCDanhMucDauTu_06029!B34),",","'Format':'string'",",'Value':'",SUBSTITUTE(BCDanhMucDauTu_06029!B33,"'","\'"),"','TargetCode':''}")</f>
        <v>{'SheetId':'1deb9a6e-dc5a-4908-87cc-034ee9747e20','UId':'e6fa0887-9c0a-49b1-a5d5-d55f5bee7d17','Col':2,'Row':33,'ColDynamic':2,'RowDynamic':34,'Format':'string','Value':'Tổng','TargetCode':''}</v>
      </c>
    </row>
    <row r="309" spans="1:1" x14ac:dyDescent="0.2">
      <c r="A309" t="str">
        <f>CONCATENATE("{'SheetId':'1deb9a6e-dc5a-4908-87cc-034ee9747e20'",",","'UId':'6a029111-438c-4c2c-a425-15433a16ea47'",",'Col':",COLUMN(BCDanhMucDauTu_06029!C33),",'Row':",ROW(BCDanhMucDauTu_06029!C33),",","'ColDynamic':",COLUMN(BCDanhMucDauTu_06029!C34),",","'RowDynamic':",ROW(BCDanhMucDauTu_06029!C34),",","'Format':'numberic'",",'Value':'",SUBSTITUTE(BCDanhMucDauTu_06029!C33,"'","\'"),"','TargetCode':''}")</f>
        <v>{'SheetId':'1deb9a6e-dc5a-4908-87cc-034ee9747e20','UId':'6a029111-438c-4c2c-a425-15433a16ea47','Col':3,'Row':33,'ColDynamic':3,'RowDynamic':34,'Format':'numberic','Value':'2252','TargetCode':''}</v>
      </c>
    </row>
    <row r="310" spans="1:1" x14ac:dyDescent="0.2">
      <c r="A310" t="str">
        <f>CONCATENATE("{'SheetId':'1deb9a6e-dc5a-4908-87cc-034ee9747e20'",",","'UId':'2af5b400-8abe-46e3-8b64-7efb4d13db84'",",'Col':",COLUMN(BCDanhMucDauTu_06029!D33),",'Row':",ROW(BCDanhMucDauTu_06029!D33),",","'ColDynamic':",COLUMN(BCDanhMucDauTu_06029!D34),",","'RowDynamic':",ROW(BCDanhMucDauTu_06029!D34),",","'Format':'numberic'",",'Value':'",SUBSTITUTE(BCDanhMucDauTu_06029!D33,"'","\'"),"','TargetCode':''}")</f>
        <v>{'SheetId':'1deb9a6e-dc5a-4908-87cc-034ee9747e20','UId':'2af5b400-8abe-46e3-8b64-7efb4d13db84','Col':4,'Row':33,'ColDynamic':4,'RowDynamic':34,'Format':'numberic','Value':'0','TargetCode':''}</v>
      </c>
    </row>
    <row r="311" spans="1:1" x14ac:dyDescent="0.2">
      <c r="A311" t="str">
        <f>CONCATENATE("{'SheetId':'1deb9a6e-dc5a-4908-87cc-034ee9747e20'",",","'UId':'142640d6-6a87-400c-bc3e-fd34124b8a95'",",'Col':",COLUMN(BCDanhMucDauTu_06029!E33),",'Row':",ROW(BCDanhMucDauTu_06029!E33),",","'ColDynamic':",COLUMN(BCDanhMucDauTu_06029!E34),",","'RowDynamic':",ROW(BCDanhMucDauTu_06029!E34),",","'Format':'numberic'",",'Value':'",SUBSTITUTE(BCDanhMucDauTu_06029!E33,"'","\'"),"','TargetCode':''}")</f>
        <v>{'SheetId':'1deb9a6e-dc5a-4908-87cc-034ee9747e20','UId':'142640d6-6a87-400c-bc3e-fd34124b8a95','Col':5,'Row':33,'ColDynamic':5,'RowDynamic':34,'Format':'numberic','Value':'','TargetCode':''}</v>
      </c>
    </row>
    <row r="312" spans="1:1" x14ac:dyDescent="0.2">
      <c r="A312" t="str">
        <f>CONCATENATE("{'SheetId':'1deb9a6e-dc5a-4908-87cc-034ee9747e20'",",","'UId':'a4748164-33b9-46bd-8561-e8b3f76700ee'",",'Col':",COLUMN(BCDanhMucDauTu_06029!F33),",'Row':",ROW(BCDanhMucDauTu_06029!F33),",","'ColDynamic':",COLUMN(BCDanhMucDauTu_06029!F34),",","'RowDynamic':",ROW(BCDanhMucDauTu_06029!F34),",","'Format':'numberic'",",'Value':'",SUBSTITUTE(BCDanhMucDauTu_06029!F33,"'","\'"),"','TargetCode':''}")</f>
        <v>{'SheetId':'1deb9a6e-dc5a-4908-87cc-034ee9747e20','UId':'a4748164-33b9-46bd-8561-e8b3f76700ee','Col':6,'Row':33,'ColDynamic':6,'RowDynamic':34,'Format':'numberic','Value':'0','TargetCode':''}</v>
      </c>
    </row>
    <row r="313" spans="1:1" x14ac:dyDescent="0.2">
      <c r="A313" t="str">
        <f>CONCATENATE("{'SheetId':'1deb9a6e-dc5a-4908-87cc-034ee9747e20'",",","'UId':'8b15b2dd-95b7-4075-8cb9-63831db4f74a'",",'Col':",COLUMN(BCDanhMucDauTu_06029!G33),",'Row':",ROW(BCDanhMucDauTu_06029!G33),",","'ColDynamic':",COLUMN(BCDanhMucDauTu_06029!G34),",","'RowDynamic':",ROW(BCDanhMucDauTu_06029!G34),",","'Format':'numberic'",",'Value':'",SUBSTITUTE(BCDanhMucDauTu_06029!G33,"'","\'"),"','TargetCode':''}")</f>
        <v>{'SheetId':'1deb9a6e-dc5a-4908-87cc-034ee9747e20','UId':'8b15b2dd-95b7-4075-8cb9-63831db4f74a','Col':7,'Row':33,'ColDynamic':7,'RowDynamic':34,'Format':'numberic','Value':'0','TargetCode':''}</v>
      </c>
    </row>
    <row r="314" spans="1:1" x14ac:dyDescent="0.2">
      <c r="A314" t="str">
        <f>CONCATENATE("{'SheetId':'1deb9a6e-dc5a-4908-87cc-034ee9747e20'",",","'UId':'fe496e11-6071-47ac-9042-fb59341ce9d3'",",'Col':",COLUMN(BCDanhMucDauTu_06029!D34),",'Row':",ROW(BCDanhMucDauTu_06029!D34),",","'Format':'numberic'",",'Value':'",SUBSTITUTE(BCDanhMucDauTu_06029!D34,"'","\'"),"','TargetCode':''}")</f>
        <v>{'SheetId':'1deb9a6e-dc5a-4908-87cc-034ee9747e20','UId':'fe496e11-6071-47ac-9042-fb59341ce9d3','Col':4,'Row':34,'Format':'numberic','Value':' ','TargetCode':''}</v>
      </c>
    </row>
    <row r="315" spans="1:1" x14ac:dyDescent="0.2">
      <c r="A315" t="str">
        <f>CONCATENATE("{'SheetId':'1deb9a6e-dc5a-4908-87cc-034ee9747e20'",",","'UId':'8f08a933-d633-4287-845a-9819dc196996'",",'Col':",COLUMN(BCDanhMucDauTu_06029!E34),",'Row':",ROW(BCDanhMucDauTu_06029!E34),",","'Format':'numberic'",",'Value':'",SUBSTITUTE(BCDanhMucDauTu_06029!E34,"'","\'"),"','TargetCode':''}")</f>
        <v>{'SheetId':'1deb9a6e-dc5a-4908-87cc-034ee9747e20','UId':'8f08a933-d633-4287-845a-9819dc196996','Col':5,'Row':34,'Format':'numberic','Value':' ','TargetCode':''}</v>
      </c>
    </row>
    <row r="316" spans="1:1" x14ac:dyDescent="0.2">
      <c r="A316" t="str">
        <f>CONCATENATE("{'SheetId':'1deb9a6e-dc5a-4908-87cc-034ee9747e20'",",","'UId':'dad551f4-82a6-49f9-9019-06cb4c328a89'",",'Col':",COLUMN(BCDanhMucDauTu_06029!F34),",'Row':",ROW(BCDanhMucDauTu_06029!F34),",","'Format':'numberic'",",'Value':'",SUBSTITUTE(BCDanhMucDauTu_06029!F34,"'","\'"),"','TargetCode':''}")</f>
        <v>{'SheetId':'1deb9a6e-dc5a-4908-87cc-034ee9747e20','UId':'dad551f4-82a6-49f9-9019-06cb4c328a89','Col':6,'Row':34,'Format':'numberic','Value':' ','TargetCode':''}</v>
      </c>
    </row>
    <row r="317" spans="1:1" x14ac:dyDescent="0.2">
      <c r="A317" t="str">
        <f>CONCATENATE("{'SheetId':'1deb9a6e-dc5a-4908-87cc-034ee9747e20'",",","'UId':'7bf94847-0bfe-4d96-ab7a-1ce79d9343f5'",",'Col':",COLUMN(BCDanhMucDauTu_06029!G34),",'Row':",ROW(BCDanhMucDauTu_06029!G34),",","'Format':'numberic'",",'Value':'",SUBSTITUTE(BCDanhMucDauTu_06029!G34,"'","\'"),"','TargetCode':''}")</f>
        <v>{'SheetId':'1deb9a6e-dc5a-4908-87cc-034ee9747e20','UId':'7bf94847-0bfe-4d96-ab7a-1ce79d9343f5','Col':7,'Row':34,'Format':'numberic','Value':' ','TargetCode':''}</v>
      </c>
    </row>
    <row r="318" spans="1:1" x14ac:dyDescent="0.2">
      <c r="A318" t="str">
        <f>CONCATENATE("{'SheetId':'1deb9a6e-dc5a-4908-87cc-034ee9747e20'",",","'UId':'55eed474-1147-4da3-9086-9e821874c0a4'",",'Col':",COLUMN(BCDanhMucDauTu_06029!A36),",'Row':",ROW(BCDanhMucDauTu_06029!A36),",","'ColDynamic':",COLUMN(BCDanhMucDauTu_06029!A39),",","'RowDynamic':",ROW(BCDanhMucDauTu_06029!A39),",","'Format':'numberic'",",'Value':'",SUBSTITUTE(BCDanhMucDauTu_06029!A36,"'","\'"),"','TargetCode':''}")</f>
        <v>{'SheetId':'1deb9a6e-dc5a-4908-87cc-034ee9747e20','UId':'55eed474-1147-4da3-9086-9e821874c0a4','Col':1,'Row':36,'ColDynamic':1,'RowDynamic':39,'Format':'numberic','Value':' ','TargetCode':''}</v>
      </c>
    </row>
    <row r="319" spans="1:1" x14ac:dyDescent="0.2">
      <c r="A319" t="str">
        <f>CONCATENATE("{'SheetId':'1deb9a6e-dc5a-4908-87cc-034ee9747e20'",",","'UId':'1c32b7bf-2ca1-44a0-8279-a8f01d6b7249'",",'Col':",COLUMN(BCDanhMucDauTu_06029!B36),",'Row':",ROW(BCDanhMucDauTu_06029!B36),",","'ColDynamic':",COLUMN(BCDanhMucDauTu_06029!B39),",","'RowDynamic':",ROW(BCDanhMucDauTu_06029!B39),",","'Format':'string'",",'Value':'",SUBSTITUTE(BCDanhMucDauTu_06029!B36,"'","\'"),"','TargetCode':''}")</f>
        <v>{'SheetId':'1deb9a6e-dc5a-4908-87cc-034ee9747e20','UId':'1c32b7bf-2ca1-44a0-8279-a8f01d6b7249','Col':2,'Row':36,'ColDynamic':2,'RowDynamic':39,'Format':'string','Value':'Tổng','TargetCode':''}</v>
      </c>
    </row>
    <row r="320" spans="1:1" x14ac:dyDescent="0.2">
      <c r="A320" t="str">
        <f>CONCATENATE("{'SheetId':'1deb9a6e-dc5a-4908-87cc-034ee9747e20'",",","'UId':'f6a0865a-7cc4-4bd5-9c41-171ccfbe8908'",",'Col':",COLUMN(BCDanhMucDauTu_06029!C36),",'Row':",ROW(BCDanhMucDauTu_06029!C36),",","'ColDynamic':",COLUMN(BCDanhMucDauTu_06029!C39),",","'RowDynamic':",ROW(BCDanhMucDauTu_06029!C39),",","'Format':'numberic'",",'Value':'",SUBSTITUTE(BCDanhMucDauTu_06029!C36,"'","\'"),"','TargetCode':''}")</f>
        <v>{'SheetId':'1deb9a6e-dc5a-4908-87cc-034ee9747e20','UId':'f6a0865a-7cc4-4bd5-9c41-171ccfbe8908','Col':3,'Row':36,'ColDynamic':3,'RowDynamic':39,'Format':'numberic','Value':'2254','TargetCode':''}</v>
      </c>
    </row>
    <row r="321" spans="1:1" x14ac:dyDescent="0.2">
      <c r="A321" t="str">
        <f>CONCATENATE("{'SheetId':'1deb9a6e-dc5a-4908-87cc-034ee9747e20'",",","'UId':'26677bc1-4784-4b02-a8da-eb1a17958c29'",",'Col':",COLUMN(BCDanhMucDauTu_06029!D36),",'Row':",ROW(BCDanhMucDauTu_06029!D36),",","'ColDynamic':",COLUMN(BCDanhMucDauTu_06029!D39),",","'RowDynamic':",ROW(BCDanhMucDauTu_06029!D39),",","'Format':'numberic'",",'Value':'",SUBSTITUTE(BCDanhMucDauTu_06029!D36,"'","\'"),"','TargetCode':''}")</f>
        <v>{'SheetId':'1deb9a6e-dc5a-4908-87cc-034ee9747e20','UId':'26677bc1-4784-4b02-a8da-eb1a17958c29','Col':4,'Row':36,'ColDynamic':4,'RowDynamic':39,'Format':'numberic','Value':'','TargetCode':''}</v>
      </c>
    </row>
    <row r="322" spans="1:1" x14ac:dyDescent="0.2">
      <c r="A322" t="str">
        <f>CONCATENATE("{'SheetId':'1deb9a6e-dc5a-4908-87cc-034ee9747e20'",",","'UId':'8088aec8-68fc-443f-8fce-4f1788e831ff'",",'Col':",COLUMN(BCDanhMucDauTu_06029!E36),",'Row':",ROW(BCDanhMucDauTu_06029!E36),",","'ColDynamic':",COLUMN(BCDanhMucDauTu_06029!E39),",","'RowDynamic':",ROW(BCDanhMucDauTu_06029!E39),",","'Format':'numberic'",",'Value':'",SUBSTITUTE(BCDanhMucDauTu_06029!E36,"'","\'"),"','TargetCode':''}")</f>
        <v>{'SheetId':'1deb9a6e-dc5a-4908-87cc-034ee9747e20','UId':'8088aec8-68fc-443f-8fce-4f1788e831ff','Col':5,'Row':36,'ColDynamic':5,'RowDynamic':39,'Format':'numberic','Value':'','TargetCode':''}</v>
      </c>
    </row>
    <row r="323" spans="1:1" x14ac:dyDescent="0.2">
      <c r="A323" t="str">
        <f>CONCATENATE("{'SheetId':'1deb9a6e-dc5a-4908-87cc-034ee9747e20'",",","'UId':'109895da-3858-4d8d-ab90-543bcf58b23e'",",'Col':",COLUMN(BCDanhMucDauTu_06029!F36),",'Row':",ROW(BCDanhMucDauTu_06029!F36),",","'ColDynamic':",COLUMN(BCDanhMucDauTu_06029!F39),",","'RowDynamic':",ROW(BCDanhMucDauTu_06029!F39),",","'Format':'numberic'",",'Value':'",SUBSTITUTE(BCDanhMucDauTu_06029!F36,"'","\'"),"','TargetCode':''}")</f>
        <v>{'SheetId':'1deb9a6e-dc5a-4908-87cc-034ee9747e20','UId':'109895da-3858-4d8d-ab90-543bcf58b23e','Col':6,'Row':36,'ColDynamic':6,'RowDynamic':39,'Format':'numberic','Value':'0','TargetCode':''}</v>
      </c>
    </row>
    <row r="324" spans="1:1" x14ac:dyDescent="0.2">
      <c r="A324" t="str">
        <f>CONCATENATE("{'SheetId':'1deb9a6e-dc5a-4908-87cc-034ee9747e20'",",","'UId':'b12319f9-b486-4e3c-968f-635c2693280b'",",'Col':",COLUMN(BCDanhMucDauTu_06029!G36),",'Row':",ROW(BCDanhMucDauTu_06029!G36),",","'ColDynamic':",COLUMN(BCDanhMucDauTu_06029!G39),",","'RowDynamic':",ROW(BCDanhMucDauTu_06029!G39),",","'Format':'numberic'",",'Value':'",SUBSTITUTE(BCDanhMucDauTu_06029!G36,"'","\'"),"','TargetCode':''}")</f>
        <v>{'SheetId':'1deb9a6e-dc5a-4908-87cc-034ee9747e20','UId':'b12319f9-b486-4e3c-968f-635c2693280b','Col':7,'Row':36,'ColDynamic':7,'RowDynamic':39,'Format':'numberic','Value':'0','TargetCode':''}</v>
      </c>
    </row>
    <row r="325" spans="1:1" x14ac:dyDescent="0.2">
      <c r="A325" t="str">
        <f>CONCATENATE("{'SheetId':'1deb9a6e-dc5a-4908-87cc-034ee9747e20'",",","'UId':'740ad2fc-8f8c-4571-bfbb-d73a204a23fa'",",'Col':",COLUMN(BCDanhMucDauTu_06029!D37),",'Row':",ROW(BCDanhMucDauTu_06029!D37),",","'Format':'numberic'",",'Value':'",SUBSTITUTE(BCDanhMucDauTu_06029!D37,"'","\'"),"','TargetCode':''}")</f>
        <v>{'SheetId':'1deb9a6e-dc5a-4908-87cc-034ee9747e20','UId':'740ad2fc-8f8c-4571-bfbb-d73a204a23fa','Col':4,'Row':37,'Format':'numberic','Value':'','TargetCode':''}</v>
      </c>
    </row>
    <row r="326" spans="1:1" x14ac:dyDescent="0.2">
      <c r="A326" t="str">
        <f>CONCATENATE("{'SheetId':'1deb9a6e-dc5a-4908-87cc-034ee9747e20'",",","'UId':'41643327-c3cb-4259-acbc-d10c8c939580'",",'Col':",COLUMN(BCDanhMucDauTu_06029!E37),",'Row':",ROW(BCDanhMucDauTu_06029!E37),",","'Format':'numberic'",",'Value':'",SUBSTITUTE(BCDanhMucDauTu_06029!E37,"'","\'"),"','TargetCode':''}")</f>
        <v>{'SheetId':'1deb9a6e-dc5a-4908-87cc-034ee9747e20','UId':'41643327-c3cb-4259-acbc-d10c8c939580','Col':5,'Row':37,'Format':'numberic','Value':'','TargetCode':''}</v>
      </c>
    </row>
    <row r="327" spans="1:1" x14ac:dyDescent="0.2">
      <c r="A327" t="str">
        <f>CONCATENATE("{'SheetId':'1deb9a6e-dc5a-4908-87cc-034ee9747e20'",",","'UId':'d007d564-0a98-45f4-94c4-a2e4056245bc'",",'Col':",COLUMN(BCDanhMucDauTu_06029!F37),",'Row':",ROW(BCDanhMucDauTu_06029!F37),",","'Format':'numberic'",",'Value':'",SUBSTITUTE(BCDanhMucDauTu_06029!F37,"'","\'"),"','TargetCode':''}")</f>
        <v>{'SheetId':'1deb9a6e-dc5a-4908-87cc-034ee9747e20','UId':'d007d564-0a98-45f4-94c4-a2e4056245bc','Col':6,'Row':37,'Format':'numberic','Value':'367827455400','TargetCode':''}</v>
      </c>
    </row>
    <row r="328" spans="1:1" x14ac:dyDescent="0.2">
      <c r="A328" t="str">
        <f>CONCATENATE("{'SheetId':'1deb9a6e-dc5a-4908-87cc-034ee9747e20'",",","'UId':'87b8e950-d5f9-45b4-8cfb-d8108dd16f8f'",",'Col':",COLUMN(BCDanhMucDauTu_06029!G37),",'Row':",ROW(BCDanhMucDauTu_06029!G37),",","'Format':'numberic'",",'Value':'",SUBSTITUTE(BCDanhMucDauTu_06029!G37,"'","\'"),"','TargetCode':''}")</f>
        <v>{'SheetId':'1deb9a6e-dc5a-4908-87cc-034ee9747e20','UId':'87b8e950-d5f9-45b4-8cfb-d8108dd16f8f','Col':7,'Row':37,'Format':'numberic','Value':'0.668583473602191','TargetCode':''}</v>
      </c>
    </row>
    <row r="329" spans="1:1" x14ac:dyDescent="0.2">
      <c r="A329" t="str">
        <f>CONCATENATE("{'SheetId':'1deb9a6e-dc5a-4908-87cc-034ee9747e20'",",","'UId':'70e2406f-94eb-466f-8d09-837ad44a449c'",",'Col':",COLUMN(BCDanhMucDauTu_06029!D38),",'Row':",ROW(BCDanhMucDauTu_06029!D38),",","'Format':'numberic'",",'Value':'",SUBSTITUTE(BCDanhMucDauTu_06029!D38,"'","\'"),"','TargetCode':''}")</f>
        <v>{'SheetId':'1deb9a6e-dc5a-4908-87cc-034ee9747e20','UId':'70e2406f-94eb-466f-8d09-837ad44a449c','Col':4,'Row':38,'Format':'numberic','Value':' ','TargetCode':''}</v>
      </c>
    </row>
    <row r="330" spans="1:1" x14ac:dyDescent="0.2">
      <c r="A330" t="str">
        <f>CONCATENATE("{'SheetId':'1deb9a6e-dc5a-4908-87cc-034ee9747e20'",",","'UId':'d0c68994-6723-45f4-a51b-ec4a1f1cb761'",",'Col':",COLUMN(BCDanhMucDauTu_06029!E38),",'Row':",ROW(BCDanhMucDauTu_06029!E38),",","'Format':'numberic'",",'Value':'",SUBSTITUTE(BCDanhMucDauTu_06029!E38,"'","\'"),"','TargetCode':''}")</f>
        <v>{'SheetId':'1deb9a6e-dc5a-4908-87cc-034ee9747e20','UId':'d0c68994-6723-45f4-a51b-ec4a1f1cb761','Col':5,'Row':38,'Format':'numberic','Value':' ','TargetCode':''}</v>
      </c>
    </row>
    <row r="331" spans="1:1" x14ac:dyDescent="0.2">
      <c r="A331" t="str">
        <f>CONCATENATE("{'SheetId':'1deb9a6e-dc5a-4908-87cc-034ee9747e20'",",","'UId':'6c78638c-c601-49bf-a9e5-d48c4258eadd'",",'Col':",COLUMN(BCDanhMucDauTu_06029!F38),",'Row':",ROW(BCDanhMucDauTu_06029!F38),",","'Format':'numberic'",",'Value':'",SUBSTITUTE(BCDanhMucDauTu_06029!F38,"'","\'"),"','TargetCode':''}")</f>
        <v>{'SheetId':'1deb9a6e-dc5a-4908-87cc-034ee9747e20','UId':'6c78638c-c601-49bf-a9e5-d48c4258eadd','Col':6,'Row':38,'Format':'numberic','Value':' ','TargetCode':''}</v>
      </c>
    </row>
    <row r="332" spans="1:1" x14ac:dyDescent="0.2">
      <c r="A332" t="str">
        <f>CONCATENATE("{'SheetId':'1deb9a6e-dc5a-4908-87cc-034ee9747e20'",",","'UId':'bb82eed3-a7c3-4954-be20-20a9717d4026'",",'Col':",COLUMN(BCDanhMucDauTu_06029!G38),",'Row':",ROW(BCDanhMucDauTu_06029!G38),",","'Format':'numberic'",",'Value':'",SUBSTITUTE(BCDanhMucDauTu_06029!G38,"'","\'"),"','TargetCode':''}")</f>
        <v>{'SheetId':'1deb9a6e-dc5a-4908-87cc-034ee9747e20','UId':'bb82eed3-a7c3-4954-be20-20a9717d4026','Col':7,'Row':38,'Format':'numberic','Value':' ','TargetCode':''}</v>
      </c>
    </row>
    <row r="333" spans="1:1" x14ac:dyDescent="0.2">
      <c r="A333" t="str">
        <f>CONCATENATE("{'SheetId':'1deb9a6e-dc5a-4908-87cc-034ee9747e20'",",","'UId':'4fe6fd2f-049f-4c3b-a78b-58fd08d62d7d'",",'Col':",COLUMN(BCDanhMucDauTu_06029!A47),",'Row':",ROW(BCDanhMucDauTu_06029!A47),",","'ColDynamic':",COLUMN(BCDanhMucDauTu_06029!A50),",","'RowDynamic':",ROW(BCDanhMucDauTu_06029!A50),",","'Format':'numberic'",",'Value':'",SUBSTITUTE(BCDanhMucDauTu_06029!A47,"'","\'"),"','TargetCode':''}")</f>
        <v>{'SheetId':'1deb9a6e-dc5a-4908-87cc-034ee9747e20','UId':'4fe6fd2f-049f-4c3b-a78b-58fd08d62d7d','Col':1,'Row':47,'ColDynamic':1,'RowDynamic':50,'Format':'numberic','Value':' ','TargetCode':''}</v>
      </c>
    </row>
    <row r="334" spans="1:1" x14ac:dyDescent="0.2">
      <c r="A334" t="str">
        <f>CONCATENATE("{'SheetId':'1deb9a6e-dc5a-4908-87cc-034ee9747e20'",",","'UId':'21737fa5-5263-466a-9802-c554ec94ffeb'",",'Col':",COLUMN(BCDanhMucDauTu_06029!B47),",'Row':",ROW(BCDanhMucDauTu_06029!B47),",","'ColDynamic':",COLUMN(BCDanhMucDauTu_06029!B50),",","'RowDynamic':",ROW(BCDanhMucDauTu_06029!B50),",","'Format':'string'",",'Value':'",SUBSTITUTE(BCDanhMucDauTu_06029!B47,"'","\'"),"','TargetCode':''}")</f>
        <v>{'SheetId':'1deb9a6e-dc5a-4908-87cc-034ee9747e20','UId':'21737fa5-5263-466a-9802-c554ec94ffeb','Col':2,'Row':47,'ColDynamic':2,'RowDynamic':50,'Format':'string','Value':'Tổng','TargetCode':''}</v>
      </c>
    </row>
    <row r="335" spans="1:1" x14ac:dyDescent="0.2">
      <c r="A335" t="str">
        <f>CONCATENATE("{'SheetId':'1deb9a6e-dc5a-4908-87cc-034ee9747e20'",",","'UId':'b1780ae8-e3e9-4d68-b8e3-06dc22233b5c'",",'Col':",COLUMN(BCDanhMucDauTu_06029!C47),",'Row':",ROW(BCDanhMucDauTu_06029!C47),",","'ColDynamic':",COLUMN(BCDanhMucDauTu_06029!C50),",","'RowDynamic':",ROW(BCDanhMucDauTu_06029!C50),",","'Format':'numberic'",",'Value':'",SUBSTITUTE(BCDanhMucDauTu_06029!C47,"'","\'"),"','TargetCode':''}")</f>
        <v>{'SheetId':'1deb9a6e-dc5a-4908-87cc-034ee9747e20','UId':'b1780ae8-e3e9-4d68-b8e3-06dc22233b5c','Col':3,'Row':47,'ColDynamic':3,'RowDynamic':50,'Format':'numberic','Value':'2257','TargetCode':''}</v>
      </c>
    </row>
    <row r="336" spans="1:1" x14ac:dyDescent="0.2">
      <c r="A336" t="str">
        <f>CONCATENATE("{'SheetId':'1deb9a6e-dc5a-4908-87cc-034ee9747e20'",",","'UId':'fd0c415a-d2bc-42ee-b389-414f8400dae8'",",'Col':",COLUMN(BCDanhMucDauTu_06029!D47),",'Row':",ROW(BCDanhMucDauTu_06029!D47),",","'ColDynamic':",COLUMN(BCDanhMucDauTu_06029!D50),",","'RowDynamic':",ROW(BCDanhMucDauTu_06029!D50),",","'Format':'numberic'",",'Value':'",SUBSTITUTE(BCDanhMucDauTu_06029!D47,"'","\'"),"','TargetCode':''}")</f>
        <v>{'SheetId':'1deb9a6e-dc5a-4908-87cc-034ee9747e20','UId':'fd0c415a-d2bc-42ee-b389-414f8400dae8','Col':4,'Row':47,'ColDynamic':4,'RowDynamic':50,'Format':'numberic','Value':'','TargetCode':''}</v>
      </c>
    </row>
    <row r="337" spans="1:1" x14ac:dyDescent="0.2">
      <c r="A337" t="str">
        <f>CONCATENATE("{'SheetId':'1deb9a6e-dc5a-4908-87cc-034ee9747e20'",",","'UId':'816243e8-9c85-4ba1-805c-371f6b4844e4'",",'Col':",COLUMN(BCDanhMucDauTu_06029!E47),",'Row':",ROW(BCDanhMucDauTu_06029!E47),",","'ColDynamic':",COLUMN(BCDanhMucDauTu_06029!E50),",","'RowDynamic':",ROW(BCDanhMucDauTu_06029!E50),",","'Format':'numberic'",",'Value':'",SUBSTITUTE(BCDanhMucDauTu_06029!E47,"'","\'"),"','TargetCode':''}")</f>
        <v>{'SheetId':'1deb9a6e-dc5a-4908-87cc-034ee9747e20','UId':'816243e8-9c85-4ba1-805c-371f6b4844e4','Col':5,'Row':47,'ColDynamic':5,'RowDynamic':50,'Format':'numberic','Value':'','TargetCode':''}</v>
      </c>
    </row>
    <row r="338" spans="1:1" x14ac:dyDescent="0.2">
      <c r="A338" t="str">
        <f>CONCATENATE("{'SheetId':'1deb9a6e-dc5a-4908-87cc-034ee9747e20'",",","'UId':'2efa8183-1804-400f-919b-54e0d328e017'",",'Col':",COLUMN(BCDanhMucDauTu_06029!F47),",'Row':",ROW(BCDanhMucDauTu_06029!F47),",","'ColDynamic':",COLUMN(BCDanhMucDauTu_06029!F50),",","'RowDynamic':",ROW(BCDanhMucDauTu_06029!F50),",","'Format':'numberic'",",'Value':'",SUBSTITUTE(BCDanhMucDauTu_06029!F47,"'","\'"),"','TargetCode':''}")</f>
        <v>{'SheetId':'1deb9a6e-dc5a-4908-87cc-034ee9747e20','UId':'2efa8183-1804-400f-919b-54e0d328e017','Col':6,'Row':47,'ColDynamic':6,'RowDynamic':50,'Format':'numberic','Value':'860556465','TargetCode':''}</v>
      </c>
    </row>
    <row r="339" spans="1:1" x14ac:dyDescent="0.2">
      <c r="A339" t="str">
        <f>CONCATENATE("{'SheetId':'1deb9a6e-dc5a-4908-87cc-034ee9747e20'",",","'UId':'890ca93f-4ffa-4063-bc4e-3ca8427d321f'",",'Col':",COLUMN(BCDanhMucDauTu_06029!G47),",'Row':",ROW(BCDanhMucDauTu_06029!G47),",","'ColDynamic':",COLUMN(BCDanhMucDauTu_06029!G50),",","'RowDynamic':",ROW(BCDanhMucDauTu_06029!G50),",","'Format':'numberic'",",'Value':'",SUBSTITUTE(BCDanhMucDauTu_06029!G47,"'","\'"),"','TargetCode':''}")</f>
        <v>{'SheetId':'1deb9a6e-dc5a-4908-87cc-034ee9747e20','UId':'890ca93f-4ffa-4063-bc4e-3ca8427d321f','Col':7,'Row':47,'ColDynamic':7,'RowDynamic':50,'Format':'numberic','Value':'0.00156419490213107','TargetCode':''}</v>
      </c>
    </row>
    <row r="340" spans="1:1" x14ac:dyDescent="0.2">
      <c r="A340" t="str">
        <f>CONCATENATE("{'SheetId':'1deb9a6e-dc5a-4908-87cc-034ee9747e20'",",","'UId':'df249e66-a9ea-45a2-9c76-d51aecb2379d'",",'Col':",COLUMN(BCDanhMucDauTu_06029!D48),",'Row':",ROW(BCDanhMucDauTu_06029!D48),",","'Format':'numberic'",",'Value':'",SUBSTITUTE(BCDanhMucDauTu_06029!D48,"'","\'"),"','TargetCode':''}")</f>
        <v>{'SheetId':'1deb9a6e-dc5a-4908-87cc-034ee9747e20','UId':'df249e66-a9ea-45a2-9c76-d51aecb2379d','Col':4,'Row':48,'Format':'numberic','Value':' ','TargetCode':''}</v>
      </c>
    </row>
    <row r="341" spans="1:1" x14ac:dyDescent="0.2">
      <c r="A341" t="str">
        <f>CONCATENATE("{'SheetId':'1deb9a6e-dc5a-4908-87cc-034ee9747e20'",",","'UId':'a81df1b4-0c26-4bbd-9a9d-27dc4b538b2c'",",'Col':",COLUMN(BCDanhMucDauTu_06029!E48),",'Row':",ROW(BCDanhMucDauTu_06029!E48),",","'Format':'numberic'",",'Value':'",SUBSTITUTE(BCDanhMucDauTu_06029!E48,"'","\'"),"','TargetCode':''}")</f>
        <v>{'SheetId':'1deb9a6e-dc5a-4908-87cc-034ee9747e20','UId':'a81df1b4-0c26-4bbd-9a9d-27dc4b538b2c','Col':5,'Row':48,'Format':'numberic','Value':' ','TargetCode':''}</v>
      </c>
    </row>
    <row r="342" spans="1:1" x14ac:dyDescent="0.2">
      <c r="A342" t="str">
        <f>CONCATENATE("{'SheetId':'1deb9a6e-dc5a-4908-87cc-034ee9747e20'",",","'UId':'4a9e3616-ca24-464d-b5e2-89b07d4dab94'",",'Col':",COLUMN(BCDanhMucDauTu_06029!F48),",'Row':",ROW(BCDanhMucDauTu_06029!F48),",","'Format':'numberic'",",'Value':'",SUBSTITUTE(BCDanhMucDauTu_06029!F48,"'","\'"),"','TargetCode':''}")</f>
        <v>{'SheetId':'1deb9a6e-dc5a-4908-87cc-034ee9747e20','UId':'4a9e3616-ca24-464d-b5e2-89b07d4dab94','Col':6,'Row':48,'Format':'numberic','Value':' ','TargetCode':''}</v>
      </c>
    </row>
    <row r="343" spans="1:1" x14ac:dyDescent="0.2">
      <c r="A343" t="str">
        <f>CONCATENATE("{'SheetId':'1deb9a6e-dc5a-4908-87cc-034ee9747e20'",",","'UId':'4cbb5dbb-7a56-4367-b451-172c5d9fc088'",",'Col':",COLUMN(BCDanhMucDauTu_06029!G48),",'Row':",ROW(BCDanhMucDauTu_06029!G48),",","'Format':'numberic'",",'Value':'",SUBSTITUTE(BCDanhMucDauTu_06029!G48,"'","\'"),"','TargetCode':''}")</f>
        <v>{'SheetId':'1deb9a6e-dc5a-4908-87cc-034ee9747e20','UId':'4cbb5dbb-7a56-4367-b451-172c5d9fc088','Col':7,'Row':48,'Format':'numberic','Value':' ','TargetCode':''}</v>
      </c>
    </row>
    <row r="344" spans="1:1" x14ac:dyDescent="0.2">
      <c r="A344" t="str">
        <f>CONCATENATE("{'SheetId':'1deb9a6e-dc5a-4908-87cc-034ee9747e20'",",","'UId':'70357de6-0706-48a2-a361-da95bcaa1827'",",'Col':",COLUMN(BCDanhMucDauTu_06029!D49),",'Row':",ROW(BCDanhMucDauTu_06029!D49),",","'Format':'numberic'",",'Value':'",SUBSTITUTE(BCDanhMucDauTu_06029!D49,"'","\'"),"','TargetCode':''}")</f>
        <v>{'SheetId':'1deb9a6e-dc5a-4908-87cc-034ee9747e20','UId':'70357de6-0706-48a2-a361-da95bcaa1827','Col':4,'Row':49,'Format':'numberic','Value':'','TargetCode':''}</v>
      </c>
    </row>
    <row r="345" spans="1:1" x14ac:dyDescent="0.2">
      <c r="A345" t="str">
        <f>CONCATENATE("{'SheetId':'1deb9a6e-dc5a-4908-87cc-034ee9747e20'",",","'UId':'4f148c59-190d-4dad-aff9-126f4ce81c6d'",",'Col':",COLUMN(BCDanhMucDauTu_06029!E49),",'Row':",ROW(BCDanhMucDauTu_06029!E49),",","'Format':'numberic'",",'Value':'",SUBSTITUTE(BCDanhMucDauTu_06029!E49,"'","\'"),"','TargetCode':''}")</f>
        <v>{'SheetId':'1deb9a6e-dc5a-4908-87cc-034ee9747e20','UId':'4f148c59-190d-4dad-aff9-126f4ce81c6d','Col':5,'Row':49,'Format':'numberic','Value':'','TargetCode':''}</v>
      </c>
    </row>
    <row r="346" spans="1:1" x14ac:dyDescent="0.2">
      <c r="A346" t="str">
        <f>CONCATENATE("{'SheetId':'1deb9a6e-dc5a-4908-87cc-034ee9747e20'",",","'UId':'6ba9d2bf-7322-4bb6-be73-05a728f53c5a'",",'Col':",COLUMN(BCDanhMucDauTu_06029!F49),",'Row':",ROW(BCDanhMucDauTu_06029!F49),",","'Format':'numberic'",",'Value':'",SUBSTITUTE(BCDanhMucDauTu_06029!F49,"'","\'"),"','TargetCode':''}")</f>
        <v>{'SheetId':'1deb9a6e-dc5a-4908-87cc-034ee9747e20','UId':'6ba9d2bf-7322-4bb6-be73-05a728f53c5a','Col':6,'Row':49,'Format':'numberic','Value':'181471347322','TargetCode':''}</v>
      </c>
    </row>
    <row r="347" spans="1:1" x14ac:dyDescent="0.2">
      <c r="A347" t="str">
        <f>CONCATENATE("{'SheetId':'1deb9a6e-dc5a-4908-87cc-034ee9747e20'",",","'UId':'cad08826-aed0-458d-a3df-563ee1ca2782'",",'Col':",COLUMN(BCDanhMucDauTu_06029!G49),",'Row':",ROW(BCDanhMucDauTu_06029!G49),",","'Format':'numberic'",",'Value':'",SUBSTITUTE(BCDanhMucDauTu_06029!G49,"'","\'"),"','TargetCode':''}")</f>
        <v>{'SheetId':'1deb9a6e-dc5a-4908-87cc-034ee9747e20','UId':'cad08826-aed0-458d-a3df-563ee1ca2782','Col':7,'Row':49,'Format':'numberic','Value':'0.329852331495678','TargetCode':''}</v>
      </c>
    </row>
    <row r="348" spans="1:1" x14ac:dyDescent="0.2">
      <c r="A348" t="str">
        <f>CONCATENATE("{'SheetId':'1deb9a6e-dc5a-4908-87cc-034ee9747e20'",",","'UId':'26452794-e0d2-44f2-8c51-7f5465fbf4cf'",",'Col':",COLUMN(BCDanhMucDauTu_06029!A51),",'Row':",ROW(BCDanhMucDauTu_06029!A51),",","'ColDynamic':",COLUMN(BCDanhMucDauTu_06029!A48),",","'RowDynamic':",ROW(BCDanhMucDauTu_06029!A48),",","'Format':'string'",",'Value':'",SUBSTITUTE(BCDanhMucDauTu_06029!A51,"'","\'"),"','TargetCode':''}")</f>
        <v>{'SheetId':'1deb9a6e-dc5a-4908-87cc-034ee9747e20','UId':'26452794-e0d2-44f2-8c51-7f5465fbf4cf','Col':1,'Row':51,'ColDynamic':1,'RowDynamic':48,'Format':'string','Value':' ','TargetCode':''}</v>
      </c>
    </row>
    <row r="349" spans="1:1" x14ac:dyDescent="0.2">
      <c r="A349" t="str">
        <f>CONCATENATE("{'SheetId':'1deb9a6e-dc5a-4908-87cc-034ee9747e20'",",","'UId':'9b14eff9-5e45-4cf1-9494-0604b89ed28b'",",'Col':",COLUMN(BCDanhMucDauTu_06029!B51),",'Row':",ROW(BCDanhMucDauTu_06029!B51),",","'ColDynamic':",COLUMN(BCDanhMucDauTu_06029!B48),",","'RowDynamic':",ROW(BCDanhMucDauTu_06029!B48),",","'Format':'string'",",'Value':'",SUBSTITUTE(BCDanhMucDauTu_06029!B51,"'","\'"),"','TargetCode':''}")</f>
        <v>{'SheetId':'1deb9a6e-dc5a-4908-87cc-034ee9747e20','UId':'9b14eff9-5e45-4cf1-9494-0604b89ed28b','Col':2,'Row':51,'ColDynamic':2,'RowDynamic':48,'Format':'string','Value':'Tiền gửi ngân hàng','TargetCode':''}</v>
      </c>
    </row>
    <row r="350" spans="1:1" x14ac:dyDescent="0.2">
      <c r="A350" t="str">
        <f>CONCATENATE("{'SheetId':'1deb9a6e-dc5a-4908-87cc-034ee9747e20'",",","'UId':'8d66f097-23e3-4ef9-8131-e5ac52c6b32f'",",'Col':",COLUMN(BCDanhMucDauTu_06029!C51),",'Row':",ROW(BCDanhMucDauTu_06029!C51),",","'ColDynamic':",COLUMN(BCDanhMucDauTu_06029!C48),",","'RowDynamic':",ROW(BCDanhMucDauTu_06029!C48),",","'Format':'string'",",'Value':'",SUBSTITUTE(BCDanhMucDauTu_06029!C51,"'","\'"),"','TargetCode':''}")</f>
        <v>{'SheetId':'1deb9a6e-dc5a-4908-87cc-034ee9747e20','UId':'8d66f097-23e3-4ef9-8131-e5ac52c6b32f','Col':3,'Row':51,'ColDynamic':3,'RowDynamic':48,'Format':'string','Value':'2260','TargetCode':''}</v>
      </c>
    </row>
    <row r="351" spans="1:1" x14ac:dyDescent="0.2">
      <c r="A351" t="str">
        <f>CONCATENATE("{'SheetId':'1deb9a6e-dc5a-4908-87cc-034ee9747e20'",",","'UId':'ead9614a-658c-4220-bedf-ca1bfba113ca'",",'Col':",COLUMN(BCDanhMucDauTu_06029!D51),",'Row':",ROW(BCDanhMucDauTu_06029!D51),",","'ColDynamic':",COLUMN(BCDanhMucDauTu_06029!D48),",","'RowDynamic':",ROW(BCDanhMucDauTu_06029!D48),",","'Format':'numberic'",",'Value':'",SUBSTITUTE(BCDanhMucDauTu_06029!D51,"'","\'"),"','TargetCode':''}")</f>
        <v>{'SheetId':'1deb9a6e-dc5a-4908-87cc-034ee9747e20','UId':'ead9614a-658c-4220-bedf-ca1bfba113ca','Col':4,'Row':51,'ColDynamic':4,'RowDynamic':48,'Format':'numberic','Value':'','TargetCode':''}</v>
      </c>
    </row>
    <row r="352" spans="1:1" x14ac:dyDescent="0.2">
      <c r="A352" t="str">
        <f>CONCATENATE("{'SheetId':'1deb9a6e-dc5a-4908-87cc-034ee9747e20'",",","'UId':'4fdfc09c-5e5b-40ad-b617-c48d140e6fbc'",",'Col':",COLUMN(BCDanhMucDauTu_06029!E51),",'Row':",ROW(BCDanhMucDauTu_06029!E51),",","'ColDynamic':",COLUMN(BCDanhMucDauTu_06029!E48),",","'RowDynamic':",ROW(BCDanhMucDauTu_06029!E48),",","'Format':'numberic'",",'Value':'",SUBSTITUTE(BCDanhMucDauTu_06029!E51,"'","\'"),"','TargetCode':''}")</f>
        <v>{'SheetId':'1deb9a6e-dc5a-4908-87cc-034ee9747e20','UId':'4fdfc09c-5e5b-40ad-b617-c48d140e6fbc','Col':5,'Row':51,'ColDynamic':5,'RowDynamic':48,'Format':'numberic','Value':'','TargetCode':''}</v>
      </c>
    </row>
    <row r="353" spans="1:1" x14ac:dyDescent="0.2">
      <c r="A353" t="str">
        <f>CONCATENATE("{'SheetId':'1deb9a6e-dc5a-4908-87cc-034ee9747e20'",",","'UId':'ba8351a8-8ef9-4c39-b20c-9e499c7302c4'",",'Col':",COLUMN(BCDanhMucDauTu_06029!F51),",'Row':",ROW(BCDanhMucDauTu_06029!F51),",","'ColDynamic':",COLUMN(BCDanhMucDauTu_06029!F48),",","'RowDynamic':",ROW(BCDanhMucDauTu_06029!F48),",","'Format':'numberic'",",'Value':'",SUBSTITUTE(BCDanhMucDauTu_06029!F51,"'","\'"),"','TargetCode':''}")</f>
        <v>{'SheetId':'1deb9a6e-dc5a-4908-87cc-034ee9747e20','UId':'ba8351a8-8ef9-4c39-b20c-9e499c7302c4','Col':6,'Row':51,'ColDynamic':6,'RowDynamic':48,'Format':'numberic','Value':'0','TargetCode':''}</v>
      </c>
    </row>
    <row r="354" spans="1:1" x14ac:dyDescent="0.2">
      <c r="A354" t="str">
        <f>CONCATENATE("{'SheetId':'1deb9a6e-dc5a-4908-87cc-034ee9747e20'",",","'UId':'20aec549-2649-4108-8c50-4ff697541fea'",",'Col':",COLUMN(BCDanhMucDauTu_06029!G51),",'Row':",ROW(BCDanhMucDauTu_06029!G51),",","'ColDynamic':",COLUMN(BCDanhMucDauTu_06029!G48),",","'RowDynamic':",ROW(BCDanhMucDauTu_06029!G48),",","'Format':'numberic'",",'Value':'",SUBSTITUTE(BCDanhMucDauTu_06029!G51,"'","\'"),"','TargetCode':''}")</f>
        <v>{'SheetId':'1deb9a6e-dc5a-4908-87cc-034ee9747e20','UId':'20aec549-2649-4108-8c50-4ff697541fea','Col':7,'Row':51,'ColDynamic':7,'RowDynamic':48,'Format':'numberic','Value':'0','TargetCode':''}</v>
      </c>
    </row>
    <row r="355" spans="1:1" x14ac:dyDescent="0.2">
      <c r="A355" t="str">
        <f>CONCATENATE("{'SheetId':'1deb9a6e-dc5a-4908-87cc-034ee9747e20'",",","'UId':'c94d94d7-01a6-4c24-95e6-4f83c62d0567'",",'Col':",COLUMN(BCDanhMucDauTu_06029!A53),",'Row':",ROW(BCDanhMucDauTu_06029!A53),",","'ColDynamic':",COLUMN(BCDanhMucDauTu_06029!A50),",","'RowDynamic':",ROW(BCDanhMucDauTu_06029!A50),",","'Format':'string'",",'Value':'",SUBSTITUTE(BCDanhMucDauTu_06029!A53,"'","\'"),"','TargetCode':''}")</f>
        <v>{'SheetId':'1deb9a6e-dc5a-4908-87cc-034ee9747e20','UId':'c94d94d7-01a6-4c24-95e6-4f83c62d0567','Col':1,'Row':53,'ColDynamic':1,'RowDynamic':50,'Format':'string','Value':' ','TargetCode':''}</v>
      </c>
    </row>
    <row r="356" spans="1:1" x14ac:dyDescent="0.2">
      <c r="A356" t="str">
        <f>CONCATENATE("{'SheetId':'1deb9a6e-dc5a-4908-87cc-034ee9747e20'",",","'UId':'333b59bf-d7bf-4903-a769-681773c5c1d6'",",'Col':",COLUMN(BCDanhMucDauTu_06029!B53),",'Row':",ROW(BCDanhMucDauTu_06029!B53),",","'ColDynamic':",COLUMN(BCDanhMucDauTu_06029!B50),",","'RowDynamic':",ROW(BCDanhMucDauTu_06029!B50),",","'Format':'string'",",'Value':'",SUBSTITUTE(BCDanhMucDauTu_06029!B53,"'","\'"),"','TargetCode':''}")</f>
        <v>{'SheetId':'1deb9a6e-dc5a-4908-87cc-034ee9747e20','UId':'333b59bf-d7bf-4903-a769-681773c5c1d6','Col':2,'Row':53,'ColDynamic':2,'RowDynamic':50,'Format':'string','Value':'Chứng chỉ tiền gửi ','TargetCode':''}</v>
      </c>
    </row>
    <row r="357" spans="1:1" x14ac:dyDescent="0.2">
      <c r="A357" t="str">
        <f>CONCATENATE("{'SheetId':'1deb9a6e-dc5a-4908-87cc-034ee9747e20'",",","'UId':'70dcb08c-d0c0-43e8-87c7-cb83b1736902'",",'Col':",COLUMN(BCDanhMucDauTu_06029!C53),",'Row':",ROW(BCDanhMucDauTu_06029!C53),",","'ColDynamic':",COLUMN(BCDanhMucDauTu_06029!C50),",","'RowDynamic':",ROW(BCDanhMucDauTu_06029!C50),",","'Format':'string'",",'Value':'",SUBSTITUTE(BCDanhMucDauTu_06029!C53,"'","\'"),"','TargetCode':''}")</f>
        <v>{'SheetId':'1deb9a6e-dc5a-4908-87cc-034ee9747e20','UId':'70dcb08c-d0c0-43e8-87c7-cb83b1736902','Col':3,'Row':53,'ColDynamic':3,'RowDynamic':50,'Format':'string','Value':'2261.1','TargetCode':''}</v>
      </c>
    </row>
    <row r="358" spans="1:1" x14ac:dyDescent="0.2">
      <c r="A358" t="str">
        <f>CONCATENATE("{'SheetId':'1deb9a6e-dc5a-4908-87cc-034ee9747e20'",",","'UId':'b98b0710-edbe-464f-91cc-a50943b92e53'",",'Col':",COLUMN(BCDanhMucDauTu_06029!D53),",'Row':",ROW(BCDanhMucDauTu_06029!D53),",","'ColDynamic':",COLUMN(BCDanhMucDauTu_06029!D50),",","'RowDynamic':",ROW(BCDanhMucDauTu_06029!D50),",","'Format':'numberic'",",'Value':'",SUBSTITUTE(BCDanhMucDauTu_06029!D53,"'","\'"),"','TargetCode':''}")</f>
        <v>{'SheetId':'1deb9a6e-dc5a-4908-87cc-034ee9747e20','UId':'b98b0710-edbe-464f-91cc-a50943b92e53','Col':4,'Row':53,'ColDynamic':4,'RowDynamic':50,'Format':'numberic','Value':'','TargetCode':''}</v>
      </c>
    </row>
    <row r="359" spans="1:1" x14ac:dyDescent="0.2">
      <c r="A359" t="str">
        <f>CONCATENATE("{'SheetId':'1deb9a6e-dc5a-4908-87cc-034ee9747e20'",",","'UId':'1e5e338d-e8d3-484c-a931-f154e681f9d1'",",'Col':",COLUMN(BCDanhMucDauTu_06029!E53),",'Row':",ROW(BCDanhMucDauTu_06029!E53),",","'ColDynamic':",COLUMN(BCDanhMucDauTu_06029!E50),",","'RowDynamic':",ROW(BCDanhMucDauTu_06029!E50),",","'Format':'numberic'",",'Value':'",SUBSTITUTE(BCDanhMucDauTu_06029!E53,"'","\'"),"','TargetCode':''}")</f>
        <v>{'SheetId':'1deb9a6e-dc5a-4908-87cc-034ee9747e20','UId':'1e5e338d-e8d3-484c-a931-f154e681f9d1','Col':5,'Row':53,'ColDynamic':5,'RowDynamic':50,'Format':'numberic','Value':'','TargetCode':''}</v>
      </c>
    </row>
    <row r="360" spans="1:1" x14ac:dyDescent="0.2">
      <c r="A360" t="str">
        <f>CONCATENATE("{'SheetId':'1deb9a6e-dc5a-4908-87cc-034ee9747e20'",",","'UId':'f0171a12-b46c-408e-9769-0674783f4494'",",'Col':",COLUMN(BCDanhMucDauTu_06029!F53),",'Row':",ROW(BCDanhMucDauTu_06029!F53),",","'ColDynamic':",COLUMN(BCDanhMucDauTu_06029!F50),",","'RowDynamic':",ROW(BCDanhMucDauTu_06029!F50),",","'Format':'numberic'",",'Value':'",SUBSTITUTE(BCDanhMucDauTu_06029!F53,"'","\'"),"','TargetCode':''}")</f>
        <v>{'SheetId':'1deb9a6e-dc5a-4908-87cc-034ee9747e20','UId':'f0171a12-b46c-408e-9769-0674783f4494','Col':6,'Row':53,'ColDynamic':6,'RowDynamic':50,'Format':'numberic','Value':'0','TargetCode':''}</v>
      </c>
    </row>
    <row r="361" spans="1:1" x14ac:dyDescent="0.2">
      <c r="A361" t="str">
        <f>CONCATENATE("{'SheetId':'1deb9a6e-dc5a-4908-87cc-034ee9747e20'",",","'UId':'123dfcbf-9d8f-4865-9abd-67aef0fb2ded'",",'Col':",COLUMN(BCDanhMucDauTu_06029!G53),",'Row':",ROW(BCDanhMucDauTu_06029!G53),",","'ColDynamic':",COLUMN(BCDanhMucDauTu_06029!G50),",","'RowDynamic':",ROW(BCDanhMucDauTu_06029!G50),",","'Format':'numberic'",",'Value':'",SUBSTITUTE(BCDanhMucDauTu_06029!G53,"'","\'"),"','TargetCode':''}")</f>
        <v>{'SheetId':'1deb9a6e-dc5a-4908-87cc-034ee9747e20','UId':'123dfcbf-9d8f-4865-9abd-67aef0fb2ded','Col':7,'Row':53,'ColDynamic':7,'RowDynamic':50,'Format':'numberic','Value':'0','TargetCode':''}</v>
      </c>
    </row>
    <row r="362" spans="1:1" x14ac:dyDescent="0.2">
      <c r="A362" t="str">
        <f>CONCATENATE("{'SheetId':'1deb9a6e-dc5a-4908-87cc-034ee9747e20'",",","'UId':'61c7d7e9-4c4a-4062-8012-4877345d4ca2'",",'Col':",COLUMN(BCDanhMucDauTu_06029!D54),",'Row':",ROW(BCDanhMucDauTu_06029!D54),",","'Format':'numberic'",",'Value':'",SUBSTITUTE(BCDanhMucDauTu_06029!D54,"'","\'"),"','TargetCode':''}")</f>
        <v>{'SheetId':'1deb9a6e-dc5a-4908-87cc-034ee9747e20','UId':'61c7d7e9-4c4a-4062-8012-4877345d4ca2','Col':4,'Row':54,'Format':'numberic','Value':'','TargetCode':''}</v>
      </c>
    </row>
    <row r="363" spans="1:1" x14ac:dyDescent="0.2">
      <c r="A363" t="str">
        <f>CONCATENATE("{'SheetId':'1deb9a6e-dc5a-4908-87cc-034ee9747e20'",",","'UId':'55eb1cfc-48db-45d7-badc-9126702dbaca'",",'Col':",COLUMN(BCDanhMucDauTu_06029!E54),",'Row':",ROW(BCDanhMucDauTu_06029!E54),",","'Format':'numberic'",",'Value':'",SUBSTITUTE(BCDanhMucDauTu_06029!E54,"'","\'"),"','TargetCode':''}")</f>
        <v>{'SheetId':'1deb9a6e-dc5a-4908-87cc-034ee9747e20','UId':'55eb1cfc-48db-45d7-badc-9126702dbaca','Col':5,'Row':54,'Format':'numberic','Value':'','TargetCode':''}</v>
      </c>
    </row>
    <row r="364" spans="1:1" x14ac:dyDescent="0.2">
      <c r="A364" t="str">
        <f>CONCATENATE("{'SheetId':'1deb9a6e-dc5a-4908-87cc-034ee9747e20'",",","'UId':'0b0a71cf-8b1c-4a88-a170-2b7251d20ffa'",",'Col':",COLUMN(BCDanhMucDauTu_06029!F54),",'Row':",ROW(BCDanhMucDauTu_06029!F54),",","'Format':'numberic'",",'Value':'",SUBSTITUTE(BCDanhMucDauTu_06029!F54,"'","\'"),"','TargetCode':''}")</f>
        <v>{'SheetId':'1deb9a6e-dc5a-4908-87cc-034ee9747e20','UId':'0b0a71cf-8b1c-4a88-a170-2b7251d20ffa','Col':6,'Row':54,'Format':'numberic','Value':'181471347322','TargetCode':''}</v>
      </c>
    </row>
    <row r="365" spans="1:1" x14ac:dyDescent="0.2">
      <c r="A365" t="str">
        <f>CONCATENATE("{'SheetId':'1deb9a6e-dc5a-4908-87cc-034ee9747e20'",",","'UId':'3ec63538-3a98-477e-b957-0e4550274988'",",'Col':",COLUMN(BCDanhMucDauTu_06029!G54),",'Row':",ROW(BCDanhMucDauTu_06029!G54),",","'Format':'numberic'",",'Value':'",SUBSTITUTE(BCDanhMucDauTu_06029!G54,"'","\'"),"','TargetCode':''}")</f>
        <v>{'SheetId':'1deb9a6e-dc5a-4908-87cc-034ee9747e20','UId':'3ec63538-3a98-477e-b957-0e4550274988','Col':7,'Row':54,'Format':'numberic','Value':'0.329852331495678','TargetCode':''}</v>
      </c>
    </row>
    <row r="366" spans="1:1" x14ac:dyDescent="0.2">
      <c r="A366" t="str">
        <f>CONCATENATE("{'SheetId':'1deb9a6e-dc5a-4908-87cc-034ee9747e20'",",","'UId':'b7e2b881-7166-4008-81ef-36fa655ba0d3'",",'Col':",COLUMN(BCDanhMucDauTu_06029!D55),",'Row':",ROW(BCDanhMucDauTu_06029!D55),",","'Format':'numberic'",",'Value':'",SUBSTITUTE(BCDanhMucDauTu_06029!D55,"'","\'"),"','TargetCode':''}")</f>
        <v>{'SheetId':'1deb9a6e-dc5a-4908-87cc-034ee9747e20','UId':'b7e2b881-7166-4008-81ef-36fa655ba0d3','Col':4,'Row':55,'Format':'numberic','Value':'','TargetCode':''}</v>
      </c>
    </row>
    <row r="367" spans="1:1" x14ac:dyDescent="0.2">
      <c r="A367" t="str">
        <f>CONCATENATE("{'SheetId':'1deb9a6e-dc5a-4908-87cc-034ee9747e20'",",","'UId':'b0198f8c-cffe-4d00-9816-22e0fa96124d'",",'Col':",COLUMN(BCDanhMucDauTu_06029!E55),",'Row':",ROW(BCDanhMucDauTu_06029!E55),",","'Format':'numberic'",",'Value':'",SUBSTITUTE(BCDanhMucDauTu_06029!E55,"'","\'"),"','TargetCode':''}")</f>
        <v>{'SheetId':'1deb9a6e-dc5a-4908-87cc-034ee9747e20','UId':'b0198f8c-cffe-4d00-9816-22e0fa96124d','Col':5,'Row':55,'Format':'numberic','Value':'','TargetCode':''}</v>
      </c>
    </row>
    <row r="368" spans="1:1" x14ac:dyDescent="0.2">
      <c r="A368" t="str">
        <f>CONCATENATE("{'SheetId':'1deb9a6e-dc5a-4908-87cc-034ee9747e20'",",","'UId':'2a23d1c5-766a-4746-bd88-93015d1e4053'",",'Col':",COLUMN(BCDanhMucDauTu_06029!F55),",'Row':",ROW(BCDanhMucDauTu_06029!F55),",","'Format':'numberic'",",'Value':'",SUBSTITUTE(BCDanhMucDauTu_06029!F55,"'","\'"),"','TargetCode':''}")</f>
        <v>{'SheetId':'1deb9a6e-dc5a-4908-87cc-034ee9747e20','UId':'2a23d1c5-766a-4746-bd88-93015d1e4053','Col':6,'Row':55,'Format':'numberic','Value':'550159359187','TargetCode':''}</v>
      </c>
    </row>
    <row r="369" spans="1:1" x14ac:dyDescent="0.2">
      <c r="A369" t="str">
        <f>CONCATENATE("{'SheetId':'1deb9a6e-dc5a-4908-87cc-034ee9747e20'",",","'UId':'ca227d64-7ddf-4c5b-94c2-f07049f1a645'",",'Col':",COLUMN(BCDanhMucDauTu_06029!G55),",'Row':",ROW(BCDanhMucDauTu_06029!G55),",","'Format':'numberic'",",'Value':'",SUBSTITUTE(BCDanhMucDauTu_06029!G55,"'","\'"),"','TargetCode':''}")</f>
        <v>{'SheetId':'1deb9a6e-dc5a-4908-87cc-034ee9747e20','UId':'ca227d64-7ddf-4c5b-94c2-f07049f1a645','Col':7,'Row':55,'Format':'numberic','Value':'1','TargetCode':''}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{'SheetId':'eea37401-614e-480f-bf0c-66e62a21c940','UId':'8fe4c321-a5c4-4a50-a26e-af5571876426','Col':4,'Row':3,'Format':'numberic','Value':'0.0122309829488559','TargetCode':''}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{'SheetId':'eea37401-614e-480f-bf0c-66e62a21c940','UId':'e505df99-52a5-4046-b588-70e17a64bc04','Col':5,'Row':3,'Format':'numberic','Value':'0.0122310790659447','TargetCode':''}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{'SheetId':'eea37401-614e-480f-bf0c-66e62a21c940','UId':'906b49c2-3105-44f5-a32d-07590223a8f2','Col':4,'Row':4,'Format':'numberic','Value':'0.00110964533455377','TargetCode':''}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{'SheetId':'eea37401-614e-480f-bf0c-66e62a21c940','UId':'1292eb8e-a778-4ce5-ab53-509a4c8a9832','Col':5,'Row':4,'Format':'numberic','Value':'0.0015838346469716','TargetCode':''}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{'SheetId':'eea37401-614e-480f-bf0c-66e62a21c940','UId':'043b7f89-a817-4764-b06f-cc2a71ce03b0','Col':4,'Row':5,'Format':'numberic','Value':'0.00180411815659392','TargetCode':''}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{'SheetId':'eea37401-614e-480f-bf0c-66e62a21c940','UId':'99e0f9cc-8606-43f9-8ce6-a58dc892af79','Col':5,'Row':5,'Format':'numberic','Value':'0.00184180536708994','TargetCode':''}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{'SheetId':'eea37401-614e-480f-bf0c-66e62a21c940','UId':'5a5a30c0-7249-46cc-a3d5-6518c7410f2b','Col':4,'Row':6,'Format':'numberic','Value':'0.000136864550691704','TargetCode':''}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{'SheetId':'eea37401-614e-480f-bf0c-66e62a21c940','UId':'b6bb9469-63ab-4fda-88bd-7b1865b669bf','Col':5,'Row':6,'Format':'numberic','Value':'0.000125746251942655','TargetCode':''}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{'SheetId':'eea37401-614e-480f-bf0c-66e62a21c940','UId':'e3f08122-3427-41af-b11b-1a46844a64fc','Col':4,'Row':9,'Format':'numberic','Value':'0.000684566573253029','TargetCode':''}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{'SheetId':'eea37401-614e-480f-bf0c-66e62a21c940','UId':'9e68654a-171d-4fbe-8c69-6a6d18753f97','Col':5,'Row':9,'Format':'numberic','Value':'0.000698866858658633','TargetCode':''}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{'SheetId':'eea37401-614e-480f-bf0c-66e62a21c940','UId':'01528f3a-d80f-403f-9e7e-01c54429c341','Col':4,'Row':10,'Format':'numberic','Value':'0.0210266674848877','TargetCode':''}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{'SheetId':'eea37401-614e-480f-bf0c-66e62a21c940','UId':'2e9dd82c-3e13-4dfb-9508-7eb62f82b7a5','Col':5,'Row':10,'Format':'numberic','Value':'0.0174481934303737','TargetCode':''}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{'SheetId':'eea37401-614e-480f-bf0c-66e62a21c940','UId':'e04710a4-564b-4804-a3c9-8b96b736ccd0','Col':4,'Row':11,'Format':'numberic','Value':'1.93374397483617','TargetCode':''}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{'SheetId':'eea37401-614e-480f-bf0c-66e62a21c940','UId':'0421496e-49be-42f6-bd5e-4ff79e46d605','Col':5,'Row':11,'Format':'numberic','Value':'0.394157623096731','TargetCode':''}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{'SheetId':'eea37401-614e-480f-bf0c-66e62a21c940','UId':'759e81e7-6be1-448f-8880-c7fb179e0f97','Col':4,'Row':14,'Format':'numberic','Value':'312510156800','TargetCode':''}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{'SheetId':'eea37401-614e-480f-bf0c-66e62a21c940','UId':'d55f381c-544c-4c22-a6c9-f44d9ae2c1ab','Col':5,'Row':14,'Format':'numberic','Value':'314497742100','TargetCode':''}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{'SheetId':'eea37401-614e-480f-bf0c-66e62a21c940','UId':'5b9de7f0-70a7-42bf-94c8-d94c81c70e42','Col':4,'Row':15,'Format':'numberic','Value':'312510156800','TargetCode':''}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{'SheetId':'eea37401-614e-480f-bf0c-66e62a21c940','UId':'85d68133-b410-4986-a2ae-00da0ca256bd','Col':5,'Row':15,'Format':'numberic','Value':'314497742100','TargetCode':''}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{'SheetId':'eea37401-614e-480f-bf0c-66e62a21c940','UId':'31f6ac2c-5e3e-4a12-b200-cf5f834a027b','Col':4,'Row':16,'Format':'numberic','Value':'31251015.68','TargetCode':''}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{'SheetId':'eea37401-614e-480f-bf0c-66e62a21c940','UId':'e12c39c4-7956-414a-b632-d0af1c2ab599','Col':5,'Row':16,'Format':'numberic','Value':'31449774.21','TargetCode':''}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{'SheetId':'eea37401-614e-480f-bf0c-66e62a21c940','UId':'b08c24e4-4516-482b-a697-9d62ff87afcf','Col':4,'Row':17,'Format':'numberic','Value':'3225580100','TargetCode':''}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{'SheetId':'eea37401-614e-480f-bf0c-66e62a21c940','UId':'a7ccfa80-7e7d-4308-b36d-abc719c80bf3','Col':5,'Row':17,'Format':'numberic','Value':'-1987585300','TargetCode':''}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{'SheetId':'eea37401-614e-480f-bf0c-66e62a21c940','UId':'e8ec4ef9-08e4-4e39-8477-ae21a99e8959','Col':4,'Row':18,'Format':'numberic','Value':'2222698.72','TargetCode':''}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{'SheetId':'eea37401-614e-480f-bf0c-66e62a21c940','UId':'dde8a5b2-e9c7-4f1b-a63c-0174479280ef','Col':5,'Row':18,'Format':'numberic','Value':'745125.63','TargetCode':''}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{'SheetId':'eea37401-614e-480f-bf0c-66e62a21c940','UId':'0e4c1db2-c20e-4d52-853c-271375cc313a','Col':4,'Row':19,'Format':'numberic','Value':'22226987200','TargetCode':''}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{'SheetId':'eea37401-614e-480f-bf0c-66e62a21c940','UId':'12f0bb36-f2e3-462a-b5c8-133ec8de4536','Col':5,'Row':19,'Format':'numberic','Value':'7451256300','TargetCode':''}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{'SheetId':'eea37401-614e-480f-bf0c-66e62a21c940','UId':'99c017fe-183e-4244-a2e8-3180fad52922','Col':4,'Row':20,'Format':'numberic','Value':'-1900140.71','TargetCode':''}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{'SheetId':'eea37401-614e-480f-bf0c-66e62a21c940','UId':'b3b6a8fb-5b81-4dc7-b0e6-531f207f2848','Col':5,'Row':20,'Format':'numberic','Value':'-943884.16','TargetCode':''}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{'SheetId':'eea37401-614e-480f-bf0c-66e62a21c940','UId':'d7299fb4-5fbd-49ea-a765-7a162fd18f1e','Col':4,'Row':21,'Format':'numberic','Value':'-19001407100','TargetCode':''}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{'SheetId':'eea37401-614e-480f-bf0c-66e62a21c940','UId':'15c659ac-ac36-4f95-b662-8fcd6067cf35','Col':5,'Row':21,'Format':'numberic','Value':'-9438841600','TargetCode':''}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{'SheetId':'eea37401-614e-480f-bf0c-66e62a21c940','UId':'232e2092-5dcd-464b-b1fe-07f27efe2d21','Col':4,'Row':22,'Format':'numberic','Value':'315735736900','TargetCode':''}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{'SheetId':'eea37401-614e-480f-bf0c-66e62a21c940','UId':'fa41f074-2315-4e28-81ff-52700c300177','Col':5,'Row':22,'Format':'numberic','Value':'312510156800','TargetCode':''}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{'SheetId':'eea37401-614e-480f-bf0c-66e62a21c940','UId':'d8289881-c7ab-468c-ad5d-bf473cb76780','Col':4,'Row':23,'Format':'numberic','Value':'315735736900','TargetCode':''}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{'SheetId':'eea37401-614e-480f-bf0c-66e62a21c940','UId':'994ed5e1-c943-4620-8991-d05a125691b0','Col':5,'Row':23,'Format':'numberic','Value':'312510156800','TargetCode':''}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{'SheetId':'eea37401-614e-480f-bf0c-66e62a21c940','UId':'7120d041-84df-4b71-aa97-9c53b5ab7f97','Col':4,'Row':24,'Format':'numberic','Value':'31573573.69','TargetCode':''}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{'SheetId':'eea37401-614e-480f-bf0c-66e62a21c940','UId':'ee5817e5-5c8c-481c-bd88-acd0b7e7eb64','Col':5,'Row':24,'Format':'numberic','Value':'31251015.68','TargetCode':''}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{'SheetId':'eea37401-614e-480f-bf0c-66e62a21c940','UId':'83b16c86-f622-444a-8fd4-b601d346c031','Col':4,'Row':25,'Format':'percentage','Value':'6.33441123781766E-05','TargetCode':''}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{'SheetId':'eea37401-614e-480f-bf0c-66e62a21c940','UId':'6080a665-802c-4b21-ade4-e67d42c38ace','Col':5,'Row':25,'Format':'percentage','Value':'6.39979199549651E-05','TargetCode':''}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{'SheetId':'eea37401-614e-480f-bf0c-66e62a21c940','UId':'dc7a563a-ad1d-4847-ad52-60ae8b13af41','Col':4,'Row':26,'Format':'percentage','Value':'0.2237','TargetCode':''}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{'SheetId':'eea37401-614e-480f-bf0c-66e62a21c940','UId':'c291a5ad-47fa-4a53-a5d4-2c97806fed49','Col':5,'Row':26,'Format':'percentage','Value':'0.2267','TargetCode':''}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{'SheetId':'eea37401-614e-480f-bf0c-66e62a21c940','UId':'71e817fa-136e-4e66-8e01-e228a752c25d','Col':4,'Row':27,'Format':'percentage','Value':'0.0543','TargetCode':''}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{'SheetId':'eea37401-614e-480f-bf0c-66e62a21c940','UId':'09a70799-3c67-42d0-9f37-8841480fa73f','Col':5,'Row':27,'Format':'percentage','Value':'0.0538','TargetCode':''}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{'SheetId':'eea37401-614e-480f-bf0c-66e62a21c940','UId':'19d7d32d-f72f-4744-9b80-66561ae1073a','Col':4,'Row':28,'Format':'numberic','Value':'11385','TargetCode':''}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{'SheetId':'eea37401-614e-480f-bf0c-66e62a21c940','UId':'2c2fe24e-69d3-4ae8-a8c8-c603f2a4a32c','Col':5,'Row':28,'Format':'numberic','Value':'10706','TargetCode':''}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{'SheetId':'eea37401-614e-480f-bf0c-66e62a21c940','UId':'507c37af-0901-43e1-8af6-f40112c246e3','Col':4,'Row':29,'Format':'numberic','Value':'17148.86','TargetCode':''}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{'SheetId':'eea37401-614e-480f-bf0c-66e62a21c940','UId':'bb1a5a18-9ac0-4a7c-9c34-d6fbecc14baf','Col':5,'Row':29,'Format':'numberic','Value':'16451.51','TargetCode':''}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activeCell="I16" sqref="I16"/>
    </sheetView>
  </sheetViews>
  <sheetFormatPr defaultRowHeight="12.75" x14ac:dyDescent="0.2"/>
  <cols>
    <col min="1" max="1" width="6.7109375" customWidth="1"/>
    <col min="2" max="2" width="41.7109375" customWidth="1"/>
    <col min="3" max="3" width="10.28515625" customWidth="1"/>
    <col min="4" max="5" width="17.7109375" bestFit="1" customWidth="1"/>
    <col min="6" max="6" width="18.7109375" customWidth="1"/>
  </cols>
  <sheetData>
    <row r="1" spans="1:6" ht="15" customHeight="1" x14ac:dyDescent="0.2">
      <c r="A1" s="7" t="s">
        <v>6</v>
      </c>
      <c r="B1" s="7" t="s">
        <v>7</v>
      </c>
      <c r="C1" s="7" t="s">
        <v>54</v>
      </c>
      <c r="D1" s="7" t="s">
        <v>55</v>
      </c>
      <c r="E1" s="7" t="s">
        <v>56</v>
      </c>
      <c r="F1" s="7" t="s">
        <v>57</v>
      </c>
    </row>
    <row r="2" spans="1:6" ht="15" customHeight="1" x14ac:dyDescent="0.25">
      <c r="A2" s="8" t="s">
        <v>58</v>
      </c>
      <c r="B2" s="8" t="s">
        <v>59</v>
      </c>
      <c r="C2" s="8" t="s">
        <v>60</v>
      </c>
      <c r="D2" s="8" t="s">
        <v>1</v>
      </c>
      <c r="E2" s="8" t="s">
        <v>1</v>
      </c>
      <c r="F2" s="8" t="s">
        <v>1</v>
      </c>
    </row>
    <row r="3" spans="1:6" ht="15" customHeight="1" x14ac:dyDescent="0.25">
      <c r="A3" s="5" t="s">
        <v>61</v>
      </c>
      <c r="B3" s="5" t="s">
        <v>62</v>
      </c>
      <c r="C3" s="5" t="s">
        <v>63</v>
      </c>
      <c r="D3" s="20">
        <v>181471347322</v>
      </c>
      <c r="E3" s="20">
        <v>233832725245</v>
      </c>
      <c r="F3" s="23">
        <v>6.2222462508491798</v>
      </c>
    </row>
    <row r="4" spans="1:6" ht="15" customHeight="1" x14ac:dyDescent="0.25">
      <c r="A4" s="5" t="s">
        <v>1</v>
      </c>
      <c r="B4" s="5" t="s">
        <v>64</v>
      </c>
      <c r="C4" s="5" t="s">
        <v>65</v>
      </c>
      <c r="D4" s="5" t="s">
        <v>1</v>
      </c>
      <c r="E4" s="5" t="s">
        <v>1</v>
      </c>
      <c r="F4" s="5" t="s">
        <v>1</v>
      </c>
    </row>
    <row r="5" spans="1:6" ht="15" customHeight="1" x14ac:dyDescent="0.25">
      <c r="A5" s="5" t="s">
        <v>66</v>
      </c>
      <c r="B5" s="5" t="s">
        <v>66</v>
      </c>
      <c r="C5" s="5" t="s">
        <v>66</v>
      </c>
      <c r="D5" s="5" t="s">
        <v>66</v>
      </c>
      <c r="E5" s="5" t="s">
        <v>66</v>
      </c>
      <c r="F5" s="5" t="s">
        <v>66</v>
      </c>
    </row>
    <row r="6" spans="1:6" ht="15" customHeight="1" x14ac:dyDescent="0.25">
      <c r="A6" s="5" t="s">
        <v>1</v>
      </c>
      <c r="B6" s="5" t="s">
        <v>67</v>
      </c>
      <c r="C6" s="5" t="s">
        <v>68</v>
      </c>
      <c r="D6" s="20">
        <v>181471347322</v>
      </c>
      <c r="E6" s="20">
        <v>233832725245</v>
      </c>
      <c r="F6" s="23">
        <v>6.2222462508491798</v>
      </c>
    </row>
    <row r="7" spans="1:6" ht="15" customHeight="1" x14ac:dyDescent="0.25">
      <c r="A7" s="5" t="s">
        <v>66</v>
      </c>
      <c r="B7" s="5" t="s">
        <v>66</v>
      </c>
      <c r="C7" s="5" t="s">
        <v>66</v>
      </c>
      <c r="D7" s="5" t="s">
        <v>66</v>
      </c>
      <c r="E7" s="5" t="s">
        <v>66</v>
      </c>
      <c r="F7" s="5" t="s">
        <v>66</v>
      </c>
    </row>
    <row r="8" spans="1:6" ht="15" customHeight="1" x14ac:dyDescent="0.25">
      <c r="A8" s="5" t="s">
        <v>69</v>
      </c>
      <c r="B8" s="5" t="s">
        <v>70</v>
      </c>
      <c r="C8" s="5" t="s">
        <v>71</v>
      </c>
      <c r="D8" s="20">
        <v>367827455400</v>
      </c>
      <c r="E8" s="20">
        <v>288819090500</v>
      </c>
      <c r="F8" s="23">
        <v>0.70724788572965502</v>
      </c>
    </row>
    <row r="9" spans="1:6" ht="15" customHeight="1" x14ac:dyDescent="0.25">
      <c r="A9" s="5" t="s">
        <v>66</v>
      </c>
      <c r="B9" s="5" t="s">
        <v>66</v>
      </c>
      <c r="C9" s="5" t="s">
        <v>66</v>
      </c>
      <c r="D9" s="5" t="s">
        <v>66</v>
      </c>
      <c r="E9" s="5" t="s">
        <v>66</v>
      </c>
      <c r="F9" s="5" t="s">
        <v>66</v>
      </c>
    </row>
    <row r="10" spans="1:6" ht="15" customHeight="1" x14ac:dyDescent="0.25">
      <c r="A10" s="5"/>
      <c r="B10" s="5"/>
      <c r="C10" s="5"/>
      <c r="D10" s="5" t="s">
        <v>1</v>
      </c>
      <c r="E10" s="5" t="s">
        <v>1</v>
      </c>
      <c r="F10" s="5" t="s">
        <v>1</v>
      </c>
    </row>
    <row r="11" spans="1:6" ht="15" customHeight="1" x14ac:dyDescent="0.25">
      <c r="A11" s="5" t="s">
        <v>72</v>
      </c>
      <c r="B11" s="5" t="s">
        <v>73</v>
      </c>
      <c r="C11" s="5" t="s">
        <v>74</v>
      </c>
      <c r="D11" s="5"/>
      <c r="E11" s="5"/>
      <c r="F11" s="5"/>
    </row>
    <row r="12" spans="1:6" ht="15" customHeight="1" x14ac:dyDescent="0.25">
      <c r="A12" s="5" t="s">
        <v>66</v>
      </c>
      <c r="B12" s="5" t="s">
        <v>66</v>
      </c>
      <c r="C12" s="5" t="s">
        <v>66</v>
      </c>
      <c r="D12" s="5" t="s">
        <v>66</v>
      </c>
      <c r="E12" s="5" t="s">
        <v>66</v>
      </c>
      <c r="F12" s="5" t="s">
        <v>66</v>
      </c>
    </row>
    <row r="13" spans="1:6" ht="15" customHeight="1" x14ac:dyDescent="0.25">
      <c r="A13" s="5" t="s">
        <v>75</v>
      </c>
      <c r="B13" s="5" t="s">
        <v>76</v>
      </c>
      <c r="C13" s="5" t="s">
        <v>77</v>
      </c>
      <c r="D13" s="20">
        <v>685214000</v>
      </c>
      <c r="E13" s="20">
        <v>425000000</v>
      </c>
      <c r="F13" s="23">
        <v>1.4403694602508601</v>
      </c>
    </row>
    <row r="14" spans="1:6" ht="15" customHeight="1" x14ac:dyDescent="0.25">
      <c r="A14" s="5" t="s">
        <v>66</v>
      </c>
      <c r="B14" s="5" t="s">
        <v>66</v>
      </c>
      <c r="C14" s="5" t="s">
        <v>66</v>
      </c>
      <c r="D14" s="5" t="s">
        <v>66</v>
      </c>
      <c r="E14" s="5" t="s">
        <v>66</v>
      </c>
      <c r="F14" s="5" t="s">
        <v>66</v>
      </c>
    </row>
    <row r="15" spans="1:6" ht="15" customHeight="1" x14ac:dyDescent="0.25">
      <c r="A15" s="5"/>
      <c r="B15" s="5"/>
      <c r="C15" s="5"/>
      <c r="D15" s="5"/>
      <c r="E15" s="5"/>
      <c r="F15" s="5"/>
    </row>
    <row r="16" spans="1:6" ht="15" customHeight="1" x14ac:dyDescent="0.25">
      <c r="A16" s="5" t="s">
        <v>78</v>
      </c>
      <c r="B16" s="5" t="s">
        <v>79</v>
      </c>
      <c r="C16" s="5" t="s">
        <v>80</v>
      </c>
      <c r="D16" s="20">
        <v>175342465</v>
      </c>
      <c r="E16" s="20">
        <v>180821917</v>
      </c>
      <c r="F16" s="23"/>
    </row>
    <row r="17" spans="1:6" ht="15" customHeight="1" x14ac:dyDescent="0.25">
      <c r="A17" s="5" t="s">
        <v>66</v>
      </c>
      <c r="B17" s="5" t="s">
        <v>66</v>
      </c>
      <c r="C17" s="5" t="s">
        <v>66</v>
      </c>
      <c r="D17" s="5" t="s">
        <v>66</v>
      </c>
      <c r="E17" s="5" t="s">
        <v>66</v>
      </c>
      <c r="F17" s="5" t="s">
        <v>66</v>
      </c>
    </row>
    <row r="18" spans="1:6" ht="15" customHeight="1" x14ac:dyDescent="0.25">
      <c r="A18" s="5"/>
      <c r="B18" s="5"/>
      <c r="C18" s="5"/>
      <c r="D18" s="5"/>
      <c r="E18" s="5"/>
      <c r="F18" s="5"/>
    </row>
    <row r="19" spans="1:6" ht="15" customHeight="1" x14ac:dyDescent="0.25">
      <c r="A19" s="5" t="s">
        <v>81</v>
      </c>
      <c r="B19" s="5" t="s">
        <v>82</v>
      </c>
      <c r="C19" s="5" t="s">
        <v>83</v>
      </c>
      <c r="D19" s="5"/>
      <c r="E19" s="5"/>
      <c r="F19" s="5"/>
    </row>
    <row r="20" spans="1:6" ht="15" customHeight="1" x14ac:dyDescent="0.25">
      <c r="A20" s="5" t="s">
        <v>66</v>
      </c>
      <c r="B20" s="5" t="s">
        <v>66</v>
      </c>
      <c r="C20" s="5" t="s">
        <v>66</v>
      </c>
      <c r="D20" s="5" t="s">
        <v>66</v>
      </c>
      <c r="E20" s="5" t="s">
        <v>66</v>
      </c>
      <c r="F20" s="5" t="s">
        <v>66</v>
      </c>
    </row>
    <row r="21" spans="1:6" ht="15" customHeight="1" x14ac:dyDescent="0.25">
      <c r="A21" s="5" t="s">
        <v>84</v>
      </c>
      <c r="B21" s="5" t="s">
        <v>85</v>
      </c>
      <c r="C21" s="5" t="s">
        <v>86</v>
      </c>
      <c r="D21" s="20">
        <v>0</v>
      </c>
      <c r="E21" s="20">
        <v>53797956</v>
      </c>
      <c r="F21" s="23"/>
    </row>
    <row r="22" spans="1:6" ht="15" customHeight="1" x14ac:dyDescent="0.25">
      <c r="A22" s="5" t="s">
        <v>66</v>
      </c>
      <c r="B22" s="5" t="s">
        <v>66</v>
      </c>
      <c r="C22" s="5" t="s">
        <v>66</v>
      </c>
      <c r="D22" s="5" t="s">
        <v>66</v>
      </c>
      <c r="E22" s="5" t="s">
        <v>66</v>
      </c>
      <c r="F22" s="5" t="s">
        <v>66</v>
      </c>
    </row>
    <row r="23" spans="1:6" ht="15" customHeight="1" x14ac:dyDescent="0.25">
      <c r="A23" s="5"/>
      <c r="B23" s="5"/>
      <c r="C23" s="5"/>
      <c r="D23" s="5" t="s">
        <v>1</v>
      </c>
      <c r="E23" s="5" t="s">
        <v>1</v>
      </c>
      <c r="F23" s="5" t="s">
        <v>1</v>
      </c>
    </row>
    <row r="24" spans="1:6" ht="15" customHeight="1" x14ac:dyDescent="0.25">
      <c r="A24" s="5" t="s">
        <v>87</v>
      </c>
      <c r="B24" s="5" t="s">
        <v>88</v>
      </c>
      <c r="C24" s="5" t="s">
        <v>89</v>
      </c>
      <c r="D24" s="20">
        <v>0</v>
      </c>
      <c r="E24" s="20">
        <v>0</v>
      </c>
      <c r="F24" s="21"/>
    </row>
    <row r="25" spans="1:6" ht="15" customHeight="1" x14ac:dyDescent="0.25">
      <c r="A25" s="5" t="s">
        <v>66</v>
      </c>
      <c r="B25" s="5" t="s">
        <v>66</v>
      </c>
      <c r="C25" s="5" t="s">
        <v>66</v>
      </c>
      <c r="D25" s="5" t="s">
        <v>66</v>
      </c>
      <c r="E25" s="5" t="s">
        <v>66</v>
      </c>
      <c r="F25" s="5" t="s">
        <v>66</v>
      </c>
    </row>
    <row r="26" spans="1:6" ht="15" customHeight="1" x14ac:dyDescent="0.25">
      <c r="A26" s="5"/>
      <c r="B26" s="5"/>
      <c r="C26" s="5"/>
      <c r="D26" s="5"/>
      <c r="E26" s="5"/>
      <c r="F26" s="5"/>
    </row>
    <row r="27" spans="1:6" ht="15" customHeight="1" x14ac:dyDescent="0.25">
      <c r="A27" s="5" t="s">
        <v>90</v>
      </c>
      <c r="B27" s="5" t="s">
        <v>91</v>
      </c>
      <c r="C27" s="5" t="s">
        <v>92</v>
      </c>
      <c r="D27" s="20">
        <v>0</v>
      </c>
      <c r="E27" s="20">
        <v>0</v>
      </c>
      <c r="F27" s="23">
        <v>0</v>
      </c>
    </row>
    <row r="28" spans="1:6" ht="15" customHeight="1" x14ac:dyDescent="0.25">
      <c r="A28" s="5" t="s">
        <v>66</v>
      </c>
      <c r="B28" s="5" t="s">
        <v>66</v>
      </c>
      <c r="C28" s="5" t="s">
        <v>66</v>
      </c>
      <c r="D28" s="5" t="s">
        <v>66</v>
      </c>
      <c r="E28" s="5" t="s">
        <v>66</v>
      </c>
      <c r="F28" s="5" t="s">
        <v>66</v>
      </c>
    </row>
    <row r="29" spans="1:6" ht="15" customHeight="1" x14ac:dyDescent="0.25">
      <c r="A29" s="5"/>
      <c r="B29" s="5"/>
      <c r="C29" s="5"/>
      <c r="D29" s="5"/>
      <c r="E29" s="5"/>
      <c r="F29" s="5"/>
    </row>
    <row r="30" spans="1:6" ht="15" customHeight="1" x14ac:dyDescent="0.25">
      <c r="A30" s="5" t="s">
        <v>93</v>
      </c>
      <c r="B30" s="5" t="s">
        <v>94</v>
      </c>
      <c r="C30" s="5" t="s">
        <v>95</v>
      </c>
      <c r="D30" s="20">
        <v>550159359187</v>
      </c>
      <c r="E30" s="20">
        <v>523311435618</v>
      </c>
      <c r="F30" s="23">
        <v>1.0007929811996401</v>
      </c>
    </row>
    <row r="31" spans="1:6" ht="15" customHeight="1" x14ac:dyDescent="0.25">
      <c r="A31" s="8" t="s">
        <v>96</v>
      </c>
      <c r="B31" s="8" t="s">
        <v>97</v>
      </c>
      <c r="C31" s="8" t="s">
        <v>98</v>
      </c>
      <c r="D31" s="8" t="s">
        <v>1</v>
      </c>
      <c r="E31" s="8" t="s">
        <v>1</v>
      </c>
      <c r="F31" s="8" t="s">
        <v>1</v>
      </c>
    </row>
    <row r="32" spans="1:6" ht="15" customHeight="1" x14ac:dyDescent="0.25">
      <c r="A32" s="5" t="s">
        <v>99</v>
      </c>
      <c r="B32" s="5" t="s">
        <v>100</v>
      </c>
      <c r="C32" s="5" t="s">
        <v>101</v>
      </c>
      <c r="D32" s="5"/>
      <c r="E32" s="5"/>
      <c r="F32" s="5"/>
    </row>
    <row r="33" spans="1:6" ht="15" customHeight="1" x14ac:dyDescent="0.25">
      <c r="A33" s="5" t="s">
        <v>66</v>
      </c>
      <c r="B33" s="5" t="s">
        <v>66</v>
      </c>
      <c r="C33" s="5" t="s">
        <v>66</v>
      </c>
      <c r="D33" s="5" t="s">
        <v>66</v>
      </c>
      <c r="E33" s="5" t="s">
        <v>66</v>
      </c>
      <c r="F33" s="5" t="s">
        <v>66</v>
      </c>
    </row>
    <row r="34" spans="1:6" ht="15" customHeight="1" x14ac:dyDescent="0.25">
      <c r="A34" s="5" t="s">
        <v>102</v>
      </c>
      <c r="B34" s="5" t="s">
        <v>103</v>
      </c>
      <c r="C34" s="5" t="s">
        <v>104</v>
      </c>
      <c r="D34" s="20">
        <v>5646597210</v>
      </c>
      <c r="E34" s="20">
        <v>5394880200</v>
      </c>
      <c r="F34" s="23"/>
    </row>
    <row r="35" spans="1:6" ht="15" customHeight="1" x14ac:dyDescent="0.25">
      <c r="A35" s="5" t="s">
        <v>66</v>
      </c>
      <c r="B35" s="5" t="s">
        <v>66</v>
      </c>
      <c r="C35" s="5" t="s">
        <v>66</v>
      </c>
      <c r="D35" s="5" t="s">
        <v>66</v>
      </c>
      <c r="E35" s="5" t="s">
        <v>66</v>
      </c>
      <c r="F35" s="5" t="s">
        <v>66</v>
      </c>
    </row>
    <row r="36" spans="1:6" ht="15" customHeight="1" x14ac:dyDescent="0.25">
      <c r="A36" s="5"/>
      <c r="B36" s="5"/>
      <c r="C36" s="5"/>
      <c r="D36" s="5" t="s">
        <v>1</v>
      </c>
      <c r="E36" s="5" t="s">
        <v>1</v>
      </c>
      <c r="F36" s="5" t="s">
        <v>1</v>
      </c>
    </row>
    <row r="37" spans="1:6" ht="15" customHeight="1" x14ac:dyDescent="0.25">
      <c r="A37" s="5" t="s">
        <v>105</v>
      </c>
      <c r="B37" s="5" t="s">
        <v>106</v>
      </c>
      <c r="C37" s="5" t="s">
        <v>107</v>
      </c>
      <c r="D37" s="20">
        <v>3061706928</v>
      </c>
      <c r="E37" s="20">
        <v>3790035122</v>
      </c>
      <c r="F37" s="23">
        <v>0.56676984643606299</v>
      </c>
    </row>
    <row r="38" spans="1:6" ht="15" customHeight="1" x14ac:dyDescent="0.25">
      <c r="A38" s="5" t="s">
        <v>66</v>
      </c>
      <c r="B38" s="5" t="s">
        <v>66</v>
      </c>
      <c r="C38" s="5" t="s">
        <v>66</v>
      </c>
      <c r="D38" s="5" t="s">
        <v>66</v>
      </c>
      <c r="E38" s="5" t="s">
        <v>66</v>
      </c>
      <c r="F38" s="5" t="s">
        <v>66</v>
      </c>
    </row>
    <row r="39" spans="1:6" ht="15" customHeight="1" x14ac:dyDescent="0.25">
      <c r="A39" s="5"/>
      <c r="B39" s="5"/>
      <c r="C39" s="5"/>
      <c r="D39" s="5"/>
      <c r="E39" s="5"/>
      <c r="F39" s="5"/>
    </row>
    <row r="40" spans="1:6" ht="15" customHeight="1" x14ac:dyDescent="0.25">
      <c r="A40" s="5" t="s">
        <v>108</v>
      </c>
      <c r="B40" s="5" t="s">
        <v>109</v>
      </c>
      <c r="C40" s="5" t="s">
        <v>110</v>
      </c>
      <c r="D40" s="20">
        <v>8708304138</v>
      </c>
      <c r="E40" s="20">
        <v>9184915322</v>
      </c>
      <c r="F40" s="23">
        <v>1.6120433193247801</v>
      </c>
    </row>
    <row r="41" spans="1:6" ht="15" customHeight="1" x14ac:dyDescent="0.25">
      <c r="A41" s="5" t="s">
        <v>1</v>
      </c>
      <c r="B41" s="5" t="s">
        <v>111</v>
      </c>
      <c r="C41" s="5" t="s">
        <v>112</v>
      </c>
      <c r="D41" s="20">
        <v>541451055049</v>
      </c>
      <c r="E41" s="20">
        <v>514126520296</v>
      </c>
      <c r="F41" s="23">
        <v>0.99472672741122803</v>
      </c>
    </row>
    <row r="42" spans="1:6" ht="15" customHeight="1" x14ac:dyDescent="0.25">
      <c r="A42" s="5" t="s">
        <v>1</v>
      </c>
      <c r="B42" s="5" t="s">
        <v>113</v>
      </c>
      <c r="C42" s="5" t="s">
        <v>114</v>
      </c>
      <c r="D42" s="22">
        <v>31573573.690000001</v>
      </c>
      <c r="E42" s="22">
        <v>31251015.68</v>
      </c>
      <c r="F42" s="23">
        <v>1.07774116343894</v>
      </c>
    </row>
    <row r="43" spans="1:6" ht="15" customHeight="1" x14ac:dyDescent="0.25">
      <c r="A43" s="5" t="s">
        <v>1</v>
      </c>
      <c r="B43" s="5" t="s">
        <v>115</v>
      </c>
      <c r="C43" s="5" t="s">
        <v>116</v>
      </c>
      <c r="D43" s="22">
        <v>17148.86</v>
      </c>
      <c r="E43" s="22">
        <v>16451.509999999998</v>
      </c>
      <c r="F43" s="23">
        <v>0.92297366901309497</v>
      </c>
    </row>
    <row r="44" spans="1:6" ht="15" customHeight="1" x14ac:dyDescent="0.25">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activeCell="H40" sqref="H40"/>
    </sheetView>
  </sheetViews>
  <sheetFormatPr defaultRowHeight="12.75" x14ac:dyDescent="0.2"/>
  <cols>
    <col min="1" max="1" width="6.7109375" customWidth="1"/>
    <col min="2" max="2" width="60.28515625" customWidth="1"/>
    <col min="3" max="3" width="13" customWidth="1"/>
    <col min="4" max="5" width="19.28515625" bestFit="1" customWidth="1"/>
    <col min="6" max="6" width="20.85546875" customWidth="1"/>
  </cols>
  <sheetData>
    <row r="1" spans="1:6" ht="15" customHeight="1" x14ac:dyDescent="0.2">
      <c r="A1" s="7" t="s">
        <v>6</v>
      </c>
      <c r="B1" s="7" t="s">
        <v>117</v>
      </c>
      <c r="C1" s="7" t="s">
        <v>54</v>
      </c>
      <c r="D1" s="7" t="s">
        <v>55</v>
      </c>
      <c r="E1" s="7" t="s">
        <v>56</v>
      </c>
      <c r="F1" s="7" t="s">
        <v>118</v>
      </c>
    </row>
    <row r="2" spans="1:6" ht="15" customHeight="1" x14ac:dyDescent="0.25">
      <c r="A2" s="8" t="s">
        <v>58</v>
      </c>
      <c r="B2" s="8" t="s">
        <v>119</v>
      </c>
      <c r="C2" s="8" t="s">
        <v>74</v>
      </c>
      <c r="D2" s="24">
        <v>844940029</v>
      </c>
      <c r="E2" s="24">
        <v>843849312</v>
      </c>
      <c r="F2" s="24">
        <v>4278244471</v>
      </c>
    </row>
    <row r="3" spans="1:6" ht="15" customHeight="1" x14ac:dyDescent="0.25">
      <c r="A3" s="5" t="s">
        <v>9</v>
      </c>
      <c r="B3" s="5" t="s">
        <v>120</v>
      </c>
      <c r="C3" s="5" t="s">
        <v>121</v>
      </c>
      <c r="D3" s="5"/>
      <c r="E3" s="5"/>
      <c r="F3" s="5"/>
    </row>
    <row r="4" spans="1:6" ht="15" customHeight="1" x14ac:dyDescent="0.25">
      <c r="A4" s="5" t="s">
        <v>66</v>
      </c>
      <c r="B4" s="5" t="s">
        <v>66</v>
      </c>
      <c r="C4" s="5" t="s">
        <v>66</v>
      </c>
      <c r="D4" s="5" t="s">
        <v>66</v>
      </c>
      <c r="E4" s="5" t="s">
        <v>66</v>
      </c>
      <c r="F4" s="5" t="s">
        <v>66</v>
      </c>
    </row>
    <row r="5" spans="1:6" ht="15" customHeight="1" x14ac:dyDescent="0.25">
      <c r="A5" s="5" t="s">
        <v>12</v>
      </c>
      <c r="B5" s="5" t="s">
        <v>76</v>
      </c>
      <c r="C5" s="5" t="s">
        <v>83</v>
      </c>
      <c r="D5" s="20">
        <v>505214000</v>
      </c>
      <c r="E5" s="20">
        <v>537000000</v>
      </c>
      <c r="F5" s="20">
        <v>3291943100</v>
      </c>
    </row>
    <row r="6" spans="1:6" ht="15" customHeight="1" x14ac:dyDescent="0.25">
      <c r="A6" s="5" t="s">
        <v>66</v>
      </c>
      <c r="B6" s="5" t="s">
        <v>66</v>
      </c>
      <c r="C6" s="5" t="s">
        <v>66</v>
      </c>
      <c r="D6" s="5" t="s">
        <v>66</v>
      </c>
      <c r="E6" s="5" t="s">
        <v>66</v>
      </c>
      <c r="F6" s="5" t="s">
        <v>66</v>
      </c>
    </row>
    <row r="7" spans="1:6" ht="15" customHeight="1" x14ac:dyDescent="0.25">
      <c r="A7" s="5" t="s">
        <v>15</v>
      </c>
      <c r="B7" s="5" t="s">
        <v>122</v>
      </c>
      <c r="C7" s="5" t="s">
        <v>101</v>
      </c>
      <c r="D7" s="20">
        <v>339726029</v>
      </c>
      <c r="E7" s="20">
        <v>306849312</v>
      </c>
      <c r="F7" s="20">
        <v>986301371</v>
      </c>
    </row>
    <row r="8" spans="1:6" ht="15" customHeight="1" x14ac:dyDescent="0.25">
      <c r="A8" s="5" t="s">
        <v>66</v>
      </c>
      <c r="B8" s="5" t="s">
        <v>66</v>
      </c>
      <c r="C8" s="5" t="s">
        <v>66</v>
      </c>
      <c r="D8" s="5" t="s">
        <v>66</v>
      </c>
      <c r="E8" s="5" t="s">
        <v>66</v>
      </c>
      <c r="F8" s="5" t="s">
        <v>66</v>
      </c>
    </row>
    <row r="9" spans="1:6" ht="15" customHeight="1" x14ac:dyDescent="0.25">
      <c r="A9" s="5" t="s">
        <v>18</v>
      </c>
      <c r="B9" s="5" t="s">
        <v>123</v>
      </c>
      <c r="C9" s="5" t="s">
        <v>121</v>
      </c>
      <c r="D9" s="20">
        <v>0</v>
      </c>
      <c r="E9" s="20">
        <v>0</v>
      </c>
      <c r="F9" s="20">
        <v>0</v>
      </c>
    </row>
    <row r="10" spans="1:6" ht="15" customHeight="1" x14ac:dyDescent="0.25">
      <c r="A10" s="5" t="s">
        <v>66</v>
      </c>
      <c r="B10" s="5" t="s">
        <v>66</v>
      </c>
      <c r="C10" s="5" t="s">
        <v>66</v>
      </c>
      <c r="D10" s="5" t="s">
        <v>66</v>
      </c>
      <c r="E10" s="5" t="s">
        <v>66</v>
      </c>
      <c r="F10" s="5" t="s">
        <v>66</v>
      </c>
    </row>
    <row r="11" spans="1:6" ht="15" customHeight="1" x14ac:dyDescent="0.25">
      <c r="A11" s="8" t="s">
        <v>96</v>
      </c>
      <c r="B11" s="8" t="s">
        <v>124</v>
      </c>
      <c r="C11" s="8" t="s">
        <v>125</v>
      </c>
      <c r="D11" s="24">
        <v>921458992</v>
      </c>
      <c r="E11" s="24">
        <v>748992167</v>
      </c>
      <c r="F11" s="24">
        <v>6896852694</v>
      </c>
    </row>
    <row r="12" spans="1:6" ht="15" customHeight="1" x14ac:dyDescent="0.25">
      <c r="A12" s="5" t="s">
        <v>9</v>
      </c>
      <c r="B12" s="5" t="s">
        <v>126</v>
      </c>
      <c r="C12" s="5" t="s">
        <v>127</v>
      </c>
      <c r="D12" s="20">
        <v>536002637</v>
      </c>
      <c r="E12" s="20">
        <v>525039022</v>
      </c>
      <c r="F12" s="20">
        <v>4324916689</v>
      </c>
    </row>
    <row r="13" spans="1:6" ht="15" customHeight="1" x14ac:dyDescent="0.25">
      <c r="A13" s="5" t="s">
        <v>66</v>
      </c>
      <c r="B13" s="5" t="s">
        <v>66</v>
      </c>
      <c r="C13" s="5" t="s">
        <v>66</v>
      </c>
      <c r="D13" s="5" t="s">
        <v>66</v>
      </c>
      <c r="E13" s="5" t="s">
        <v>66</v>
      </c>
      <c r="F13" s="5" t="s">
        <v>66</v>
      </c>
    </row>
    <row r="14" spans="1:6" ht="15" customHeight="1" x14ac:dyDescent="0.25">
      <c r="A14" s="5" t="s">
        <v>12</v>
      </c>
      <c r="B14" s="5" t="s">
        <v>128</v>
      </c>
      <c r="C14" s="5" t="s">
        <v>129</v>
      </c>
      <c r="D14" s="20">
        <v>48628375</v>
      </c>
      <c r="E14" s="20">
        <v>67988686</v>
      </c>
      <c r="F14" s="20">
        <v>448214034</v>
      </c>
    </row>
    <row r="15" spans="1:6" ht="15" customHeight="1" x14ac:dyDescent="0.25">
      <c r="A15" s="5" t="s">
        <v>66</v>
      </c>
      <c r="B15" s="5" t="s">
        <v>66</v>
      </c>
      <c r="C15" s="5" t="s">
        <v>66</v>
      </c>
      <c r="D15" s="5" t="s">
        <v>66</v>
      </c>
      <c r="E15" s="5" t="s">
        <v>66</v>
      </c>
      <c r="F15" s="5" t="s">
        <v>66</v>
      </c>
    </row>
    <row r="16" spans="1:6" ht="15" customHeight="1" x14ac:dyDescent="0.25">
      <c r="A16" s="5"/>
      <c r="B16" s="5"/>
      <c r="C16" s="5"/>
      <c r="D16" s="5"/>
      <c r="E16" s="5"/>
      <c r="F16" s="5"/>
    </row>
    <row r="17" spans="1:6" ht="15" customHeight="1" x14ac:dyDescent="0.25">
      <c r="A17" s="5" t="s">
        <v>15</v>
      </c>
      <c r="B17" s="5" t="s">
        <v>130</v>
      </c>
      <c r="C17" s="5" t="s">
        <v>131</v>
      </c>
      <c r="D17" s="20">
        <v>79062500</v>
      </c>
      <c r="E17" s="20">
        <v>79062500</v>
      </c>
      <c r="F17" s="20">
        <v>619300000</v>
      </c>
    </row>
    <row r="18" spans="1:6" ht="15" customHeight="1" x14ac:dyDescent="0.25">
      <c r="A18" s="5" t="s">
        <v>66</v>
      </c>
      <c r="B18" s="5" t="s">
        <v>66</v>
      </c>
      <c r="C18" s="5" t="s">
        <v>66</v>
      </c>
      <c r="D18" s="5" t="s">
        <v>66</v>
      </c>
      <c r="E18" s="5" t="s">
        <v>66</v>
      </c>
      <c r="F18" s="5" t="s">
        <v>66</v>
      </c>
    </row>
    <row r="19" spans="1:6" ht="15" customHeight="1" x14ac:dyDescent="0.25">
      <c r="A19" s="5"/>
      <c r="B19" s="5"/>
      <c r="C19" s="5"/>
      <c r="D19" s="5"/>
      <c r="E19" s="5"/>
      <c r="F19" s="5"/>
    </row>
    <row r="20" spans="1:6" ht="15" customHeight="1" x14ac:dyDescent="0.25">
      <c r="A20" s="5" t="s">
        <v>18</v>
      </c>
      <c r="B20" s="5" t="s">
        <v>132</v>
      </c>
      <c r="C20" s="5" t="s">
        <v>133</v>
      </c>
      <c r="D20" s="33"/>
      <c r="E20" s="33"/>
      <c r="F20" s="33"/>
    </row>
    <row r="21" spans="1:6" ht="15" customHeight="1" x14ac:dyDescent="0.25">
      <c r="A21" s="5" t="s">
        <v>66</v>
      </c>
      <c r="B21" s="5" t="s">
        <v>66</v>
      </c>
      <c r="C21" s="5" t="s">
        <v>66</v>
      </c>
      <c r="D21" s="5" t="s">
        <v>66</v>
      </c>
      <c r="E21" s="5" t="s">
        <v>66</v>
      </c>
      <c r="F21" s="5" t="s">
        <v>66</v>
      </c>
    </row>
    <row r="22" spans="1:6" ht="15" customHeight="1" x14ac:dyDescent="0.25">
      <c r="A22" s="5" t="s">
        <v>21</v>
      </c>
      <c r="B22" s="5" t="s">
        <v>134</v>
      </c>
      <c r="C22" s="5" t="s">
        <v>135</v>
      </c>
      <c r="D22" s="5"/>
      <c r="E22" s="5"/>
      <c r="F22" s="5"/>
    </row>
    <row r="23" spans="1:6" ht="15" customHeight="1" x14ac:dyDescent="0.25">
      <c r="A23" s="5" t="s">
        <v>66</v>
      </c>
      <c r="B23" s="5" t="s">
        <v>66</v>
      </c>
      <c r="C23" s="5" t="s">
        <v>66</v>
      </c>
      <c r="D23" s="5" t="s">
        <v>66</v>
      </c>
      <c r="E23" s="5" t="s">
        <v>66</v>
      </c>
      <c r="F23" s="5" t="s">
        <v>66</v>
      </c>
    </row>
    <row r="24" spans="1:6" ht="15" customHeight="1" x14ac:dyDescent="0.25">
      <c r="A24" s="5" t="s">
        <v>24</v>
      </c>
      <c r="B24" s="5" t="s">
        <v>136</v>
      </c>
      <c r="C24" s="5" t="s">
        <v>137</v>
      </c>
      <c r="D24" s="20">
        <v>5997863</v>
      </c>
      <c r="E24" s="20">
        <v>5397863</v>
      </c>
      <c r="F24" s="20">
        <v>46415507</v>
      </c>
    </row>
    <row r="25" spans="1:6" ht="15" customHeight="1" x14ac:dyDescent="0.25">
      <c r="A25" s="5" t="s">
        <v>66</v>
      </c>
      <c r="B25" s="5" t="s">
        <v>66</v>
      </c>
      <c r="C25" s="5" t="s">
        <v>66</v>
      </c>
      <c r="D25" s="5" t="s">
        <v>66</v>
      </c>
      <c r="E25" s="5" t="s">
        <v>66</v>
      </c>
      <c r="F25" s="5" t="s">
        <v>66</v>
      </c>
    </row>
    <row r="26" spans="1:6" ht="15" customHeight="1" x14ac:dyDescent="0.25">
      <c r="A26" s="5" t="s">
        <v>27</v>
      </c>
      <c r="B26" s="5" t="s">
        <v>138</v>
      </c>
      <c r="C26" s="5" t="s">
        <v>139</v>
      </c>
      <c r="D26" s="20">
        <v>30000000</v>
      </c>
      <c r="E26" s="20">
        <v>30000000</v>
      </c>
      <c r="F26" s="20">
        <v>240000000</v>
      </c>
    </row>
    <row r="27" spans="1:6" ht="15" customHeight="1" x14ac:dyDescent="0.25">
      <c r="A27" s="5" t="s">
        <v>66</v>
      </c>
      <c r="B27" s="5" t="s">
        <v>66</v>
      </c>
      <c r="C27" s="5" t="s">
        <v>66</v>
      </c>
      <c r="D27" s="5" t="s">
        <v>66</v>
      </c>
      <c r="E27" s="5" t="s">
        <v>66</v>
      </c>
      <c r="F27" s="5" t="s">
        <v>66</v>
      </c>
    </row>
    <row r="28" spans="1:6" ht="15" customHeight="1" x14ac:dyDescent="0.25">
      <c r="A28" s="5"/>
      <c r="B28" s="5"/>
      <c r="C28" s="5"/>
      <c r="D28" s="5"/>
      <c r="E28" s="5"/>
      <c r="F28" s="5"/>
    </row>
    <row r="29" spans="1:6" ht="15" customHeight="1" x14ac:dyDescent="0.25">
      <c r="A29" s="5" t="s">
        <v>30</v>
      </c>
      <c r="B29" s="5" t="s">
        <v>140</v>
      </c>
      <c r="C29" s="5" t="s">
        <v>141</v>
      </c>
      <c r="D29" s="20">
        <v>0</v>
      </c>
      <c r="E29" s="20">
        <v>0</v>
      </c>
      <c r="F29" s="20">
        <v>0</v>
      </c>
    </row>
    <row r="30" spans="1:6" ht="15" customHeight="1" x14ac:dyDescent="0.25">
      <c r="A30" s="5" t="s">
        <v>66</v>
      </c>
      <c r="B30" s="5" t="s">
        <v>66</v>
      </c>
      <c r="C30" s="5" t="s">
        <v>66</v>
      </c>
      <c r="D30" s="5" t="s">
        <v>66</v>
      </c>
      <c r="E30" s="5" t="s">
        <v>66</v>
      </c>
      <c r="F30" s="5" t="s">
        <v>66</v>
      </c>
    </row>
    <row r="31" spans="1:6" ht="15" customHeight="1" x14ac:dyDescent="0.25">
      <c r="A31" s="5"/>
      <c r="B31" s="5"/>
      <c r="C31" s="5"/>
      <c r="D31" s="5"/>
      <c r="E31" s="5"/>
      <c r="F31" s="5"/>
    </row>
    <row r="32" spans="1:6" ht="15" customHeight="1" x14ac:dyDescent="0.25">
      <c r="A32" s="5" t="s">
        <v>33</v>
      </c>
      <c r="B32" s="5" t="s">
        <v>142</v>
      </c>
      <c r="C32" s="5" t="s">
        <v>133</v>
      </c>
      <c r="D32" s="33">
        <v>221442537</v>
      </c>
      <c r="E32" s="33">
        <v>39955863</v>
      </c>
      <c r="F32" s="33">
        <v>1210726326</v>
      </c>
    </row>
    <row r="33" spans="1:6" ht="15" customHeight="1" x14ac:dyDescent="0.25">
      <c r="A33" s="5" t="s">
        <v>66</v>
      </c>
      <c r="B33" s="5" t="s">
        <v>66</v>
      </c>
      <c r="C33" s="5" t="s">
        <v>66</v>
      </c>
      <c r="D33" s="5" t="s">
        <v>66</v>
      </c>
      <c r="E33" s="5" t="s">
        <v>66</v>
      </c>
      <c r="F33" s="5" t="s">
        <v>66</v>
      </c>
    </row>
    <row r="34" spans="1:6" ht="15" customHeight="1" x14ac:dyDescent="0.25">
      <c r="A34" s="5"/>
      <c r="B34" s="5"/>
      <c r="C34" s="5"/>
      <c r="D34" s="5"/>
      <c r="E34" s="5"/>
      <c r="F34" s="5"/>
    </row>
    <row r="35" spans="1:6" ht="15" customHeight="1" x14ac:dyDescent="0.25">
      <c r="A35" s="5" t="s">
        <v>36</v>
      </c>
      <c r="B35" s="5" t="s">
        <v>143</v>
      </c>
      <c r="C35" s="5" t="s">
        <v>135</v>
      </c>
      <c r="D35" s="20">
        <v>325080</v>
      </c>
      <c r="E35" s="20">
        <v>1548233</v>
      </c>
      <c r="F35" s="20">
        <v>7280138</v>
      </c>
    </row>
    <row r="36" spans="1:6" ht="15" customHeight="1" x14ac:dyDescent="0.25">
      <c r="A36" s="5" t="s">
        <v>66</v>
      </c>
      <c r="B36" s="5" t="s">
        <v>66</v>
      </c>
      <c r="C36" s="5" t="s">
        <v>66</v>
      </c>
      <c r="D36" s="5" t="s">
        <v>66</v>
      </c>
      <c r="E36" s="5" t="s">
        <v>66</v>
      </c>
      <c r="F36" s="5" t="s">
        <v>66</v>
      </c>
    </row>
    <row r="37" spans="1:6" ht="15" customHeight="1" x14ac:dyDescent="0.25">
      <c r="A37" s="5"/>
      <c r="B37" s="5"/>
      <c r="C37" s="5"/>
      <c r="D37" s="5"/>
      <c r="E37" s="5"/>
      <c r="F37" s="5"/>
    </row>
    <row r="38" spans="1:6" ht="15" customHeight="1" x14ac:dyDescent="0.25">
      <c r="A38" s="8" t="s">
        <v>144</v>
      </c>
      <c r="B38" s="8" t="s">
        <v>145</v>
      </c>
      <c r="C38" s="8" t="s">
        <v>146</v>
      </c>
      <c r="D38" s="24">
        <v>-76518963</v>
      </c>
      <c r="E38" s="24">
        <v>94857145</v>
      </c>
      <c r="F38" s="24">
        <v>-2618608223</v>
      </c>
    </row>
    <row r="39" spans="1:6" ht="15" customHeight="1" x14ac:dyDescent="0.25">
      <c r="A39" s="8" t="s">
        <v>147</v>
      </c>
      <c r="B39" s="8" t="s">
        <v>148</v>
      </c>
      <c r="C39" s="8" t="s">
        <v>149</v>
      </c>
      <c r="D39" s="24">
        <v>21781649900</v>
      </c>
      <c r="E39" s="24">
        <v>-8101447044</v>
      </c>
      <c r="F39" s="24">
        <v>-78562809394</v>
      </c>
    </row>
    <row r="40" spans="1:6" ht="15" customHeight="1" x14ac:dyDescent="0.25">
      <c r="A40" s="5" t="s">
        <v>9</v>
      </c>
      <c r="B40" s="5" t="s">
        <v>150</v>
      </c>
      <c r="C40" s="5" t="s">
        <v>151</v>
      </c>
      <c r="D40" s="20">
        <v>4084366964</v>
      </c>
      <c r="E40" s="20">
        <v>-2605630713</v>
      </c>
      <c r="F40" s="20">
        <v>-26700130047</v>
      </c>
    </row>
    <row r="41" spans="1:6" ht="15" customHeight="1" x14ac:dyDescent="0.25">
      <c r="A41" s="5" t="s">
        <v>12</v>
      </c>
      <c r="B41" s="5" t="s">
        <v>152</v>
      </c>
      <c r="C41" s="5" t="s">
        <v>153</v>
      </c>
      <c r="D41" s="20">
        <v>17697282936</v>
      </c>
      <c r="E41" s="20">
        <v>-5495816331</v>
      </c>
      <c r="F41" s="20">
        <v>-51862679347</v>
      </c>
    </row>
    <row r="42" spans="1:6" ht="15" customHeight="1" x14ac:dyDescent="0.25">
      <c r="A42" s="8" t="s">
        <v>154</v>
      </c>
      <c r="B42" s="8" t="s">
        <v>155</v>
      </c>
      <c r="C42" s="8" t="s">
        <v>156</v>
      </c>
      <c r="D42" s="24">
        <v>21705130937</v>
      </c>
      <c r="E42" s="24">
        <v>-8006589899</v>
      </c>
      <c r="F42" s="24">
        <v>-81181417617</v>
      </c>
    </row>
    <row r="43" spans="1:6" ht="15" customHeight="1" x14ac:dyDescent="0.25">
      <c r="A43" s="8" t="s">
        <v>157</v>
      </c>
      <c r="B43" s="8" t="s">
        <v>158</v>
      </c>
      <c r="C43" s="8" t="s">
        <v>159</v>
      </c>
      <c r="D43" s="24">
        <v>514126520296</v>
      </c>
      <c r="E43" s="24">
        <v>525375895473</v>
      </c>
      <c r="F43" s="24">
        <v>549603026323</v>
      </c>
    </row>
    <row r="44" spans="1:6" ht="15" customHeight="1" x14ac:dyDescent="0.25">
      <c r="A44" s="8" t="s">
        <v>160</v>
      </c>
      <c r="B44" s="8" t="s">
        <v>161</v>
      </c>
      <c r="C44" s="8" t="s">
        <v>162</v>
      </c>
      <c r="D44" s="24">
        <v>27324534753</v>
      </c>
      <c r="E44" s="24">
        <v>-11249375177</v>
      </c>
      <c r="F44" s="24">
        <v>-8151971274</v>
      </c>
    </row>
    <row r="45" spans="1:6" ht="15" customHeight="1" x14ac:dyDescent="0.25">
      <c r="A45" s="5" t="s">
        <v>9</v>
      </c>
      <c r="B45" s="5" t="s">
        <v>163</v>
      </c>
      <c r="C45" s="5" t="s">
        <v>164</v>
      </c>
      <c r="D45" s="20">
        <v>21705130937</v>
      </c>
      <c r="E45" s="20">
        <v>-8006589899</v>
      </c>
      <c r="F45" s="20">
        <v>-81181417617</v>
      </c>
    </row>
    <row r="46" spans="1:6" ht="15" customHeight="1" x14ac:dyDescent="0.25">
      <c r="A46" s="5" t="s">
        <v>12</v>
      </c>
      <c r="B46" s="5" t="s">
        <v>165</v>
      </c>
      <c r="C46" s="5" t="s">
        <v>166</v>
      </c>
      <c r="D46" s="20">
        <v>0</v>
      </c>
      <c r="E46" s="20">
        <v>0</v>
      </c>
      <c r="F46" s="20">
        <v>0</v>
      </c>
    </row>
    <row r="47" spans="1:6" ht="15" customHeight="1" x14ac:dyDescent="0.25">
      <c r="A47" s="5" t="s">
        <v>15</v>
      </c>
      <c r="B47" s="5" t="s">
        <v>167</v>
      </c>
      <c r="C47" s="5" t="s">
        <v>168</v>
      </c>
      <c r="D47" s="20">
        <v>5619403816</v>
      </c>
      <c r="E47" s="20">
        <v>-3242785278</v>
      </c>
      <c r="F47" s="20">
        <v>73029446343</v>
      </c>
    </row>
    <row r="48" spans="1:6" ht="15" customHeight="1" x14ac:dyDescent="0.25">
      <c r="A48" s="8" t="s">
        <v>169</v>
      </c>
      <c r="B48" s="8" t="s">
        <v>170</v>
      </c>
      <c r="C48" s="8" t="s">
        <v>171</v>
      </c>
      <c r="D48" s="24">
        <v>541451055049</v>
      </c>
      <c r="E48" s="24">
        <v>514126520296</v>
      </c>
      <c r="F48" s="24">
        <v>541451055049</v>
      </c>
    </row>
    <row r="49" spans="1:6" ht="15" customHeight="1" x14ac:dyDescent="0.25">
      <c r="A49" s="8" t="s">
        <v>172</v>
      </c>
      <c r="B49" s="8" t="s">
        <v>173</v>
      </c>
      <c r="C49" s="8" t="s">
        <v>174</v>
      </c>
      <c r="D49" s="24">
        <v>0</v>
      </c>
      <c r="E49" s="24">
        <v>0</v>
      </c>
      <c r="F49" s="24">
        <v>0</v>
      </c>
    </row>
    <row r="50" spans="1:6" ht="15" customHeight="1" x14ac:dyDescent="0.25">
      <c r="A50" s="5" t="s">
        <v>1</v>
      </c>
      <c r="B50" s="5" t="s">
        <v>175</v>
      </c>
      <c r="C50" s="5" t="s">
        <v>176</v>
      </c>
      <c r="D50" s="23">
        <v>0</v>
      </c>
      <c r="E50" s="23">
        <v>0</v>
      </c>
      <c r="F50" s="23">
        <v>0</v>
      </c>
    </row>
    <row r="51" spans="1:6" ht="15" customHeight="1" x14ac:dyDescent="0.25">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56"/>
  <sheetViews>
    <sheetView zoomScale="85" zoomScaleNormal="85" workbookViewId="0">
      <selection activeCell="F44" sqref="F44"/>
    </sheetView>
  </sheetViews>
  <sheetFormatPr defaultRowHeight="12.75" x14ac:dyDescent="0.2"/>
  <cols>
    <col min="1" max="1" width="6.7109375" customWidth="1"/>
    <col min="2" max="2" width="31.7109375" customWidth="1"/>
    <col min="3" max="3" width="10.28515625" customWidth="1"/>
    <col min="4" max="4" width="13.28515625" bestFit="1" customWidth="1"/>
    <col min="5" max="5" width="41.28515625" customWidth="1"/>
    <col min="6" max="6" width="18.7109375" bestFit="1" customWidth="1"/>
    <col min="7" max="7" width="29.7109375" customWidth="1"/>
  </cols>
  <sheetData>
    <row r="1" spans="1:7" ht="15" customHeight="1" x14ac:dyDescent="0.2">
      <c r="A1" s="7" t="s">
        <v>6</v>
      </c>
      <c r="B1" s="7" t="s">
        <v>177</v>
      </c>
      <c r="C1" s="7" t="s">
        <v>54</v>
      </c>
      <c r="D1" s="7" t="s">
        <v>178</v>
      </c>
      <c r="E1" s="7" t="s">
        <v>179</v>
      </c>
      <c r="F1" s="7" t="s">
        <v>180</v>
      </c>
      <c r="G1" s="7" t="s">
        <v>181</v>
      </c>
    </row>
    <row r="2" spans="1:7" ht="15" customHeight="1" x14ac:dyDescent="0.25">
      <c r="A2" s="8" t="s">
        <v>58</v>
      </c>
      <c r="B2" s="50" t="s">
        <v>182</v>
      </c>
      <c r="C2" s="50"/>
      <c r="D2" s="50"/>
      <c r="E2" s="50"/>
      <c r="F2" s="50"/>
      <c r="G2" s="50"/>
    </row>
    <row r="3" spans="1:7" ht="15" customHeight="1" x14ac:dyDescent="0.25">
      <c r="A3" s="5" t="s">
        <v>66</v>
      </c>
      <c r="B3" s="5" t="s">
        <v>66</v>
      </c>
      <c r="C3" s="5" t="s">
        <v>66</v>
      </c>
      <c r="D3" s="5" t="s">
        <v>66</v>
      </c>
      <c r="E3" s="5" t="s">
        <v>66</v>
      </c>
      <c r="F3" s="5" t="s">
        <v>66</v>
      </c>
      <c r="G3" s="5" t="s">
        <v>66</v>
      </c>
    </row>
    <row r="4" spans="1:7" ht="15" customHeight="1" x14ac:dyDescent="0.25">
      <c r="A4" s="5"/>
      <c r="B4" s="5" t="s">
        <v>183</v>
      </c>
      <c r="C4" s="5" t="s">
        <v>184</v>
      </c>
      <c r="D4" s="5"/>
      <c r="E4" s="5"/>
      <c r="F4" s="5"/>
      <c r="G4" s="5"/>
    </row>
    <row r="5" spans="1:7" ht="15" customHeight="1" x14ac:dyDescent="0.25">
      <c r="A5" s="8" t="s">
        <v>96</v>
      </c>
      <c r="B5" s="8" t="s">
        <v>185</v>
      </c>
      <c r="C5" s="8" t="s">
        <v>186</v>
      </c>
      <c r="D5" s="8" t="s">
        <v>1</v>
      </c>
      <c r="E5" s="8" t="s">
        <v>1</v>
      </c>
      <c r="F5" s="8" t="s">
        <v>1</v>
      </c>
      <c r="G5" s="8" t="s">
        <v>1</v>
      </c>
    </row>
    <row r="6" spans="1:7" ht="15" customHeight="1" x14ac:dyDescent="0.25">
      <c r="A6" s="5" t="s">
        <v>66</v>
      </c>
      <c r="B6" s="5" t="s">
        <v>66</v>
      </c>
      <c r="C6" s="5" t="s">
        <v>66</v>
      </c>
      <c r="D6" s="5" t="s">
        <v>66</v>
      </c>
      <c r="E6" s="5" t="s">
        <v>66</v>
      </c>
      <c r="F6" s="5" t="s">
        <v>66</v>
      </c>
      <c r="G6" s="5" t="s">
        <v>66</v>
      </c>
    </row>
    <row r="7" spans="1:7" ht="15" customHeight="1" x14ac:dyDescent="0.25">
      <c r="A7" s="12"/>
      <c r="B7" s="12" t="s">
        <v>392</v>
      </c>
      <c r="C7" s="13" t="s">
        <v>338</v>
      </c>
      <c r="D7" s="26">
        <v>900000</v>
      </c>
      <c r="E7" s="27">
        <v>24650</v>
      </c>
      <c r="F7" s="26">
        <v>22185000000</v>
      </c>
      <c r="G7" s="28">
        <v>4.0324679803291803E-2</v>
      </c>
    </row>
    <row r="8" spans="1:7" ht="15" customHeight="1" x14ac:dyDescent="0.25">
      <c r="A8" s="12"/>
      <c r="B8" s="12" t="s">
        <v>398</v>
      </c>
      <c r="C8" s="13" t="s">
        <v>340</v>
      </c>
      <c r="D8" s="26">
        <v>290000</v>
      </c>
      <c r="E8" s="27">
        <v>40000</v>
      </c>
      <c r="F8" s="26">
        <v>11600000000</v>
      </c>
      <c r="G8" s="28">
        <v>2.1084799897146098E-2</v>
      </c>
    </row>
    <row r="9" spans="1:7" ht="15" customHeight="1" x14ac:dyDescent="0.25">
      <c r="A9" s="12"/>
      <c r="B9" s="12" t="s">
        <v>365</v>
      </c>
      <c r="C9" s="13" t="s">
        <v>342</v>
      </c>
      <c r="D9" s="26">
        <v>455000</v>
      </c>
      <c r="E9" s="27">
        <v>58500</v>
      </c>
      <c r="F9" s="26">
        <v>26617500000</v>
      </c>
      <c r="G9" s="28">
        <v>4.8381436315714302E-2</v>
      </c>
    </row>
    <row r="10" spans="1:7" ht="15" customHeight="1" x14ac:dyDescent="0.25">
      <c r="A10" s="12"/>
      <c r="B10" s="12" t="s">
        <v>337</v>
      </c>
      <c r="C10" s="13" t="s">
        <v>344</v>
      </c>
      <c r="D10" s="26">
        <v>505214</v>
      </c>
      <c r="E10" s="27">
        <v>86600</v>
      </c>
      <c r="F10" s="26">
        <v>43751532400</v>
      </c>
      <c r="G10" s="28">
        <v>7.9525198779957104E-2</v>
      </c>
    </row>
    <row r="11" spans="1:7" ht="15" customHeight="1" x14ac:dyDescent="0.25">
      <c r="A11" s="12"/>
      <c r="B11" s="12" t="s">
        <v>366</v>
      </c>
      <c r="C11" s="13" t="s">
        <v>345</v>
      </c>
      <c r="D11" s="26">
        <v>321000</v>
      </c>
      <c r="E11" s="27">
        <v>26700</v>
      </c>
      <c r="F11" s="26">
        <v>8570700000</v>
      </c>
      <c r="G11" s="28">
        <v>1.5578577110212899E-2</v>
      </c>
    </row>
    <row r="12" spans="1:7" ht="15" customHeight="1" x14ac:dyDescent="0.25">
      <c r="A12" s="18"/>
      <c r="B12" s="12" t="s">
        <v>367</v>
      </c>
      <c r="C12" s="13" t="s">
        <v>347</v>
      </c>
      <c r="D12" s="26">
        <v>1</v>
      </c>
      <c r="E12" s="27">
        <v>23000</v>
      </c>
      <c r="F12" s="26">
        <v>23000</v>
      </c>
      <c r="G12" s="28">
        <v>4.1806068761582701E-8</v>
      </c>
    </row>
    <row r="13" spans="1:7" ht="15" customHeight="1" x14ac:dyDescent="0.25">
      <c r="A13" s="19"/>
      <c r="B13" s="12" t="s">
        <v>339</v>
      </c>
      <c r="C13" s="13" t="s">
        <v>368</v>
      </c>
      <c r="D13" s="26">
        <v>900000</v>
      </c>
      <c r="E13" s="27">
        <v>23750</v>
      </c>
      <c r="F13" s="26">
        <v>21375000000</v>
      </c>
      <c r="G13" s="28">
        <v>3.8852379120818702E-2</v>
      </c>
    </row>
    <row r="14" spans="1:7" ht="15" customHeight="1" x14ac:dyDescent="0.25">
      <c r="A14" s="19"/>
      <c r="B14" s="12" t="s">
        <v>371</v>
      </c>
      <c r="C14" s="13" t="s">
        <v>369</v>
      </c>
      <c r="D14" s="26">
        <v>140000</v>
      </c>
      <c r="E14" s="27">
        <v>114500</v>
      </c>
      <c r="F14" s="26">
        <v>16030000000</v>
      </c>
      <c r="G14" s="28">
        <v>2.9137012271659601E-2</v>
      </c>
    </row>
    <row r="15" spans="1:7" ht="15" customHeight="1" x14ac:dyDescent="0.25">
      <c r="A15" s="19"/>
      <c r="B15" s="12" t="s">
        <v>341</v>
      </c>
      <c r="C15" s="13" t="s">
        <v>370</v>
      </c>
      <c r="D15" s="26">
        <v>580050</v>
      </c>
      <c r="E15" s="27">
        <v>74000</v>
      </c>
      <c r="F15" s="26">
        <v>42923700000</v>
      </c>
      <c r="G15" s="28">
        <v>7.8020484943545507E-2</v>
      </c>
    </row>
    <row r="16" spans="1:7" ht="15" customHeight="1" x14ac:dyDescent="0.25">
      <c r="A16" s="19"/>
      <c r="B16" s="12" t="s">
        <v>374</v>
      </c>
      <c r="C16" s="13" t="s">
        <v>372</v>
      </c>
      <c r="D16" s="26">
        <v>100000</v>
      </c>
      <c r="E16" s="27">
        <v>81900</v>
      </c>
      <c r="F16" s="26">
        <v>8190000000</v>
      </c>
      <c r="G16" s="28">
        <v>1.48865957894505E-2</v>
      </c>
    </row>
    <row r="17" spans="1:7" ht="15" customHeight="1" x14ac:dyDescent="0.25">
      <c r="A17" s="19"/>
      <c r="B17" s="12" t="s">
        <v>377</v>
      </c>
      <c r="C17" s="13" t="s">
        <v>373</v>
      </c>
      <c r="D17" s="26">
        <v>330000</v>
      </c>
      <c r="E17" s="27">
        <v>42200</v>
      </c>
      <c r="F17" s="26">
        <v>13926000000</v>
      </c>
      <c r="G17" s="28">
        <v>2.53126658075566E-2</v>
      </c>
    </row>
    <row r="18" spans="1:7" ht="15" customHeight="1" x14ac:dyDescent="0.25">
      <c r="A18" s="19"/>
      <c r="B18" s="12" t="s">
        <v>343</v>
      </c>
      <c r="C18" s="13" t="s">
        <v>375</v>
      </c>
      <c r="D18" s="26">
        <v>150000</v>
      </c>
      <c r="E18" s="27">
        <v>114800</v>
      </c>
      <c r="F18" s="26">
        <v>17220000000</v>
      </c>
      <c r="G18" s="28">
        <v>3.1300021916280597E-2</v>
      </c>
    </row>
    <row r="19" spans="1:7" ht="15" customHeight="1" x14ac:dyDescent="0.25">
      <c r="A19" s="19"/>
      <c r="B19" s="12" t="s">
        <v>380</v>
      </c>
      <c r="C19" s="13" t="s">
        <v>376</v>
      </c>
      <c r="D19" s="26">
        <v>1500000</v>
      </c>
      <c r="E19" s="27">
        <v>14000</v>
      </c>
      <c r="F19" s="26">
        <v>21000000000</v>
      </c>
      <c r="G19" s="28">
        <v>3.8170758434488597E-2</v>
      </c>
    </row>
    <row r="20" spans="1:7" ht="15" customHeight="1" x14ac:dyDescent="0.25">
      <c r="A20" s="19"/>
      <c r="B20" s="12" t="s">
        <v>385</v>
      </c>
      <c r="C20" s="13" t="s">
        <v>378</v>
      </c>
      <c r="D20" s="26">
        <v>420000</v>
      </c>
      <c r="E20" s="27">
        <v>24800</v>
      </c>
      <c r="F20" s="26">
        <v>10416000000</v>
      </c>
      <c r="G20" s="28">
        <v>1.8932696183506299E-2</v>
      </c>
    </row>
    <row r="21" spans="1:7" ht="15" customHeight="1" x14ac:dyDescent="0.25">
      <c r="A21" s="19"/>
      <c r="B21" s="12" t="s">
        <v>386</v>
      </c>
      <c r="C21" s="13" t="s">
        <v>379</v>
      </c>
      <c r="D21" s="26">
        <v>348000</v>
      </c>
      <c r="E21" s="27">
        <v>84000</v>
      </c>
      <c r="F21" s="26">
        <v>29232000000</v>
      </c>
      <c r="G21" s="28">
        <v>5.3133695740808097E-2</v>
      </c>
    </row>
    <row r="22" spans="1:7" ht="15" customHeight="1" x14ac:dyDescent="0.25">
      <c r="A22" s="19"/>
      <c r="B22" s="12" t="s">
        <v>387</v>
      </c>
      <c r="C22" s="13" t="s">
        <v>381</v>
      </c>
      <c r="D22" s="26">
        <v>340000</v>
      </c>
      <c r="E22" s="27">
        <v>61000</v>
      </c>
      <c r="F22" s="26">
        <v>20740000000</v>
      </c>
      <c r="G22" s="28">
        <v>3.76981680919663E-2</v>
      </c>
    </row>
    <row r="23" spans="1:7" ht="15" customHeight="1" x14ac:dyDescent="0.25">
      <c r="A23" s="19"/>
      <c r="B23" s="12" t="s">
        <v>388</v>
      </c>
      <c r="C23" s="13" t="s">
        <v>382</v>
      </c>
      <c r="D23" s="26">
        <v>300000</v>
      </c>
      <c r="E23" s="27">
        <v>63700</v>
      </c>
      <c r="F23" s="26">
        <v>19110000000</v>
      </c>
      <c r="G23" s="28">
        <v>3.4735390175384601E-2</v>
      </c>
    </row>
    <row r="24" spans="1:7" ht="15" customHeight="1" x14ac:dyDescent="0.25">
      <c r="A24" s="19"/>
      <c r="B24" s="12" t="s">
        <v>389</v>
      </c>
      <c r="C24" s="13" t="s">
        <v>383</v>
      </c>
      <c r="D24" s="26">
        <v>100000</v>
      </c>
      <c r="E24" s="27">
        <v>75500</v>
      </c>
      <c r="F24" s="26">
        <v>7550000000</v>
      </c>
      <c r="G24" s="28">
        <v>1.3723296484780399E-2</v>
      </c>
    </row>
    <row r="25" spans="1:7" ht="15" customHeight="1" x14ac:dyDescent="0.25">
      <c r="A25" s="19"/>
      <c r="B25" s="12" t="s">
        <v>346</v>
      </c>
      <c r="C25" s="13" t="s">
        <v>384</v>
      </c>
      <c r="D25" s="26">
        <v>600000</v>
      </c>
      <c r="E25" s="27">
        <v>31800</v>
      </c>
      <c r="F25" s="26">
        <v>19080000000</v>
      </c>
      <c r="G25" s="28">
        <v>3.4680860520478203E-2</v>
      </c>
    </row>
    <row r="26" spans="1:7" ht="15" customHeight="1" x14ac:dyDescent="0.25">
      <c r="A26" s="19"/>
      <c r="B26" s="12" t="s">
        <v>390</v>
      </c>
      <c r="C26" s="13" t="s">
        <v>399</v>
      </c>
      <c r="D26" s="26">
        <v>300000</v>
      </c>
      <c r="E26" s="27">
        <v>27700</v>
      </c>
      <c r="F26" s="26">
        <v>8310000000</v>
      </c>
      <c r="G26" s="28">
        <v>1.51047144090762E-2</v>
      </c>
    </row>
    <row r="27" spans="1:7" ht="15" customHeight="1" x14ac:dyDescent="0.25">
      <c r="A27" s="5" t="s">
        <v>1</v>
      </c>
      <c r="B27" s="5" t="s">
        <v>183</v>
      </c>
      <c r="C27" s="5" t="s">
        <v>187</v>
      </c>
      <c r="D27" s="25">
        <v>8579265</v>
      </c>
      <c r="E27" s="25"/>
      <c r="F27" s="25">
        <v>367827455400</v>
      </c>
      <c r="G27" s="28">
        <v>0.66858347360219095</v>
      </c>
    </row>
    <row r="28" spans="1:7" ht="15" customHeight="1" x14ac:dyDescent="0.25">
      <c r="A28" s="17" t="s">
        <v>188</v>
      </c>
      <c r="B28" s="17" t="s">
        <v>189</v>
      </c>
      <c r="C28" s="17" t="s">
        <v>190</v>
      </c>
      <c r="D28" s="17" t="s">
        <v>1</v>
      </c>
      <c r="E28" s="17" t="s">
        <v>1</v>
      </c>
      <c r="F28" s="17" t="s">
        <v>1</v>
      </c>
      <c r="G28" s="17" t="s">
        <v>1</v>
      </c>
    </row>
    <row r="29" spans="1:7" ht="15" customHeight="1" x14ac:dyDescent="0.25">
      <c r="A29" s="16" t="s">
        <v>66</v>
      </c>
      <c r="B29" s="16" t="s">
        <v>66</v>
      </c>
      <c r="C29" s="16" t="s">
        <v>66</v>
      </c>
      <c r="D29" s="16" t="s">
        <v>66</v>
      </c>
      <c r="E29" s="16" t="s">
        <v>66</v>
      </c>
      <c r="F29" s="16" t="s">
        <v>66</v>
      </c>
      <c r="G29" s="16" t="s">
        <v>66</v>
      </c>
    </row>
    <row r="30" spans="1:7" ht="15" customHeight="1" x14ac:dyDescent="0.25">
      <c r="A30" s="5" t="s">
        <v>1</v>
      </c>
      <c r="B30" s="5" t="s">
        <v>183</v>
      </c>
      <c r="C30" s="5" t="s">
        <v>191</v>
      </c>
      <c r="D30" s="20">
        <v>0</v>
      </c>
      <c r="E30" s="20"/>
      <c r="F30" s="20">
        <v>0</v>
      </c>
      <c r="G30" s="34">
        <v>0</v>
      </c>
    </row>
    <row r="31" spans="1:7" ht="15" customHeight="1" x14ac:dyDescent="0.25">
      <c r="A31" s="8" t="s">
        <v>144</v>
      </c>
      <c r="B31" s="8" t="s">
        <v>192</v>
      </c>
      <c r="C31" s="8" t="s">
        <v>193</v>
      </c>
      <c r="D31" s="35">
        <v>0</v>
      </c>
      <c r="E31" s="36"/>
      <c r="F31" s="35">
        <v>0</v>
      </c>
      <c r="G31" s="37">
        <v>0</v>
      </c>
    </row>
    <row r="32" spans="1:7" ht="15" customHeight="1" x14ac:dyDescent="0.25">
      <c r="A32" s="5" t="s">
        <v>66</v>
      </c>
      <c r="B32" s="5" t="s">
        <v>66</v>
      </c>
      <c r="C32" s="5" t="s">
        <v>66</v>
      </c>
      <c r="D32" s="5" t="s">
        <v>66</v>
      </c>
      <c r="E32" s="5" t="s">
        <v>66</v>
      </c>
      <c r="F32" s="5" t="s">
        <v>66</v>
      </c>
      <c r="G32" s="5" t="s">
        <v>66</v>
      </c>
    </row>
    <row r="33" spans="1:7" ht="15" customHeight="1" x14ac:dyDescent="0.25">
      <c r="A33" s="5" t="s">
        <v>1</v>
      </c>
      <c r="B33" s="5" t="s">
        <v>183</v>
      </c>
      <c r="C33" s="5" t="s">
        <v>194</v>
      </c>
      <c r="D33" s="38">
        <v>0</v>
      </c>
      <c r="E33" s="38"/>
      <c r="F33" s="39">
        <v>0</v>
      </c>
      <c r="G33" s="40">
        <v>0</v>
      </c>
    </row>
    <row r="34" spans="1:7" ht="15" customHeight="1" x14ac:dyDescent="0.25">
      <c r="A34" s="8" t="s">
        <v>195</v>
      </c>
      <c r="B34" s="8" t="s">
        <v>196</v>
      </c>
      <c r="C34" s="8" t="s">
        <v>197</v>
      </c>
      <c r="D34" s="8" t="s">
        <v>1</v>
      </c>
      <c r="E34" s="8" t="s">
        <v>1</v>
      </c>
      <c r="F34" s="8" t="s">
        <v>1</v>
      </c>
      <c r="G34" s="8" t="s">
        <v>1</v>
      </c>
    </row>
    <row r="35" spans="1:7" ht="15" customHeight="1" x14ac:dyDescent="0.25">
      <c r="A35" s="5" t="s">
        <v>66</v>
      </c>
      <c r="B35" s="5" t="s">
        <v>66</v>
      </c>
      <c r="C35" s="5" t="s">
        <v>66</v>
      </c>
      <c r="D35" s="5" t="s">
        <v>66</v>
      </c>
      <c r="E35" s="5" t="s">
        <v>66</v>
      </c>
      <c r="F35" s="5" t="s">
        <v>66</v>
      </c>
      <c r="G35" s="5" t="s">
        <v>66</v>
      </c>
    </row>
    <row r="36" spans="1:7" ht="15" customHeight="1" x14ac:dyDescent="0.25">
      <c r="A36" s="5" t="s">
        <v>1</v>
      </c>
      <c r="B36" s="5" t="s">
        <v>183</v>
      </c>
      <c r="C36" s="5" t="s">
        <v>198</v>
      </c>
      <c r="D36" s="20"/>
      <c r="E36" s="20"/>
      <c r="F36" s="26">
        <v>0</v>
      </c>
      <c r="G36" s="28">
        <v>0</v>
      </c>
    </row>
    <row r="37" spans="1:7" ht="15" customHeight="1" x14ac:dyDescent="0.25">
      <c r="A37" s="5" t="s">
        <v>1</v>
      </c>
      <c r="B37" s="5" t="s">
        <v>199</v>
      </c>
      <c r="C37" s="5" t="s">
        <v>200</v>
      </c>
      <c r="D37" s="20"/>
      <c r="E37" s="20"/>
      <c r="F37" s="26">
        <v>367827455400</v>
      </c>
      <c r="G37" s="28">
        <v>0.66858347360219095</v>
      </c>
    </row>
    <row r="38" spans="1:7" ht="15" customHeight="1" x14ac:dyDescent="0.25">
      <c r="A38" s="8" t="s">
        <v>201</v>
      </c>
      <c r="B38" s="8" t="s">
        <v>202</v>
      </c>
      <c r="C38" s="8" t="s">
        <v>203</v>
      </c>
      <c r="D38" s="8" t="s">
        <v>1</v>
      </c>
      <c r="E38" s="8" t="s">
        <v>1</v>
      </c>
      <c r="F38" s="8" t="s">
        <v>1</v>
      </c>
      <c r="G38" s="8" t="s">
        <v>1</v>
      </c>
    </row>
    <row r="39" spans="1:7" ht="15" customHeight="1" x14ac:dyDescent="0.25">
      <c r="A39" s="5" t="s">
        <v>66</v>
      </c>
      <c r="B39" s="5" t="s">
        <v>66</v>
      </c>
      <c r="C39" s="5" t="s">
        <v>66</v>
      </c>
      <c r="D39" s="5" t="s">
        <v>66</v>
      </c>
      <c r="E39" s="5" t="s">
        <v>66</v>
      </c>
      <c r="F39" s="5" t="s">
        <v>66</v>
      </c>
      <c r="G39" s="5" t="s">
        <v>66</v>
      </c>
    </row>
    <row r="40" spans="1:7" ht="15" customHeight="1" x14ac:dyDescent="0.25">
      <c r="A40" s="12"/>
      <c r="B40" s="13" t="s">
        <v>348</v>
      </c>
      <c r="C40" s="13" t="s">
        <v>349</v>
      </c>
      <c r="D40" s="25"/>
      <c r="E40" s="41"/>
      <c r="F40" s="25">
        <v>685214000</v>
      </c>
      <c r="G40" s="28">
        <v>1.24548276523474E-3</v>
      </c>
    </row>
    <row r="41" spans="1:7" ht="15" customHeight="1" x14ac:dyDescent="0.25">
      <c r="A41" s="12"/>
      <c r="B41" s="13" t="s">
        <v>350</v>
      </c>
      <c r="C41" s="13" t="s">
        <v>351</v>
      </c>
      <c r="D41" s="13"/>
      <c r="E41" s="13"/>
      <c r="F41" s="25">
        <v>0</v>
      </c>
      <c r="G41" s="28">
        <v>0</v>
      </c>
    </row>
    <row r="42" spans="1:7" ht="15" customHeight="1" x14ac:dyDescent="0.25">
      <c r="A42" s="12"/>
      <c r="B42" s="13" t="s">
        <v>352</v>
      </c>
      <c r="C42" s="13" t="s">
        <v>353</v>
      </c>
      <c r="D42" s="13"/>
      <c r="E42" s="13"/>
      <c r="F42" s="25">
        <v>175342465</v>
      </c>
      <c r="G42" s="28">
        <v>3.1871213689632199E-4</v>
      </c>
    </row>
    <row r="43" spans="1:7" ht="15" customHeight="1" x14ac:dyDescent="0.25">
      <c r="A43" s="12"/>
      <c r="B43" s="13" t="s">
        <v>354</v>
      </c>
      <c r="C43" s="13" t="s">
        <v>355</v>
      </c>
      <c r="D43" s="25"/>
      <c r="E43" s="41"/>
      <c r="F43" s="25">
        <v>0</v>
      </c>
      <c r="G43" s="28">
        <v>0</v>
      </c>
    </row>
    <row r="44" spans="1:7" ht="15" customHeight="1" x14ac:dyDescent="0.25">
      <c r="A44" s="12"/>
      <c r="B44" s="13" t="s">
        <v>356</v>
      </c>
      <c r="C44" s="13" t="s">
        <v>357</v>
      </c>
      <c r="D44" s="13"/>
      <c r="E44" s="13"/>
      <c r="F44" s="25">
        <v>0</v>
      </c>
      <c r="G44" s="28">
        <v>0</v>
      </c>
    </row>
    <row r="45" spans="1:7" ht="15" customHeight="1" x14ac:dyDescent="0.25">
      <c r="A45" s="12"/>
      <c r="B45" s="13" t="s">
        <v>358</v>
      </c>
      <c r="C45" s="13" t="s">
        <v>359</v>
      </c>
      <c r="D45" s="13"/>
      <c r="E45" s="13"/>
      <c r="F45" s="25">
        <v>0</v>
      </c>
      <c r="G45" s="28">
        <v>0</v>
      </c>
    </row>
    <row r="46" spans="1:7" ht="15" customHeight="1" x14ac:dyDescent="0.25">
      <c r="A46" s="12"/>
      <c r="B46" s="13" t="s">
        <v>360</v>
      </c>
      <c r="C46" s="13" t="s">
        <v>361</v>
      </c>
      <c r="D46" s="13"/>
      <c r="E46" s="13"/>
      <c r="F46" s="25">
        <v>0</v>
      </c>
      <c r="G46" s="28">
        <v>0</v>
      </c>
    </row>
    <row r="47" spans="1:7" ht="15" customHeight="1" x14ac:dyDescent="0.25">
      <c r="A47" s="5" t="s">
        <v>1</v>
      </c>
      <c r="B47" s="5" t="s">
        <v>183</v>
      </c>
      <c r="C47" s="5" t="s">
        <v>204</v>
      </c>
      <c r="D47" s="20"/>
      <c r="E47" s="20"/>
      <c r="F47" s="25">
        <v>860556465</v>
      </c>
      <c r="G47" s="28">
        <v>1.56419490213107E-3</v>
      </c>
    </row>
    <row r="48" spans="1:7" ht="15" customHeight="1" x14ac:dyDescent="0.25">
      <c r="A48" s="8" t="s">
        <v>205</v>
      </c>
      <c r="B48" s="8" t="s">
        <v>64</v>
      </c>
      <c r="C48" s="8" t="s">
        <v>206</v>
      </c>
      <c r="D48" s="8" t="s">
        <v>1</v>
      </c>
      <c r="E48" s="8" t="s">
        <v>1</v>
      </c>
      <c r="F48" s="8" t="s">
        <v>1</v>
      </c>
      <c r="G48" s="8" t="s">
        <v>1</v>
      </c>
    </row>
    <row r="49" spans="1:7" ht="15" customHeight="1" x14ac:dyDescent="0.25">
      <c r="A49" s="5" t="s">
        <v>1</v>
      </c>
      <c r="B49" s="5" t="s">
        <v>207</v>
      </c>
      <c r="C49" s="5" t="s">
        <v>208</v>
      </c>
      <c r="D49" s="20"/>
      <c r="E49" s="42"/>
      <c r="F49" s="25">
        <v>181471347322</v>
      </c>
      <c r="G49" s="28">
        <v>0.329852331495678</v>
      </c>
    </row>
    <row r="50" spans="1:7" ht="15" customHeight="1" x14ac:dyDescent="0.25">
      <c r="A50" s="5" t="s">
        <v>66</v>
      </c>
      <c r="B50" s="5" t="s">
        <v>66</v>
      </c>
      <c r="C50" s="5" t="s">
        <v>66</v>
      </c>
      <c r="D50" s="5" t="s">
        <v>66</v>
      </c>
      <c r="E50" s="5" t="s">
        <v>66</v>
      </c>
      <c r="F50" s="5" t="s">
        <v>66</v>
      </c>
      <c r="G50" s="5" t="s">
        <v>66</v>
      </c>
    </row>
    <row r="51" spans="1:7" ht="15" customHeight="1" x14ac:dyDescent="0.25">
      <c r="A51" s="5" t="s">
        <v>1</v>
      </c>
      <c r="B51" s="5" t="s">
        <v>67</v>
      </c>
      <c r="C51" s="5" t="s">
        <v>209</v>
      </c>
      <c r="D51" s="20"/>
      <c r="E51" s="42"/>
      <c r="F51" s="25">
        <v>0</v>
      </c>
      <c r="G51" s="40">
        <v>0</v>
      </c>
    </row>
    <row r="52" spans="1:7" ht="15" customHeight="1" x14ac:dyDescent="0.25">
      <c r="A52" s="5" t="s">
        <v>66</v>
      </c>
      <c r="B52" s="5" t="s">
        <v>66</v>
      </c>
      <c r="C52" s="5" t="s">
        <v>66</v>
      </c>
      <c r="D52" s="5" t="s">
        <v>66</v>
      </c>
      <c r="E52" s="5" t="s">
        <v>66</v>
      </c>
      <c r="F52" s="5" t="s">
        <v>66</v>
      </c>
      <c r="G52" s="5" t="s">
        <v>66</v>
      </c>
    </row>
    <row r="53" spans="1:7" ht="15" customHeight="1" x14ac:dyDescent="0.25">
      <c r="A53" s="5" t="s">
        <v>1</v>
      </c>
      <c r="B53" s="13" t="s">
        <v>362</v>
      </c>
      <c r="C53" s="13">
        <v>2261.1</v>
      </c>
      <c r="D53" s="25"/>
      <c r="E53" s="41"/>
      <c r="F53" s="25">
        <v>0</v>
      </c>
      <c r="G53" s="40">
        <v>0</v>
      </c>
    </row>
    <row r="54" spans="1:7" ht="15" customHeight="1" x14ac:dyDescent="0.25">
      <c r="A54" s="5" t="s">
        <v>1</v>
      </c>
      <c r="B54" s="5" t="s">
        <v>183</v>
      </c>
      <c r="C54" s="5" t="s">
        <v>210</v>
      </c>
      <c r="D54" s="20"/>
      <c r="E54" s="20"/>
      <c r="F54" s="25">
        <v>181471347322</v>
      </c>
      <c r="G54" s="28">
        <v>0.329852331495678</v>
      </c>
    </row>
    <row r="55" spans="1:7" ht="15" customHeight="1" x14ac:dyDescent="0.25">
      <c r="A55" s="8" t="s">
        <v>160</v>
      </c>
      <c r="B55" s="8" t="s">
        <v>211</v>
      </c>
      <c r="C55" s="8" t="s">
        <v>212</v>
      </c>
      <c r="D55" s="24"/>
      <c r="E55" s="24"/>
      <c r="F55" s="29">
        <v>550159359187</v>
      </c>
      <c r="G55" s="30">
        <v>1</v>
      </c>
    </row>
    <row r="56" spans="1:7" ht="15" customHeight="1" x14ac:dyDescent="0.25">
      <c r="A56" s="9" t="s">
        <v>1</v>
      </c>
      <c r="B56" s="9" t="s">
        <v>1</v>
      </c>
      <c r="C56" s="9" t="s">
        <v>1</v>
      </c>
      <c r="D56" s="9" t="s">
        <v>1</v>
      </c>
      <c r="E56" s="9" t="s">
        <v>1</v>
      </c>
      <c r="F56" s="9" t="s">
        <v>1</v>
      </c>
      <c r="G5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75" x14ac:dyDescent="0.2"/>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51" t="s">
        <v>6</v>
      </c>
      <c r="B1" s="51" t="s">
        <v>213</v>
      </c>
      <c r="C1" s="51" t="s">
        <v>214</v>
      </c>
      <c r="D1" s="51" t="s">
        <v>215</v>
      </c>
      <c r="E1" s="51" t="s">
        <v>216</v>
      </c>
      <c r="F1" s="51" t="s">
        <v>217</v>
      </c>
      <c r="G1" s="51" t="s">
        <v>218</v>
      </c>
      <c r="H1" s="51"/>
      <c r="I1" s="51" t="s">
        <v>219</v>
      </c>
      <c r="J1" s="51"/>
    </row>
    <row r="2" spans="1:10" ht="15" customHeight="1" x14ac:dyDescent="0.2">
      <c r="A2" s="51"/>
      <c r="B2" s="51"/>
      <c r="C2" s="51"/>
      <c r="D2" s="51"/>
      <c r="E2" s="51"/>
      <c r="F2" s="51"/>
      <c r="G2" s="7" t="s">
        <v>220</v>
      </c>
      <c r="H2" s="7" t="s">
        <v>221</v>
      </c>
      <c r="I2" s="7" t="s">
        <v>220</v>
      </c>
      <c r="J2" s="7" t="s">
        <v>222</v>
      </c>
    </row>
    <row r="3" spans="1:10" ht="15" customHeight="1" x14ac:dyDescent="0.25">
      <c r="A3" s="5" t="s">
        <v>9</v>
      </c>
      <c r="B3" s="5" t="s">
        <v>223</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224</v>
      </c>
      <c r="C6" s="8" t="s">
        <v>1</v>
      </c>
      <c r="D6" s="8" t="s">
        <v>1</v>
      </c>
      <c r="E6" s="8" t="s">
        <v>1</v>
      </c>
      <c r="F6" s="8" t="s">
        <v>1</v>
      </c>
      <c r="G6" s="8" t="s">
        <v>1</v>
      </c>
      <c r="H6" s="8" t="s">
        <v>1</v>
      </c>
      <c r="I6" s="8" t="s">
        <v>1</v>
      </c>
      <c r="J6" s="8" t="s">
        <v>1</v>
      </c>
    </row>
    <row r="7" spans="1:10" ht="15" customHeight="1" x14ac:dyDescent="0.25">
      <c r="A7" s="5" t="s">
        <v>12</v>
      </c>
      <c r="B7" s="5" t="s">
        <v>225</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226</v>
      </c>
      <c r="C10" s="8" t="s">
        <v>1</v>
      </c>
      <c r="D10" s="8" t="s">
        <v>1</v>
      </c>
      <c r="E10" s="8" t="s">
        <v>1</v>
      </c>
      <c r="F10" s="8" t="s">
        <v>1</v>
      </c>
      <c r="G10" s="8" t="s">
        <v>1</v>
      </c>
      <c r="H10" s="8" t="s">
        <v>1</v>
      </c>
      <c r="I10" s="8" t="s">
        <v>1</v>
      </c>
      <c r="J10" s="8" t="s">
        <v>1</v>
      </c>
    </row>
    <row r="11" spans="1:10" ht="15" customHeight="1" x14ac:dyDescent="0.25">
      <c r="A11" s="8" t="s">
        <v>227</v>
      </c>
      <c r="B11" s="8" t="s">
        <v>228</v>
      </c>
      <c r="C11" s="8" t="s">
        <v>1</v>
      </c>
      <c r="D11" s="8" t="s">
        <v>1</v>
      </c>
      <c r="E11" s="8" t="s">
        <v>1</v>
      </c>
      <c r="F11" s="8" t="s">
        <v>1</v>
      </c>
      <c r="G11" s="8" t="s">
        <v>1</v>
      </c>
      <c r="H11" s="8" t="s">
        <v>1</v>
      </c>
      <c r="I11" s="8" t="s">
        <v>1</v>
      </c>
      <c r="J11" s="8" t="s">
        <v>1</v>
      </c>
    </row>
    <row r="12" spans="1:10" ht="15" customHeight="1" x14ac:dyDescent="0.25">
      <c r="A12" s="5" t="s">
        <v>15</v>
      </c>
      <c r="B12" s="5" t="s">
        <v>229</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230</v>
      </c>
      <c r="C15" s="8" t="s">
        <v>1</v>
      </c>
      <c r="D15" s="8" t="s">
        <v>1</v>
      </c>
      <c r="E15" s="8" t="s">
        <v>1</v>
      </c>
      <c r="F15" s="8" t="s">
        <v>1</v>
      </c>
      <c r="G15" s="8" t="s">
        <v>1</v>
      </c>
      <c r="H15" s="8" t="s">
        <v>1</v>
      </c>
      <c r="I15" s="8" t="s">
        <v>1</v>
      </c>
      <c r="J15" s="8" t="s">
        <v>1</v>
      </c>
    </row>
    <row r="16" spans="1:10" ht="15" customHeight="1" x14ac:dyDescent="0.25">
      <c r="A16" s="5" t="s">
        <v>18</v>
      </c>
      <c r="B16" s="5" t="s">
        <v>231</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232</v>
      </c>
      <c r="C19" s="8" t="s">
        <v>1</v>
      </c>
      <c r="D19" s="8" t="s">
        <v>1</v>
      </c>
      <c r="E19" s="8" t="s">
        <v>1</v>
      </c>
      <c r="F19" s="8" t="s">
        <v>1</v>
      </c>
      <c r="G19" s="8" t="s">
        <v>1</v>
      </c>
      <c r="H19" s="8" t="s">
        <v>1</v>
      </c>
      <c r="I19" s="8" t="s">
        <v>1</v>
      </c>
      <c r="J19" s="8" t="s">
        <v>1</v>
      </c>
    </row>
    <row r="20" spans="1:10" ht="15" customHeight="1" x14ac:dyDescent="0.25">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H30" sqref="H30"/>
    </sheetView>
  </sheetViews>
  <sheetFormatPr defaultRowHeight="12.75" x14ac:dyDescent="0.2"/>
  <cols>
    <col min="1" max="1" width="6.7109375" customWidth="1"/>
    <col min="2" max="2" width="55" customWidth="1"/>
    <col min="3" max="3" width="10.28515625" customWidth="1"/>
    <col min="4" max="4" width="17.7109375" bestFit="1" customWidth="1"/>
    <col min="5" max="5" width="18.5703125" customWidth="1"/>
  </cols>
  <sheetData>
    <row r="1" spans="1:5" ht="15" customHeight="1" x14ac:dyDescent="0.2">
      <c r="A1" s="7" t="s">
        <v>6</v>
      </c>
      <c r="B1" s="7" t="s">
        <v>117</v>
      </c>
      <c r="C1" s="7" t="s">
        <v>54</v>
      </c>
      <c r="D1" s="7" t="s">
        <v>235</v>
      </c>
      <c r="E1" s="7" t="s">
        <v>236</v>
      </c>
    </row>
    <row r="2" spans="1:5" ht="15" customHeight="1" x14ac:dyDescent="0.25">
      <c r="A2" s="8" t="s">
        <v>58</v>
      </c>
      <c r="B2" s="8" t="s">
        <v>237</v>
      </c>
      <c r="C2" s="8" t="s">
        <v>184</v>
      </c>
      <c r="D2" s="8" t="s">
        <v>1</v>
      </c>
      <c r="E2" s="8" t="s">
        <v>1</v>
      </c>
    </row>
    <row r="3" spans="1:5" ht="15" customHeight="1" x14ac:dyDescent="0.25">
      <c r="A3" s="5" t="s">
        <v>9</v>
      </c>
      <c r="B3" s="5" t="s">
        <v>238</v>
      </c>
      <c r="C3" s="5" t="s">
        <v>239</v>
      </c>
      <c r="D3" s="28">
        <v>1.22309829488559E-2</v>
      </c>
      <c r="E3" s="28">
        <v>1.22310790659447E-2</v>
      </c>
    </row>
    <row r="4" spans="1:5" ht="15" customHeight="1" x14ac:dyDescent="0.25">
      <c r="A4" s="5" t="s">
        <v>12</v>
      </c>
      <c r="B4" s="5" t="s">
        <v>240</v>
      </c>
      <c r="C4" s="5" t="s">
        <v>241</v>
      </c>
      <c r="D4" s="28">
        <v>1.1096453345537699E-3</v>
      </c>
      <c r="E4" s="28">
        <v>1.5838346469716001E-3</v>
      </c>
    </row>
    <row r="5" spans="1:5" ht="15" customHeight="1" x14ac:dyDescent="0.25">
      <c r="A5" s="5" t="s">
        <v>15</v>
      </c>
      <c r="B5" s="5" t="s">
        <v>242</v>
      </c>
      <c r="C5" s="5" t="s">
        <v>243</v>
      </c>
      <c r="D5" s="28">
        <v>1.8041181565939201E-3</v>
      </c>
      <c r="E5" s="28">
        <v>1.84180536708994E-3</v>
      </c>
    </row>
    <row r="6" spans="1:5" ht="15" customHeight="1" x14ac:dyDescent="0.25">
      <c r="A6" s="5" t="s">
        <v>18</v>
      </c>
      <c r="B6" s="5" t="s">
        <v>244</v>
      </c>
      <c r="C6" s="5" t="s">
        <v>245</v>
      </c>
      <c r="D6" s="28">
        <v>1.3686455069170401E-4</v>
      </c>
      <c r="E6" s="28">
        <v>1.2574625194265501E-4</v>
      </c>
    </row>
    <row r="7" spans="1:5" ht="15" customHeight="1" x14ac:dyDescent="0.25">
      <c r="A7" s="5" t="s">
        <v>21</v>
      </c>
      <c r="B7" s="5" t="s">
        <v>246</v>
      </c>
      <c r="C7" s="5" t="s">
        <v>247</v>
      </c>
      <c r="D7" s="13"/>
      <c r="E7" s="13"/>
    </row>
    <row r="8" spans="1:5" ht="15" customHeight="1" x14ac:dyDescent="0.25">
      <c r="A8" s="5" t="s">
        <v>24</v>
      </c>
      <c r="B8" s="5" t="s">
        <v>248</v>
      </c>
      <c r="C8" s="5" t="s">
        <v>249</v>
      </c>
      <c r="D8" s="13"/>
      <c r="E8" s="13"/>
    </row>
    <row r="9" spans="1:5" ht="15" customHeight="1" x14ac:dyDescent="0.25">
      <c r="A9" s="5" t="s">
        <v>27</v>
      </c>
      <c r="B9" s="5" t="s">
        <v>250</v>
      </c>
      <c r="C9" s="5" t="s">
        <v>251</v>
      </c>
      <c r="D9" s="28">
        <v>6.8456657325302898E-4</v>
      </c>
      <c r="E9" s="28">
        <v>6.9886685865863305E-4</v>
      </c>
    </row>
    <row r="10" spans="1:5" ht="15" customHeight="1" x14ac:dyDescent="0.25">
      <c r="A10" s="5" t="s">
        <v>30</v>
      </c>
      <c r="B10" s="5" t="s">
        <v>252</v>
      </c>
      <c r="C10" s="5" t="s">
        <v>253</v>
      </c>
      <c r="D10" s="28">
        <v>2.1026667484887698E-2</v>
      </c>
      <c r="E10" s="28">
        <v>1.7448193430373699E-2</v>
      </c>
    </row>
    <row r="11" spans="1:5" ht="15" customHeight="1" x14ac:dyDescent="0.25">
      <c r="A11" s="5" t="s">
        <v>33</v>
      </c>
      <c r="B11" s="5" t="s">
        <v>254</v>
      </c>
      <c r="C11" s="5" t="s">
        <v>255</v>
      </c>
      <c r="D11" s="28">
        <v>1.93374397483617</v>
      </c>
      <c r="E11" s="28">
        <v>0.39415762309673102</v>
      </c>
    </row>
    <row r="12" spans="1:5" ht="15" customHeight="1" x14ac:dyDescent="0.25">
      <c r="A12" s="5" t="s">
        <v>36</v>
      </c>
      <c r="B12" s="5" t="s">
        <v>256</v>
      </c>
      <c r="C12" s="5" t="s">
        <v>249</v>
      </c>
      <c r="D12" s="13"/>
      <c r="E12" s="13"/>
    </row>
    <row r="13" spans="1:5" ht="15" customHeight="1" x14ac:dyDescent="0.25">
      <c r="A13" s="8" t="s">
        <v>96</v>
      </c>
      <c r="B13" s="8" t="s">
        <v>257</v>
      </c>
      <c r="C13" s="8" t="s">
        <v>258</v>
      </c>
      <c r="D13" s="14" t="s">
        <v>1</v>
      </c>
      <c r="E13" s="14" t="s">
        <v>1</v>
      </c>
    </row>
    <row r="14" spans="1:5" ht="15" customHeight="1" x14ac:dyDescent="0.25">
      <c r="A14" s="5" t="s">
        <v>9</v>
      </c>
      <c r="B14" s="5" t="s">
        <v>259</v>
      </c>
      <c r="C14" s="5" t="s">
        <v>260</v>
      </c>
      <c r="D14" s="31">
        <v>312510156800</v>
      </c>
      <c r="E14" s="31">
        <v>314497742100</v>
      </c>
    </row>
    <row r="15" spans="1:5" ht="15" customHeight="1" x14ac:dyDescent="0.25">
      <c r="A15" s="5"/>
      <c r="B15" s="5" t="s">
        <v>261</v>
      </c>
      <c r="C15" s="5" t="s">
        <v>262</v>
      </c>
      <c r="D15" s="31">
        <v>312510156800</v>
      </c>
      <c r="E15" s="31">
        <v>314497742100</v>
      </c>
    </row>
    <row r="16" spans="1:5" ht="15" customHeight="1" x14ac:dyDescent="0.25">
      <c r="A16" s="5"/>
      <c r="B16" s="5" t="s">
        <v>263</v>
      </c>
      <c r="C16" s="5" t="s">
        <v>264</v>
      </c>
      <c r="D16" s="32">
        <v>31251015.68</v>
      </c>
      <c r="E16" s="32">
        <v>31449774.210000001</v>
      </c>
    </row>
    <row r="17" spans="1:5" ht="15" customHeight="1" x14ac:dyDescent="0.25">
      <c r="A17" s="5" t="s">
        <v>12</v>
      </c>
      <c r="B17" s="5" t="s">
        <v>265</v>
      </c>
      <c r="C17" s="5" t="s">
        <v>266</v>
      </c>
      <c r="D17" s="31">
        <v>3225580100</v>
      </c>
      <c r="E17" s="31">
        <v>-1987585300</v>
      </c>
    </row>
    <row r="18" spans="1:5" ht="15" customHeight="1" x14ac:dyDescent="0.25">
      <c r="A18" s="5"/>
      <c r="B18" s="5" t="s">
        <v>267</v>
      </c>
      <c r="C18" s="5" t="s">
        <v>268</v>
      </c>
      <c r="D18" s="32">
        <v>2222698.7200000002</v>
      </c>
      <c r="E18" s="32">
        <v>745125.63</v>
      </c>
    </row>
    <row r="19" spans="1:5" ht="15" customHeight="1" x14ac:dyDescent="0.25">
      <c r="A19" s="5"/>
      <c r="B19" s="5" t="s">
        <v>269</v>
      </c>
      <c r="C19" s="5" t="s">
        <v>270</v>
      </c>
      <c r="D19" s="31">
        <v>22226987200</v>
      </c>
      <c r="E19" s="31">
        <v>7451256300</v>
      </c>
    </row>
    <row r="20" spans="1:5" ht="15" customHeight="1" x14ac:dyDescent="0.25">
      <c r="A20" s="5"/>
      <c r="B20" s="5" t="s">
        <v>271</v>
      </c>
      <c r="C20" s="5" t="s">
        <v>272</v>
      </c>
      <c r="D20" s="32">
        <v>-1900140.71</v>
      </c>
      <c r="E20" s="32">
        <v>-943884.16</v>
      </c>
    </row>
    <row r="21" spans="1:5" ht="15" customHeight="1" x14ac:dyDescent="0.25">
      <c r="A21" s="5"/>
      <c r="B21" s="5" t="s">
        <v>273</v>
      </c>
      <c r="C21" s="5" t="s">
        <v>274</v>
      </c>
      <c r="D21" s="31">
        <v>-19001407100</v>
      </c>
      <c r="E21" s="31">
        <v>-9438841600</v>
      </c>
    </row>
    <row r="22" spans="1:5" ht="15" customHeight="1" x14ac:dyDescent="0.25">
      <c r="A22" s="5" t="s">
        <v>15</v>
      </c>
      <c r="B22" s="5" t="s">
        <v>275</v>
      </c>
      <c r="C22" s="5" t="s">
        <v>276</v>
      </c>
      <c r="D22" s="31">
        <v>315735736900</v>
      </c>
      <c r="E22" s="31">
        <v>312510156800</v>
      </c>
    </row>
    <row r="23" spans="1:5" ht="15" customHeight="1" x14ac:dyDescent="0.25">
      <c r="A23" s="5"/>
      <c r="B23" s="5" t="s">
        <v>277</v>
      </c>
      <c r="C23" s="5" t="s">
        <v>278</v>
      </c>
      <c r="D23" s="31">
        <v>315735736900</v>
      </c>
      <c r="E23" s="31">
        <v>312510156800</v>
      </c>
    </row>
    <row r="24" spans="1:5" ht="15" customHeight="1" x14ac:dyDescent="0.25">
      <c r="A24" s="5"/>
      <c r="B24" s="5" t="s">
        <v>279</v>
      </c>
      <c r="C24" s="5" t="s">
        <v>280</v>
      </c>
      <c r="D24" s="32">
        <v>31573573.690000001</v>
      </c>
      <c r="E24" s="32">
        <v>31251015.68</v>
      </c>
    </row>
    <row r="25" spans="1:5" ht="15" customHeight="1" x14ac:dyDescent="0.25">
      <c r="A25" s="5" t="s">
        <v>18</v>
      </c>
      <c r="B25" s="5" t="s">
        <v>281</v>
      </c>
      <c r="C25" s="5" t="s">
        <v>282</v>
      </c>
      <c r="D25" s="28">
        <v>6.3344112378176597E-5</v>
      </c>
      <c r="E25" s="28">
        <v>6.3997919954965102E-5</v>
      </c>
    </row>
    <row r="26" spans="1:5" ht="15" customHeight="1" x14ac:dyDescent="0.25">
      <c r="A26" s="5" t="s">
        <v>21</v>
      </c>
      <c r="B26" s="5" t="s">
        <v>283</v>
      </c>
      <c r="C26" s="5" t="s">
        <v>284</v>
      </c>
      <c r="D26" s="28">
        <v>0.22370000000000001</v>
      </c>
      <c r="E26" s="28">
        <v>0.22670000000000001</v>
      </c>
    </row>
    <row r="27" spans="1:5" ht="15" customHeight="1" x14ac:dyDescent="0.25">
      <c r="A27" s="5" t="s">
        <v>24</v>
      </c>
      <c r="B27" s="5" t="s">
        <v>285</v>
      </c>
      <c r="C27" s="5" t="s">
        <v>286</v>
      </c>
      <c r="D27" s="28">
        <v>5.4300000000000001E-2</v>
      </c>
      <c r="E27" s="28">
        <v>5.3800000000000001E-2</v>
      </c>
    </row>
    <row r="28" spans="1:5" ht="15" customHeight="1" x14ac:dyDescent="0.25">
      <c r="A28" s="5" t="s">
        <v>27</v>
      </c>
      <c r="B28" s="5" t="s">
        <v>287</v>
      </c>
      <c r="C28" s="5" t="s">
        <v>288</v>
      </c>
      <c r="D28" s="43">
        <v>11385</v>
      </c>
      <c r="E28" s="31">
        <v>10706</v>
      </c>
    </row>
    <row r="29" spans="1:5" ht="15" customHeight="1" x14ac:dyDescent="0.25">
      <c r="A29" s="5" t="s">
        <v>30</v>
      </c>
      <c r="B29" s="5" t="s">
        <v>289</v>
      </c>
      <c r="C29" s="5" t="s">
        <v>290</v>
      </c>
      <c r="D29" s="32">
        <v>17148.86</v>
      </c>
      <c r="E29" s="32">
        <v>16451.509999999998</v>
      </c>
    </row>
    <row r="30" spans="1:5" ht="15" customHeight="1" x14ac:dyDescent="0.25">
      <c r="A30" s="5" t="s">
        <v>33</v>
      </c>
      <c r="B30" s="5" t="s">
        <v>291</v>
      </c>
      <c r="C30" s="5" t="s">
        <v>292</v>
      </c>
      <c r="D30" s="5"/>
      <c r="E30" s="5"/>
    </row>
    <row r="31" spans="1:5" ht="15" customHeight="1" x14ac:dyDescent="0.25">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75" x14ac:dyDescent="0.2"/>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1" t="s">
        <v>6</v>
      </c>
      <c r="B1" s="51" t="s">
        <v>294</v>
      </c>
      <c r="C1" s="51" t="s">
        <v>295</v>
      </c>
      <c r="D1" s="51" t="s">
        <v>296</v>
      </c>
      <c r="E1" s="51"/>
      <c r="F1" s="51"/>
    </row>
    <row r="2" spans="1:6" ht="15" customHeight="1" x14ac:dyDescent="0.2">
      <c r="A2" s="51"/>
      <c r="B2" s="51"/>
      <c r="C2" s="51"/>
      <c r="D2" s="7" t="s">
        <v>297</v>
      </c>
      <c r="E2" s="7" t="s">
        <v>298</v>
      </c>
      <c r="F2" s="7" t="s">
        <v>299</v>
      </c>
    </row>
    <row r="3" spans="1:6" ht="15" customHeight="1" x14ac:dyDescent="0.25">
      <c r="A3" s="8" t="s">
        <v>58</v>
      </c>
      <c r="B3" s="8" t="s">
        <v>300</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301</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302</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303</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304</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305</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x14ac:dyDescent="0.2"/>
  <cols>
    <col min="1" max="1" width="6.7109375" customWidth="1"/>
    <col min="2" max="2" width="53.28515625" customWidth="1"/>
    <col min="3" max="3" width="24.28515625" customWidth="1"/>
    <col min="4" max="4" width="20.7109375" customWidth="1"/>
  </cols>
  <sheetData>
    <row r="1" spans="1:4" ht="15" customHeight="1" x14ac:dyDescent="0.2">
      <c r="A1" s="51" t="s">
        <v>6</v>
      </c>
      <c r="B1" s="51" t="s">
        <v>117</v>
      </c>
      <c r="C1" s="51" t="s">
        <v>306</v>
      </c>
      <c r="D1" s="51"/>
    </row>
    <row r="2" spans="1:4" ht="15" customHeight="1" x14ac:dyDescent="0.2">
      <c r="A2" s="51"/>
      <c r="B2" s="51"/>
      <c r="C2" s="7" t="s">
        <v>307</v>
      </c>
      <c r="D2" s="7" t="s">
        <v>308</v>
      </c>
    </row>
    <row r="3" spans="1:4" ht="15" customHeight="1" x14ac:dyDescent="0.25">
      <c r="A3" s="5" t="s">
        <v>9</v>
      </c>
      <c r="B3" s="5" t="s">
        <v>309</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310</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311</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312</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75" x14ac:dyDescent="0.2"/>
  <cols>
    <col min="1" max="1" width="6.7109375" customWidth="1"/>
    <col min="2" max="2" width="29.7109375" customWidth="1"/>
    <col min="3" max="7" width="14.28515625" customWidth="1"/>
  </cols>
  <sheetData>
    <row r="1" spans="1:7" ht="15" customHeight="1" x14ac:dyDescent="0.2">
      <c r="A1" s="51" t="s">
        <v>6</v>
      </c>
      <c r="B1" s="51" t="s">
        <v>59</v>
      </c>
      <c r="C1" s="51" t="s">
        <v>235</v>
      </c>
      <c r="D1" s="51"/>
      <c r="E1" s="51" t="s">
        <v>236</v>
      </c>
      <c r="F1" s="51"/>
      <c r="G1" s="51" t="s">
        <v>57</v>
      </c>
    </row>
    <row r="2" spans="1:7" ht="15" customHeight="1" x14ac:dyDescent="0.2">
      <c r="A2" s="51"/>
      <c r="B2" s="51"/>
      <c r="C2" s="7" t="s">
        <v>307</v>
      </c>
      <c r="D2" s="7" t="s">
        <v>313</v>
      </c>
      <c r="E2" s="7" t="s">
        <v>307</v>
      </c>
      <c r="F2" s="7" t="s">
        <v>313</v>
      </c>
      <c r="G2" s="51"/>
    </row>
    <row r="3" spans="1:7" ht="15" customHeight="1" x14ac:dyDescent="0.25">
      <c r="A3" s="8" t="s">
        <v>61</v>
      </c>
      <c r="B3" s="8" t="s">
        <v>62</v>
      </c>
      <c r="C3" s="8" t="s">
        <v>1</v>
      </c>
      <c r="D3" s="8" t="s">
        <v>1</v>
      </c>
      <c r="E3" s="8" t="s">
        <v>1</v>
      </c>
      <c r="F3" s="8" t="s">
        <v>1</v>
      </c>
      <c r="G3" s="8" t="s">
        <v>1</v>
      </c>
    </row>
    <row r="4" spans="1:7" ht="15" customHeight="1" x14ac:dyDescent="0.25">
      <c r="A4" s="5" t="s">
        <v>1</v>
      </c>
      <c r="B4" s="5" t="s">
        <v>314</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315</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JTmUM/1QPJOkf84u54x2G3V2fs8=</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JvgYtE8MfRwc6ZPCo6kGu/LJF40=</DigestValue>
    </Reference>
  </SignedInfo>
  <SignatureValue>AK6qqwsVrmurHSqe6Hty1opFlsyRtjypmHyY4ml9l1G+k/18lVfp3H9KGVovoFu4F6ZXtM3S64vT
e1WTdY3UT7jSwlSzoC0JXBU5/NBEpzFEYFMaKPD/J4/3IHkKoMSGlss3CfKk6r4/TnQXo/dB3KQE
4pEja9/oehaEtAEVId8=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m5qUQZFJWL7LJfZofQW7YvdLx7A=</DigestValue>
      </Reference>
      <Reference URI="/xl/styles.xml?ContentType=application/vnd.openxmlformats-officedocument.spreadsheetml.styles+xml">
        <DigestMethod Algorithm="http://www.w3.org/2000/09/xmldsig#sha1"/>
        <DigestValue>UmWwvo47ZLfm+ToERlat1vnAZAY=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+NVh87xUK+CPnYRXyC6B7VWwGQ4=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SHrtsmlMM7GUi/wKQso9ZCvQQjM=</DigestValue>
      </Reference>
      <Reference URI="/xl/worksheets/sheet10.xml?ContentType=application/vnd.openxmlformats-officedocument.spreadsheetml.worksheet+xml">
        <DigestMethod Algorithm="http://www.w3.org/2000/09/xmldsig#sha1"/>
        <DigestValue>WZELZ5A44jPUJIKP/nmVZTe4oZM=</DigestValue>
      </Reference>
      <Reference URI="/xl/worksheets/sheet11.xml?ContentType=application/vnd.openxmlformats-officedocument.spreadsheetml.worksheet+xml">
        <DigestMethod Algorithm="http://www.w3.org/2000/09/xmldsig#sha1"/>
        <DigestValue>8ZZwuxe4apUL38fuDAM03S6gN+4=</DigestValue>
      </Reference>
      <Reference URI="/xl/worksheets/sheet12.xml?ContentType=application/vnd.openxmlformats-officedocument.spreadsheetml.worksheet+xml">
        <DigestMethod Algorithm="http://www.w3.org/2000/09/xmldsig#sha1"/>
        <DigestValue>t52kNHoAYIhVwMwTMoBWNzw2dxQ=</DigestValue>
      </Reference>
      <Reference URI="/xl/worksheets/sheet13.xml?ContentType=application/vnd.openxmlformats-officedocument.spreadsheetml.worksheet+xml">
        <DigestMethod Algorithm="http://www.w3.org/2000/09/xmldsig#sha1"/>
        <DigestValue>n0GqEVF3x+1fEg2a5pv703T3y7E=</DigestValue>
      </Reference>
      <Reference URI="/xl/worksheets/sheet2.xml?ContentType=application/vnd.openxmlformats-officedocument.spreadsheetml.worksheet+xml">
        <DigestMethod Algorithm="http://www.w3.org/2000/09/xmldsig#sha1"/>
        <DigestValue>Xi/0Q5Q7Q2ZBfl3PWqxea/e/zLY=</DigestValue>
      </Reference>
      <Reference URI="/xl/worksheets/sheet3.xml?ContentType=application/vnd.openxmlformats-officedocument.spreadsheetml.worksheet+xml">
        <DigestMethod Algorithm="http://www.w3.org/2000/09/xmldsig#sha1"/>
        <DigestValue>zjOjYzSdck352k2mYboVGMgcO5I=</DigestValue>
      </Reference>
      <Reference URI="/xl/worksheets/sheet4.xml?ContentType=application/vnd.openxmlformats-officedocument.spreadsheetml.worksheet+xml">
        <DigestMethod Algorithm="http://www.w3.org/2000/09/xmldsig#sha1"/>
        <DigestValue>rPdniOTpb/l53mP5QPrR4bO8nS0=</DigestValue>
      </Reference>
      <Reference URI="/xl/worksheets/sheet5.xml?ContentType=application/vnd.openxmlformats-officedocument.spreadsheetml.worksheet+xml">
        <DigestMethod Algorithm="http://www.w3.org/2000/09/xmldsig#sha1"/>
        <DigestValue>UeV8hHt8XejtQF/jRnQX/h9kqQ8=</DigestValue>
      </Reference>
      <Reference URI="/xl/worksheets/sheet6.xml?ContentType=application/vnd.openxmlformats-officedocument.spreadsheetml.worksheet+xml">
        <DigestMethod Algorithm="http://www.w3.org/2000/09/xmldsig#sha1"/>
        <DigestValue>iMZZjX16Ea/YzPjFShXiZ90saYM=</DigestValue>
      </Reference>
      <Reference URI="/xl/worksheets/sheet7.xml?ContentType=application/vnd.openxmlformats-officedocument.spreadsheetml.worksheet+xml">
        <DigestMethod Algorithm="http://www.w3.org/2000/09/xmldsig#sha1"/>
        <DigestValue>OtMABIc8LQCrKDf8bn0dx3C3r7c=</DigestValue>
      </Reference>
      <Reference URI="/xl/worksheets/sheet8.xml?ContentType=application/vnd.openxmlformats-officedocument.spreadsheetml.worksheet+xml">
        <DigestMethod Algorithm="http://www.w3.org/2000/09/xmldsig#sha1"/>
        <DigestValue>seMSZOAb994KktocOV2Tv2B4heg=</DigestValue>
      </Reference>
      <Reference URI="/xl/worksheets/sheet9.xml?ContentType=application/vnd.openxmlformats-officedocument.spreadsheetml.worksheet+xml">
        <DigestMethod Algorithm="http://www.w3.org/2000/09/xmldsig#sha1"/>
        <DigestValue>cbXjgyP3XUppw+eL1Gd7BzG2UmE=</DigestValue>
      </Reference>
    </Manifest>
    <SignatureProperties>
      <SignatureProperty Id="idSignatureTime" Target="#idPackageSignature">
        <mdssi:SignatureTime xmlns:mdssi="http://schemas.openxmlformats.org/package/2006/digital-signature">
          <mdssi:Format>YYYY-MM-DDThh:mm:ssTZD</mdssi:Format>
          <mdssi:Value>2022-09-08T07:26:54Z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2022-09-08T07:26:54Z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Ea1RYjBC2/3EndXXloel8cpY5Aw=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nwWEsH34NRdXIGFXyAd7N8mHWiI=</DigestValue>
    </Reference>
  </SignedInfo>
  <SignatureValue>FeyDGh6v80HIzIIahmHCS5wngf03wCj+Go52Omf/F4GVDqX0B1TXnjN6g8rGT0l4WZ/Az+PLtaUm
2nJZQUZKfDHv37MpsqILW3Ahm/XgBCsHxDDrJC6tQDZEebHmdFupNqwNF21I23cKOjebyNMxyPhI
Hm5DZtmWrf1EMKR4AL8=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m5qUQZFJWL7LJfZofQW7YvdLx7A=</DigestValue>
      </Reference>
      <Reference URI="/xl/styles.xml?ContentType=application/vnd.openxmlformats-officedocument.spreadsheetml.styles+xml">
        <DigestMethod Algorithm="http://www.w3.org/2000/09/xmldsig#sha1"/>
        <DigestValue>UmWwvo47ZLfm+ToERlat1vnAZAY=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+NVh87xUK+CPnYRXyC6B7VWwGQ4=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SHrtsmlMM7GUi/wKQso9ZCvQQjM=</DigestValue>
      </Reference>
      <Reference URI="/xl/worksheets/sheet10.xml?ContentType=application/vnd.openxmlformats-officedocument.spreadsheetml.worksheet+xml">
        <DigestMethod Algorithm="http://www.w3.org/2000/09/xmldsig#sha1"/>
        <DigestValue>WZELZ5A44jPUJIKP/nmVZTe4oZM=</DigestValue>
      </Reference>
      <Reference URI="/xl/worksheets/sheet11.xml?ContentType=application/vnd.openxmlformats-officedocument.spreadsheetml.worksheet+xml">
        <DigestMethod Algorithm="http://www.w3.org/2000/09/xmldsig#sha1"/>
        <DigestValue>8ZZwuxe4apUL38fuDAM03S6gN+4=</DigestValue>
      </Reference>
      <Reference URI="/xl/worksheets/sheet12.xml?ContentType=application/vnd.openxmlformats-officedocument.spreadsheetml.worksheet+xml">
        <DigestMethod Algorithm="http://www.w3.org/2000/09/xmldsig#sha1"/>
        <DigestValue>t52kNHoAYIhVwMwTMoBWNzw2dxQ=</DigestValue>
      </Reference>
      <Reference URI="/xl/worksheets/sheet13.xml?ContentType=application/vnd.openxmlformats-officedocument.spreadsheetml.worksheet+xml">
        <DigestMethod Algorithm="http://www.w3.org/2000/09/xmldsig#sha1"/>
        <DigestValue>n0GqEVF3x+1fEg2a5pv703T3y7E=</DigestValue>
      </Reference>
      <Reference URI="/xl/worksheets/sheet2.xml?ContentType=application/vnd.openxmlformats-officedocument.spreadsheetml.worksheet+xml">
        <DigestMethod Algorithm="http://www.w3.org/2000/09/xmldsig#sha1"/>
        <DigestValue>Xi/0Q5Q7Q2ZBfl3PWqxea/e/zLY=</DigestValue>
      </Reference>
      <Reference URI="/xl/worksheets/sheet3.xml?ContentType=application/vnd.openxmlformats-officedocument.spreadsheetml.worksheet+xml">
        <DigestMethod Algorithm="http://www.w3.org/2000/09/xmldsig#sha1"/>
        <DigestValue>zjOjYzSdck352k2mYboVGMgcO5I=</DigestValue>
      </Reference>
      <Reference URI="/xl/worksheets/sheet4.xml?ContentType=application/vnd.openxmlformats-officedocument.spreadsheetml.worksheet+xml">
        <DigestMethod Algorithm="http://www.w3.org/2000/09/xmldsig#sha1"/>
        <DigestValue>rPdniOTpb/l53mP5QPrR4bO8nS0=</DigestValue>
      </Reference>
      <Reference URI="/xl/worksheets/sheet5.xml?ContentType=application/vnd.openxmlformats-officedocument.spreadsheetml.worksheet+xml">
        <DigestMethod Algorithm="http://www.w3.org/2000/09/xmldsig#sha1"/>
        <DigestValue>UeV8hHt8XejtQF/jRnQX/h9kqQ8=</DigestValue>
      </Reference>
      <Reference URI="/xl/worksheets/sheet6.xml?ContentType=application/vnd.openxmlformats-officedocument.spreadsheetml.worksheet+xml">
        <DigestMethod Algorithm="http://www.w3.org/2000/09/xmldsig#sha1"/>
        <DigestValue>iMZZjX16Ea/YzPjFShXiZ90saYM=</DigestValue>
      </Reference>
      <Reference URI="/xl/worksheets/sheet7.xml?ContentType=application/vnd.openxmlformats-officedocument.spreadsheetml.worksheet+xml">
        <DigestMethod Algorithm="http://www.w3.org/2000/09/xmldsig#sha1"/>
        <DigestValue>OtMABIc8LQCrKDf8bn0dx3C3r7c=</DigestValue>
      </Reference>
      <Reference URI="/xl/worksheets/sheet8.xml?ContentType=application/vnd.openxmlformats-officedocument.spreadsheetml.worksheet+xml">
        <DigestMethod Algorithm="http://www.w3.org/2000/09/xmldsig#sha1"/>
        <DigestValue>seMSZOAb994KktocOV2Tv2B4heg=</DigestValue>
      </Reference>
      <Reference URI="/xl/worksheets/sheet9.xml?ContentType=application/vnd.openxmlformats-officedocument.spreadsheetml.worksheet+xml">
        <DigestMethod Algorithm="http://www.w3.org/2000/09/xmldsig#sha1"/>
        <DigestValue>cbXjgyP3XUppw+eL1Gd7BzG2UmE=</DigestValue>
      </Reference>
    </Manifest>
    <SignatureProperties>
      <SignatureProperty Id="idSignatureTime" Target="#idPackageSignature">
        <mdssi:SignatureTime xmlns:mdssi="http://schemas.openxmlformats.org/package/2006/digital-signature">
          <mdssi:Format>YYYY-MM-DDThh:mm:ssTZD</mdssi:Format>
          <mdssi:Value>2022-09-08T10:21:19Z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2022-09-08T10:21:19Z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Trinh Hoai, Nam</cp:lastModifiedBy>
  <dcterms:created xsi:type="dcterms:W3CDTF">2021-06-04T04:47:16Z</dcterms:created>
  <dcterms:modified xsi:type="dcterms:W3CDTF">2022-09-08T07:26:52Z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2022-09-08T07:26:52Z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7b70b7d0-4283-42a4-ae7f-c6d6b762d5b6</vt:lpwstr>
  </property>
  <property fmtid="{D5CDD505-2E9C-101B-9397-08002B2CF9AE}" pid="10" name="MSIP_Label_ebbfc019-7f88-4fb6-96d6-94ffadd4b772_ContentBits">
    <vt:lpwstr>1</vt:lpwstr>
  </property>
</Properties>
</file>