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87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G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G39" authorId="0">
      <text>
        <r>
          <rPr>
            <sz val="10"/>
            <rFont val="Arial"/>
            <family val="0"/>
          </rPr>
          <t>Ô chỉ tiêu có định dạng số. Đơn vị tính x 1 (hoặc %)</t>
        </r>
      </text>
    </comment>
    <comment ref="A41" authorId="0">
      <text>
        <r>
          <rPr>
            <sz val="10"/>
            <rFont val="Arial"/>
            <family val="0"/>
          </rPr>
          <t>Ô chỉ tiêu có định dạng ký tự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ký tự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F41" authorId="0">
      <text>
        <r>
          <rPr>
            <sz val="10"/>
            <rFont val="Arial"/>
            <family val="0"/>
          </rPr>
          <t>Ô chỉ tiêu có định dạng số. Đơn vị tính x 1 (hoặc %)
Dữ liệu động đầu vào hợp lệ khi chỉ được thêm dòng trên ô này.</t>
        </r>
      </text>
    </comment>
    <comment ref="G41" authorId="0">
      <text>
        <r>
          <rPr>
            <sz val="10"/>
            <rFont val="Arial"/>
            <family val="0"/>
          </rPr>
          <t>Ô chỉ tiêu có định dạng số. Đơn vị tính x 1 (hoặc %)
Dữ liệu động đầu vào hợp lệ khi chỉ được thêm dòng trên ô này.</t>
        </r>
      </text>
    </comment>
    <comment ref="A43" authorId="0">
      <text>
        <r>
          <rPr>
            <sz val="10"/>
            <rFont val="Arial"/>
            <family val="0"/>
          </rPr>
          <t>Ô chỉ tiêu có định dạng ký tự
Dữ liệu động đầu vào hợp lệ khi chỉ được thêm dòng trên ô này.</t>
        </r>
      </text>
    </comment>
    <comment ref="B43" authorId="0">
      <text>
        <r>
          <rPr>
            <sz val="10"/>
            <rFont val="Arial"/>
            <family val="0"/>
          </rPr>
          <t>Ô chỉ tiêu có định dạng ký tự
Dữ liệu động đầu vào hợp lệ khi chỉ được thêm dòng trên ô này.</t>
        </r>
      </text>
    </comment>
    <comment ref="C43" authorId="0">
      <text>
        <r>
          <rPr>
            <sz val="10"/>
            <rFont val="Arial"/>
            <family val="0"/>
          </rPr>
          <t>Ô chỉ tiêu có định dạng ký tự
Dữ liệu động đầu vào hợp lệ khi chỉ được thêm dòng trên ô này.</t>
        </r>
      </text>
    </comment>
    <comment ref="D43" authorId="0">
      <text>
        <r>
          <rPr>
            <sz val="10"/>
            <rFont val="Arial"/>
            <family val="0"/>
          </rPr>
          <t>Ô chỉ tiêu có định dạng số. Đơn vị tính x 1 (hoặc %)
Dữ liệu động đầu vào hợp lệ khi chỉ được thêm dòng trên ô này.</t>
        </r>
      </text>
    </comment>
    <comment ref="E43" authorId="0">
      <text>
        <r>
          <rPr>
            <sz val="10"/>
            <rFont val="Arial"/>
            <family val="0"/>
          </rPr>
          <t>Ô chỉ tiêu có định dạng số. Đơn vị tính x 1 (hoặc %)
Dữ liệu động đầu vào hợp lệ khi chỉ được thêm dòng trên ô này.</t>
        </r>
      </text>
    </comment>
    <comment ref="F43" authorId="0">
      <text>
        <r>
          <rPr>
            <sz val="10"/>
            <rFont val="Arial"/>
            <family val="0"/>
          </rPr>
          <t>Ô chỉ tiêu có định dạng số. Đơn vị tính x 1 (hoặc %)
Dữ liệu động đầu vào hợp lệ khi chỉ được thêm dòng trên ô này.</t>
        </r>
      </text>
    </comment>
    <comment ref="G43"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<sst xmlns="http://schemas.openxmlformats.org/spreadsheetml/2006/main" count="1421" uniqueCount="377">
  <si>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</si>
  <si>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</si>
  <si>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</si>
  <si>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</si>
  <si>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</si>
  <si>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</si>
  <si>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</si>
  <si>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</si>
  <si>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</si>
  <si>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</si>
  <si>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</si>
  <si>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</si>
  <si>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</si>
  <si>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</si>
  <si>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</si>
  <si>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</si>
  <si>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</si>
  <si>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</si>
  <si>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</si>
  <si>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</si>
  <si>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</si>
  <si>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</si>
  <si>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</si>
  <si>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</si>
  <si>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</si>
  <si>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</si>
  <si>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</si>
  <si>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</si>
  <si>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</si>
  <si>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</si>
  <si>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</si>
  <si>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</si>
  <si>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</si>
  <si>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</si>
  <si>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</si>
  <si>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</si>
  <si>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</si>
  <si>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</si>
  <si>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</si>
  <si>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</si>
  <si>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</si>
  <si>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</si>
  <si>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</si>
  <si>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</si>
  <si>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</si>
  <si>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</si>
  <si>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</si>
  <si>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</si>
  <si>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</si>
  <si>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</si>
  <si>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</si>
  <si>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</si>
  <si>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</si>
  <si>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</si>
  <si>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</si>
  <si>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</si>
  <si>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</si>
  <si>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</si>
  <si>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</si>
  <si>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</si>
  <si>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</si>
  <si>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</si>
  <si>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</si>
  <si>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</si>
  <si>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</si>
  <si>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</si>
  <si>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</si>
  <si>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</si>
  <si>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</si>
  <si>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</si>
  <si>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</si>
  <si>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</si>
  <si>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</si>
  <si>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</si>
  <si>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</si>
  <si>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</si>
  <si>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</si>
  <si>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</si>
  <si>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</si>
  <si>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</si>
  <si>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</si>
  <si>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</si>
  <si>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</si>
  <si>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</si>
  <si>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</si>
  <si>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</si>
  <si>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</si>
  <si>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</si>
  <si>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</si>
  <si>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</si>
  <si>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</si>
  <si>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</si>
  <si>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</si>
  <si>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</si>
  <si>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</si>
  <si>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</si>
  <si>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</si>
  <si>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</si>
  <si>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</si>
  <si>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</si>
  <si>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</si>
  <si>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</si>
  <si>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</si>
  <si>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</si>
  <si>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</si>
  <si>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</si>
  <si>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</si>
  <si>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</si>
  <si>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</si>
  <si>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</si>
  <si>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</si>
  <si>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</si>
  <si>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</si>
  <si>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</si>
  <si>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</si>
  <si>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</si>
  <si>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</si>
  <si>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</si>
  <si>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</si>
  <si>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</si>
  <si>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</si>
  <si>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</si>
  <si>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</si>
  <si>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</si>
  <si>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</si>
  <si>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</si>
  <si>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</si>
  <si>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</si>
  <si>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</si>
  <si>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</si>
  <si>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</si>
  <si>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</si>
  <si>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</si>
  <si>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</si>
  <si>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</si>
  <si>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</si>
  <si>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</si>
  <si>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</si>
  <si>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</si>
  <si>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</si>
  <si>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</si>
  <si>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</si>
  <si>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</si>
  <si>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</si>
  <si>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</si>
  <si>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</si>
  <si>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</si>
  <si>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</si>
  <si>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</si>
  <si>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</si>
  <si>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</si>
  <si>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</si>
  <si>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</si>
  <si>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</si>
  <si>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</si>
  <si>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</si>
  <si>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</si>
  <si>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</si>
  <si>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</si>
  <si>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</si>
  <si>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</si>
  <si>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</si>
  <si>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</si>
  <si>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</si>
  <si>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</si>
  <si>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</si>
  <si>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</si>
  <si>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</si>
  <si>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</si>
  <si>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</si>
  <si>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</si>
  <si>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</si>
  <si>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</si>
  <si>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</si>
  <si>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</si>
  <si>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</si>
  <si>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</si>
  <si>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</si>
  <si>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</si>
  <si>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</si>
  <si>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</si>
  <si>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</si>
  <si>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</si>
  <si>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</si>
  <si>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</si>
  <si>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</si>
  <si>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</si>
  <si>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</si>
  <si>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</si>
  <si>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</si>
  <si>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</si>
  <si>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</si>
  <si>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</si>
  <si>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</si>
  <si>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</si>
  <si>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</si>
  <si>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</si>
  <si>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</si>
  <si>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</si>
  <si>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</si>
  <si>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</si>
  <si>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</si>
  <si>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</si>
  <si>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</si>
  <si>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</si>
  <si>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</si>
  <si>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</si>
  <si>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</si>
  <si>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</si>
  <si>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</si>
  <si>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</si>
  <si>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</si>
  <si>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</si>
  <si>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</si>
  <si>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</si>
  <si>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</si>
  <si>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</si>
  <si>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</si>
  <si>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</si>
  <si>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</si>
  <si>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</si>
  <si>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</si>
  <si>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</si>
  <si>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</si>
  <si>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</si>
  <si>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</si>
  <si>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</si>
  <si>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</si>
  <si>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</si>
  <si>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</si>
  <si>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</si>
  <si>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</si>
  <si>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</si>
  <si>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</si>
  <si>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</si>
  <si>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</si>
  <si>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</si>
  <si>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</si>
  <si>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</si>
  <si>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</si>
  <si>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</si>
  <si>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</si>
  <si>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</si>
  <si>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</si>
  <si>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</si>
  <si>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</si>
  <si>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</si>
  <si>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</si>
  <si>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</si>
  <si>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</si>
  <si>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</si>
  <si>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</si>
  <si>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</si>
  <si>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</si>
  <si>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</si>
  <si>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</si>
  <si>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</si>
  <si>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</si>
  <si>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</si>
  <si>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</si>
  <si>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</si>
  <si>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</si>
  <si>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</si>
  <si>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</si>
  <si>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</si>
  <si>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</si>
  <si>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</si>
  <si>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</si>
  <si>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</si>
  <si>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</si>
  <si>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</si>
  <si>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</si>
  <si>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</si>
  <si>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</si>
  <si>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</si>
  <si>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</si>
  <si>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</si>
  <si>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</si>
  <si>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</si>
  <si>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</si>
  <si>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</si>
  <si>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</si>
  <si>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</si>
  <si>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</si>
  <si>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</si>
  <si>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</si>
  <si>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</si>
  <si>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</si>
  <si>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</si>
  <si>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</si>
  <si>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</si>
  <si>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</si>
  <si>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</si>
  <si>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</si>
  <si>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</si>
  <si>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</si>
  <si>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</si>
  <si>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</si>
  <si>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</si>
  <si>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</si>
  <si>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</si>
  <si>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</si>
  <si>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</si>
  <si>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</si>
  <si>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</si>
  <si>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</si>
  <si>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</si>
  <si>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</si>
  <si>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</si>
  <si>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</si>
  <si>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</si>
  <si>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</si>
  <si>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</si>
  <si>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</si>
  <si>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</si>
  <si>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</si>
  <si>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</si>
  <si>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</si>
  <si>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</si>
  <si>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</si>
  <si>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</si>
  <si>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</si>
  <si>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</si>
  <si>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</si>
  <si>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</si>
  <si>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</si>
  <si>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</si>
  <si>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</si>
  <si>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</si>
  <si>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</si>
  <si>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</si>
  <si>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</si>
  <si>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</si>
  <si>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</si>
  <si>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</si>
  <si>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</si>
  <si>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</si>
  <si>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</si>
  <si>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</si>
  <si>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</si>
  <si>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</si>
  <si>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2261</t>
  </si>
  <si>
    <t>2251.10</t>
  </si>
  <si>
    <t>4. Ngày lập báo cáo: 05/08/2022</t>
  </si>
  <si>
    <t>2251.1</t>
  </si>
  <si>
    <t>2251.2</t>
  </si>
  <si>
    <t>2251.3</t>
  </si>
  <si>
    <t>2251.4</t>
  </si>
  <si>
    <t>2251.5</t>
  </si>
  <si>
    <t>2251.6</t>
  </si>
  <si>
    <t>2251.7</t>
  </si>
  <si>
    <t>2251.8</t>
  </si>
  <si>
    <t>2251.9</t>
  </si>
  <si>
    <t>2251.11</t>
  </si>
  <si>
    <t>2251.12</t>
  </si>
  <si>
    <t>2251.13</t>
  </si>
  <si>
    <t>2251.14</t>
  </si>
  <si>
    <t>2251.15</t>
  </si>
  <si>
    <t>2251.16</t>
  </si>
  <si>
    <t>2251.17</t>
  </si>
  <si>
    <t>CII120018</t>
  </si>
  <si>
    <t>GEG121022</t>
  </si>
  <si>
    <t>HDG121001</t>
  </si>
  <si>
    <t>MSN120007</t>
  </si>
  <si>
    <t>MSN120008</t>
  </si>
  <si>
    <t>MSN12001</t>
  </si>
  <si>
    <t>MSN120010</t>
  </si>
  <si>
    <t>MSN120011</t>
  </si>
  <si>
    <t>MSN12002</t>
  </si>
  <si>
    <t>MSN12003</t>
  </si>
  <si>
    <t>MSN12005</t>
  </si>
  <si>
    <t>MSN121013</t>
  </si>
  <si>
    <t>MSN121015</t>
  </si>
  <si>
    <t>NPM11805</t>
  </si>
  <si>
    <t>NPM11907</t>
  </si>
  <si>
    <t>NVL122001</t>
  </si>
  <si>
    <t>SBT121002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</si>
</sst>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3">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1" applyNumberFormat="1" applyFont="1" applyFill="1" applyBorder="1" applyAlignment="1">
      <alignment horizontal="center" vertical="justify"/>
    </xf>
    <xf numFmtId="187" fontId="3" fillId="0" borderId="10" xfId="41" applyNumberFormat="1" applyFont="1" applyBorder="1" applyAlignment="1">
      <alignment horizontal="left"/>
    </xf>
    <xf numFmtId="187" fontId="1" fillId="0" borderId="10" xfId="41" applyNumberFormat="1" applyFont="1" applyBorder="1" applyAlignment="1">
      <alignment horizontal="left"/>
    </xf>
    <xf numFmtId="187" fontId="1" fillId="33" borderId="10" xfId="41" applyNumberFormat="1" applyFont="1" applyFill="1" applyBorder="1" applyAlignment="1">
      <alignment horizontal="left"/>
    </xf>
    <xf numFmtId="187"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85" fontId="1" fillId="0" borderId="10" xfId="41" applyNumberFormat="1" applyFont="1" applyBorder="1" applyAlignment="1">
      <alignment horizontal="left"/>
    </xf>
    <xf numFmtId="187"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1" applyFont="1" applyBorder="1" applyAlignment="1">
      <alignment horizontal="right"/>
    </xf>
    <xf numFmtId="187"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7" fontId="1" fillId="0" borderId="13" xfId="41" applyNumberFormat="1" applyFont="1" applyBorder="1" applyAlignment="1">
      <alignment horizontal="left"/>
    </xf>
    <xf numFmtId="187" fontId="1" fillId="0" borderId="14" xfId="41" applyNumberFormat="1" applyFont="1" applyBorder="1" applyAlignment="1">
      <alignment horizontal="left"/>
    </xf>
    <xf numFmtId="0" fontId="1" fillId="0" borderId="14" xfId="0" applyFont="1" applyBorder="1" applyAlignment="1">
      <alignment horizontal="left"/>
    </xf>
    <xf numFmtId="185" fontId="1" fillId="0" borderId="15" xfId="41" applyNumberFormat="1" applyFont="1" applyBorder="1" applyAlignment="1">
      <alignment horizontal="left"/>
    </xf>
    <xf numFmtId="169" fontId="1" fillId="34" borderId="14"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1" applyNumberFormat="1" applyFont="1" applyFill="1" applyBorder="1" applyAlignment="1">
      <alignment horizontal="left"/>
    </xf>
    <xf numFmtId="187"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185" fontId="1" fillId="0" borderId="10" xfId="41" applyNumberFormat="1" applyFont="1" applyBorder="1" applyAlignment="1">
      <alignment horizontal="left"/>
    </xf>
    <xf numFmtId="0" fontId="1" fillId="33" borderId="10" xfId="0" applyFont="1" applyFill="1" applyBorder="1" applyAlignment="1">
      <alignment horizontal="left"/>
    </xf>
    <xf numFmtId="187"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85" fontId="0" fillId="0" borderId="0" xfId="41" applyFont="1" applyAlignment="1">
      <alignment/>
    </xf>
    <xf numFmtId="187" fontId="1" fillId="34" borderId="10" xfId="41" applyNumberFormat="1" applyFont="1" applyFill="1" applyBorder="1" applyAlignment="1">
      <alignment horizontal="left"/>
    </xf>
    <xf numFmtId="187" fontId="1" fillId="34" borderId="10" xfId="41" applyNumberFormat="1" applyFont="1" applyFill="1" applyBorder="1" applyAlignment="1">
      <alignment horizontal="left"/>
    </xf>
    <xf numFmtId="187" fontId="1" fillId="0" borderId="15" xfId="41" applyNumberFormat="1" applyFont="1" applyBorder="1" applyAlignment="1">
      <alignment horizontal="left"/>
    </xf>
    <xf numFmtId="0" fontId="1" fillId="0" borderId="13" xfId="0" applyFont="1" applyBorder="1" applyAlignment="1">
      <alignment horizontal="left"/>
    </xf>
    <xf numFmtId="0" fontId="1" fillId="0" borderId="14" xfId="0" applyFont="1" applyBorder="1" applyAlignment="1" quotePrefix="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C17" sqref="C17"/>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8" t="s">
        <v>0</v>
      </c>
      <c r="B1" s="68"/>
      <c r="C1" s="68"/>
      <c r="D1" s="68"/>
    </row>
    <row r="2" spans="1:4" ht="9" customHeight="1">
      <c r="A2" s="68"/>
      <c r="B2" s="68"/>
      <c r="C2" s="68"/>
      <c r="D2" s="68"/>
    </row>
    <row r="3" spans="1:4" ht="15" customHeight="1">
      <c r="A3" s="1" t="s">
        <v>1</v>
      </c>
      <c r="B3" s="1" t="s">
        <v>1</v>
      </c>
      <c r="C3" s="2" t="s">
        <v>2</v>
      </c>
      <c r="D3" s="10" t="s">
        <v>335</v>
      </c>
    </row>
    <row r="4" spans="1:4" ht="15" customHeight="1">
      <c r="A4" s="1" t="s">
        <v>1</v>
      </c>
      <c r="B4" s="1" t="s">
        <v>1</v>
      </c>
      <c r="C4" s="11" t="s">
        <v>336</v>
      </c>
      <c r="D4" s="1">
        <v>7</v>
      </c>
    </row>
    <row r="5" spans="1:4" ht="15" customHeight="1">
      <c r="A5" s="1" t="s">
        <v>1</v>
      </c>
      <c r="B5" s="1" t="s">
        <v>1</v>
      </c>
      <c r="C5" s="2" t="s">
        <v>3</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9" t="s">
        <v>343</v>
      </c>
      <c r="B10" s="70"/>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7" t="s">
        <v>51</v>
      </c>
      <c r="B33" s="67"/>
      <c r="C33" s="67" t="s">
        <v>52</v>
      </c>
      <c r="D33" s="67"/>
    </row>
    <row r="34" spans="1:4" ht="15" customHeight="1">
      <c r="A34" s="66" t="s">
        <v>53</v>
      </c>
      <c r="B34" s="66"/>
      <c r="C34" s="66" t="s">
        <v>53</v>
      </c>
      <c r="D34" s="66"/>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72" t="s">
        <v>5</v>
      </c>
      <c r="B1" s="72" t="s">
        <v>117</v>
      </c>
      <c r="C1" s="72" t="s">
        <v>235</v>
      </c>
      <c r="D1" s="72"/>
      <c r="E1" s="72" t="s">
        <v>236</v>
      </c>
      <c r="F1" s="72"/>
      <c r="G1" s="72" t="s">
        <v>316</v>
      </c>
    </row>
    <row r="2" spans="1:7" ht="15" customHeight="1">
      <c r="A2" s="72"/>
      <c r="B2" s="72"/>
      <c r="C2" s="7" t="s">
        <v>307</v>
      </c>
      <c r="D2" s="7" t="s">
        <v>313</v>
      </c>
      <c r="E2" s="7" t="s">
        <v>307</v>
      </c>
      <c r="F2" s="7" t="s">
        <v>313</v>
      </c>
      <c r="G2" s="72"/>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72" t="s">
        <v>5</v>
      </c>
      <c r="B1" s="72" t="s">
        <v>325</v>
      </c>
      <c r="C1" s="72" t="s">
        <v>178</v>
      </c>
      <c r="D1" s="72" t="s">
        <v>179</v>
      </c>
      <c r="E1" s="72"/>
      <c r="F1" s="72" t="s">
        <v>180</v>
      </c>
      <c r="G1" s="72"/>
      <c r="H1" s="72" t="s">
        <v>326</v>
      </c>
    </row>
    <row r="2" spans="1:8" ht="15" customHeight="1">
      <c r="A2" s="72"/>
      <c r="B2" s="72"/>
      <c r="C2" s="72"/>
      <c r="D2" s="7" t="s">
        <v>307</v>
      </c>
      <c r="E2" s="7" t="s">
        <v>313</v>
      </c>
      <c r="F2" s="7" t="s">
        <v>307</v>
      </c>
      <c r="G2" s="7" t="s">
        <v>313</v>
      </c>
      <c r="H2" s="72"/>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{'SheetId':'0e67e680-b807-4d33-99c0-7b78881f5ae3','UId':'9cbd5645-d1cc-4c66-9f84-d2f549c40baa','Col':4,'Row':3,'Format':'numberic','Value':'14559288263','TargetCode':''}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{'SheetId':'0e67e680-b807-4d33-99c0-7b78881f5ae3','UId':'99e568e1-5c2c-4711-855d-7b59f3d1cab6','Col':5,'Row':3,'Format':'numberic','Value':'3448859243','TargetCode':''}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{'SheetId':'0e67e680-b807-4d33-99c0-7b78881f5ae3','UId':'c69da7a3-02da-4c71-9ebc-1684c54f1afc','Col':6,'Row':3,'Format':'numberic','Value':'1.06824121219343','TargetCode':''}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{'SheetId':'0e67e680-b807-4d33-99c0-7b78881f5ae3','UId':'8adc06ea-6b87-4c42-b656-c6dbc003e2fd','Col':4,'Row':4,'Format':'numberic','Value':'8000000000','TargetCode':''}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{'SheetId':'0e67e680-b807-4d33-99c0-7b78881f5ae3','UId':'ffa81c56-9ecf-4052-9678-78afb3d3ebc8','Col':6,'Row':4,'Format':'numberic','Value':'1.6','TargetCode':''}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{'SheetId':'0e67e680-b807-4d33-99c0-7b78881f5ae3','UId':'ff256832-31a8-4b18-a932-43bc9d1665b9','Col':4,'Row':6,'ColDynamic':4,'RowDynamic':5,'Format':'numberic','Value':'6559288263','TargetCode':''}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{'SheetId':'0e67e680-b807-4d33-99c0-7b78881f5ae3','UId':'a91ef888-5216-4368-893d-4bf54555e048','Col':5,'Row':6,'ColDynamic':5,'RowDynamic':5,'Format':'numberic','Value':'3448859243','TargetCode':''}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{'SheetId':'0e67e680-b807-4d33-99c0-7b78881f5ae3','UId':'0872eb3d-591d-41ae-88b3-07cc186bb076','Col':6,'Row':6,'ColDynamic':6,'RowDynamic':5,'Format':'numberic','Value':'0.760125793155552','TargetCode':''}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{'SheetId':'0e67e680-b807-4d33-99c0-7b78881f5ae3','UId':'c59bc369-ef6c-4ae7-8932-3d3cd7b0f999','Col':4,'Row':8,'ColDynamic':4,'RowDynamic':9,'Format':'numberic','Value':'97385013462','TargetCode':''}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{'SheetId':'0e67e680-b807-4d33-99c0-7b78881f5ae3','UId':'71da1168-8366-41b4-a97a-ac130f3a71ab','Col':5,'Row':8,'ColDynamic':5,'RowDynamic':9,'Format':'numberic','Value':'93559232416','TargetCode':''}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{'SheetId':'0e67e680-b807-4d33-99c0-7b78881f5ae3','UId':'3c022ada-eb27-4aed-bf94-d517130be29a','Col':6,'Row':8,'ColDynamic':6,'RowDynamic':9,'Format':'numberic','Value':'1.43788230082028','TargetCode':''}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{'SheetId':'0e67e680-b807-4d33-99c0-7b78881f5ae3','UId':'aaa47aee-de9e-4a72-aaac-e89970beaace','Col':4,'Row':13,'ColDynamic':4,'RowDynamic':12,'Format':'numberic','Value':'909500234','TargetCode':''}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{'SheetId':'0e67e680-b807-4d33-99c0-7b78881f5ae3','UId':'c31cdabe-83ce-456c-8300-7b06d46f81cc','Col':5,'Row':13,'ColDynamic':5,'RowDynamic':12,'Format':'numberic','Value':'2106041967','TargetCode':''}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{'SheetId':'0e67e680-b807-4d33-99c0-7b78881f5ae3','UId':'df064eb2-539c-42cd-9667-ecd8effb04f7','Col':6,'Row':13,'ColDynamic':6,'RowDynamic':12,'Format':'numberic','Value':'0.781033608017788','TargetCode':''}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{'SheetId':'0e67e680-b807-4d33-99c0-7b78881f5ae3','UId':'4db3253d-9c46-4d6e-918f-a429377ea210','Col':4,'Row':16,'Format':'numberic','Value':'801200030','TargetCode':''}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{'SheetId':'0e67e680-b807-4d33-99c0-7b78881f5ae3','UId':'1b5619ce-07bd-4f38-b89d-ff10d4440cfc','Col':5,'Row':16,'Format':'numberic','Value':'781260272','TargetCode':''}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{'SheetId':'0e67e680-b807-4d33-99c0-7b78881f5ae3','UId':'e662b89a-1c2d-4d21-94c4-5d786440cb11','Col':6,'Row':16,'Format':'numberic','Value':'1.6962564859287','TargetCode':''}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{'SheetId':'0e67e680-b807-4d33-99c0-7b78881f5ae3','UId':'9165401c-9eab-437b-81ae-d4feb80e4e2f','Col':4,'Row':30,'Format':'numberic','Value':'113655001989','TargetCode':''}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{'SheetId':'0e67e680-b807-4d33-99c0-7b78881f5ae3','UId':'a439d206-4c67-47d4-afcd-d4f8e627acf1','Col':5,'Row':30,'Format':'numberic','Value':'99895393898','TargetCode':''}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{'SheetId':'0e67e680-b807-4d33-99c0-7b78881f5ae3','UId':'8906c8be-ac8d-4de9-aebb-1de6b88d0a22','Col':6,'Row':30,'Format':'numberic','Value':'1.36943446461507','TargetCode':''}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{'SheetId':'0e67e680-b807-4d33-99c0-7b78881f5ae3','UId':'c0a5eee6-84a8-4294-82d8-68a2433fd220','Col':4,'Row':34,'ColDynamic':4,'RowDynamic':33,'Format':'numberic','Value':'1601690232','TargetCode':''}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{'SheetId':'0e67e680-b807-4d33-99c0-7b78881f5ae3','UId':'6823b56c-6355-4646-a028-45bac846780f','Col':4,'Row':37,'Format':'numberic','Value':'805075091','TargetCode':''}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{'SheetId':'0e67e680-b807-4d33-99c0-7b78881f5ae3','UId':'3318279c-387a-4099-bb92-e31c1fe449fe','Col':5,'Row':37,'Format':'numberic','Value':'765758601','TargetCode':''}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{'SheetId':'0e67e680-b807-4d33-99c0-7b78881f5ae3','UId':'4e4bdcf0-80c6-4aab-a280-ce14045479a2','Col':6,'Row':37,'Format':'numberic','Value':'0.706','TargetCode':''}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{'SheetId':'0e67e680-b807-4d33-99c0-7b78881f5ae3','UId':'3c70b8a9-b1ec-43c2-876f-82404e71a395','Col':4,'Row':40,'Format':'numberic','Value':'2406765323','TargetCode':''}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{'SheetId':'0e67e680-b807-4d33-99c0-7b78881f5ae3','UId':'12d35449-1610-445d-a82a-ca6aa3c24666','Col':5,'Row':40,'Format':'numberic','Value':'765758601','TargetCode':''}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{'SheetId':'0e67e680-b807-4d33-99c0-7b78881f5ae3','UId':'12315a60-eed3-4b10-a10c-2f67a18ee638','Col':6,'Row':40,'Format':'numberic','Value':'2.1104370446897','TargetCode':''}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{'SheetId':'0e67e680-b807-4d33-99c0-7b78881f5ae3','UId':'47fa62ea-4432-4646-9d4f-ee5aab71af85','Col':4,'Row':41,'Format':'numberic','Value':'111248236666','TargetCode':''}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{'SheetId':'0e67e680-b807-4d33-99c0-7b78881f5ae3','UId':'3afb4556-da28-46fc-a2b2-36ba72752042','Col':5,'Row':41,'Format':'numberic','Value':'99129635297','TargetCode':''}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{'SheetId':'0e67e680-b807-4d33-99c0-7b78881f5ae3','UId':'76b3aaa6-980e-4c01-b289-c500e2a6bc24','Col':6,'Row':41,'Format':'numberic','Value':'1.35911058992176','TargetCode':''}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{'SheetId':'0e67e680-b807-4d33-99c0-7b78881f5ae3','UId':'7104513d-d6f9-4449-8a07-2e2ffcb96545','Col':4,'Row':42,'Format':'numberic','Value':'9027488.88','TargetCode':''}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{'SheetId':'0e67e680-b807-4d33-99c0-7b78881f5ae3','UId':'3e6dbc06-a87f-42e5-8f05-e55e94914d01','Col':5,'Row':42,'Format':'numberic','Value':'8113629.77','TargetCode':''}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{'SheetId':'0e67e680-b807-4d33-99c0-7b78881f5ae3','UId':'f428fa58-01e3-47d4-8c5d-1c46168be529','Col':6,'Row':42,'Format':'numberic','Value':'1.28036171897697','TargetCode':''}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{'SheetId':'0e67e680-b807-4d33-99c0-7b78881f5ae3','UId':'4e4f6161-da0f-463f-8dd1-39772b1d4eda','Col':4,'Row':43,'Format':'numberic','Value':'12323.27','TargetCode':''}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{'SheetId':'0e67e680-b807-4d33-99c0-7b78881f5ae3','UId':'4a847a8c-942e-443a-8eae-7a36b88630ea','Col':5,'Row':43,'Format':'numberic','Value':'12217.66','TargetCode':''}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{'SheetId':'0e67e680-b807-4d33-99c0-7b78881f5ae3','UId':'b1a27640-3dfd-4efe-90b1-884e8ae97752','Col':6,'Row':43,'Format':'numberic','Value':'1.06150531817759','TargetCode':''}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{'SheetId':'9e57442d-faa2-4732-bfe8-6082c7f4cc3b','UId':'1ab6082b-49bd-46b5-a368-d8740fb12834','Col':4,'Row':2,'Format':'numberic','Value':'742006921','TargetCode':''}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{'SheetId':'9e57442d-faa2-4732-bfe8-6082c7f4cc3b','UId':'220cbdc8-4631-4f07-a522-f901ab9a56b6','Col':5,'Row':2,'Format':'numberic','Value':'660226393','TargetCode':''}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{'SheetId':'9e57442d-faa2-4732-bfe8-6082c7f4cc3b','UId':'44591e3f-5579-49aa-bc70-68808b3d1875','Col':6,'Row':2,'Format':'numberic','Value':'4790557943','TargetCode':''}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{'SheetId':'9e57442d-faa2-4732-bfe8-6082c7f4cc3b','UId':'469f6a2b-25ef-4e27-93c5-0caee9db4d81','Col':4,'Row':5,'ColDynamic':4,'RowDynamic':4,'Format':'numberic','Value':'702621260','TargetCode':''}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{'SheetId':'9e57442d-faa2-4732-bfe8-6082c7f4cc3b','UId':'7b8d3f89-6827-40c2-b297-cf7a42237b42','Col':5,'Row':5,'ColDynamic':5,'RowDynamic':4,'Format':'numberic','Value':'626093880','TargetCode':''}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{'SheetId':'9e57442d-faa2-4732-bfe8-6082c7f4cc3b','UId':'4ae5c9f2-f277-4de6-a00c-b59eae1b7410','Col':6,'Row':5,'ColDynamic':6,'RowDynamic':4,'Format':'numberic','Value':'4254412098','TargetCode':''}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{'SheetId':'9e57442d-faa2-4732-bfe8-6082c7f4cc3b','UId':'5cf117a3-96d2-4aaf-916d-02b16ba83420','Col':4,'Row':7,'ColDynamic':4,'RowDynamic':4,'Format':'numberic','Value':'39385661','TargetCode':''}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{'SheetId':'9e57442d-faa2-4732-bfe8-6082c7f4cc3b','UId':'89c23fea-c054-41d5-9d1e-0958d45c7a95','Col':5,'Row':7,'ColDynamic':5,'RowDynamic':4,'Format':'numberic','Value':'34132513','TargetCode':''}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{'SheetId':'9e57442d-faa2-4732-bfe8-6082c7f4cc3b','UId':'d5829e20-95a8-4535-904c-7e09f2cdc9f2','Col':6,'Row':7,'ColDynamic':6,'RowDynamic':4,'Format':'numberic','Value':'536145845','TargetCode':''}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{'SheetId':'9e57442d-faa2-4732-bfe8-6082c7f4cc3b','UId':'21f3c77c-886e-43f3-9ba5-fdc740bf45a7','Col':4,'Row':11,'ColDynamic':4,'RowDynamic':8,'Format':'numberic','Value':'185193490','TargetCode':''}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{'SheetId':'9e57442d-faa2-4732-bfe8-6082c7f4cc3b','UId':'fff53ed1-05e1-4ac8-8249-2f48edf9fa14','Col':5,'Row':11,'ColDynamic':5,'RowDynamic':8,'Format':'numberic','Value':'174970140','TargetCode':''}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{'SheetId':'9e57442d-faa2-4732-bfe8-6082c7f4cc3b','UId':'c1a4252e-e2cb-4233-bed1-d3afc836ccc8','Col':6,'Row':11,'ColDynamic':6,'RowDynamic':8,'Format':'numberic','Value':'1252135371','TargetCode':''}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{'SheetId':'9e57442d-faa2-4732-bfe8-6082c7f4cc3b','UId':'2b4c7218-ef2f-452d-80ea-cb1d29493e04','Col':4,'Row':12,'Format':'numberic','Value':'106098264','TargetCode':''}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{'SheetId':'9e57442d-faa2-4732-bfe8-6082c7f4cc3b','UId':'2916fb19-bceb-454d-ad42-4fc7a299a2a3','Col':5,'Row':12,'Format':'numberic','Value':'94974190','TargetCode':''}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{'SheetId':'9e57442d-faa2-4732-bfe8-6082c7f4cc3b','UId':'4e500903-fadf-4a73-8849-257ec68842d0','Col':6,'Row':12,'Format':'numberic','Value':'714813273','TargetCode':''}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{'SheetId':'9e57442d-faa2-4732-bfe8-6082c7f4cc3b','UId':'157e5771-4dd4-4ed6-838c-69dd228515cd','Col':4,'Row':14,'ColDynamic':4,'RowDynamic':11,'Format':'numberic','Value':'25633787','TargetCode':''}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{'SheetId':'9e57442d-faa2-4732-bfe8-6082c7f4cc3b','UId':'1e7708d3-6d2b-4639-8d85-59b3c9bf16f5','Col':5,'Row':14,'ColDynamic':5,'RowDynamic':11,'Format':'numberic','Value':'25652861','TargetCode':''}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{'SheetId':'9e57442d-faa2-4732-bfe8-6082c7f4cc3b','UId':'18031c0a-5fc4-4a35-8331-a60cef3972fd','Col':6,'Row':14,'ColDynamic':6,'RowDynamic':11,'Format':'numberic','Value':'179428868','TargetCode':''}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{'SheetId':'9e57442d-faa2-4732-bfe8-6082c7f4cc3b','UId':'85eed99f-bfdc-4be7-9967-72d9b1d67a5b','Col':5,'Row':17,'Format':'numberic','Value':'27500000','TargetCode':''}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{'SheetId':'9e57442d-faa2-4732-bfe8-6082c7f4cc3b','UId':'a66486eb-4505-4714-830d-ba2c3c0c6cd7','Col':6,'Row':17,'Format':'numberic','Value':'194700000','TargetCode':''}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{'SheetId':'9e57442d-faa2-4732-bfe8-6082c7f4cc3b','UId':'35799ba3-fea0-48d2-b27f-56054b206bd2','Col':4,'Row':24,'ColDynamic':4,'RowDynamic':23,'Format':'numberic','Value':'5997854','TargetCode':''}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{'SheetId':'9e57442d-faa2-4732-bfe8-6082c7f4cc3b','UId':'1863aaae-65a9-4f9f-9c5d-b3b2a95e519b','Col':5,'Row':24,'ColDynamic':5,'RowDynamic':23,'Format':'numberic','Value':'5204374','TargetCode':''}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{'SheetId':'9e57442d-faa2-4732-bfe8-6082c7f4cc3b','UId':'45a838e8-921d-463e-8daa-a5c771a772aa','Col':6,'Row':24,'ColDynamic':6,'RowDynamic':23,'Format':'numberic','Value':'40417582','TargetCode':''}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{'SheetId':'9e57442d-faa2-4732-bfe8-6082c7f4cc3b','UId':'3873886c-5e1c-44a4-ba3a-dae5f5accc8b','Col':6,'Row':26,'ColDynamic':6,'RowDynamic':19,'Format':'numberic','Value':'105000000','TargetCode':''}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{'SheetId':'9e57442d-faa2-4732-bfe8-6082c7f4cc3b','UId':'22eae942-46a3-4663-8bad-854ee399b27a','Col':4,'Row':32,'Format':'numberic','Value':'1423146','TargetCode':''}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{'SheetId':'9e57442d-faa2-4732-bfe8-6082c7f4cc3b','UId':'e86bd792-47df-41d4-b178-07deae52a1d3','Col':5,'Row':32,'Format':'numberic','Value':'6088203','TargetCode':''}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{'SheetId':'9e57442d-faa2-4732-bfe8-6082c7f4cc3b','UId':'38ae0936-1d1f-43c1-92bd-8403ec08cfeb','Col':6,'Row':32,'Format':'numberic','Value':'12343661','TargetCode':''}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{'SheetId':'9e57442d-faa2-4732-bfe8-6082c7f4cc3b','UId':'a2f958ce-55fd-4741-a0a1-bdcf0dd1c8ec','Col':4,'Row':35,'Format':'numberic','Value':'1340439','TargetCode':''}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{'SheetId':'9e57442d-faa2-4732-bfe8-6082c7f4cc3b','UId':'393bdfde-2176-402e-9b16-331c74ac5995','Col':5,'Row':35,'Format':'numberic','Value':'550512','TargetCode':''}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{'SheetId':'9e57442d-faa2-4732-bfe8-6082c7f4cc3b','UId':'61a21fd4-9c85-4c00-b1f5-a006461b16c9','Col':6,'Row':35,'Format':'numberic','Value':'5431987','TargetCode':''}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{'SheetId':'9e57442d-faa2-4732-bfe8-6082c7f4cc3b','UId':'c95f90f6-640a-4331-b0e8-54422c753940','Col':4,'Row':38,'Format':'numberic','Value':'556813431','TargetCode':''}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{'SheetId':'9e57442d-faa2-4732-bfe8-6082c7f4cc3b','UId':'19caeda8-1e5a-4518-8250-4c15acb82c48','Col':5,'Row':38,'Format':'numberic','Value':'485256253','TargetCode':''}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{'SheetId':'9e57442d-faa2-4732-bfe8-6082c7f4cc3b','UId':'d743182c-5853-46f3-8604-ad3aa58840b8','Col':6,'Row':38,'Format':'numberic','Value':'3538422572','TargetCode':''}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{'SheetId':'9e57442d-faa2-4732-bfe8-6082c7f4cc3b','UId':'5fb4cc84-0a90-4cae-ba19-392c839af798','Col':4,'Row':39,'Format':'numberic','Value':'335525318','TargetCode':''}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{'SheetId':'9e57442d-faa2-4732-bfe8-6082c7f4cc3b','UId':'c14dbefc-c01b-44b0-a577-6f17c0396290','Col':5,'Row':39,'Format':'numberic','Value':'623857182','TargetCode':''}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{'SheetId':'9e57442d-faa2-4732-bfe8-6082c7f4cc3b','UId':'d1eb0ab7-7a60-49c8-b8aa-39c894436edb','Col':6,'Row':39,'Format':'numberic','Value':'861053316','TargetCode':''}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{'SheetId':'9e57442d-faa2-4732-bfe8-6082c7f4cc3b','UId':'7dc5398f-c841-400c-850b-875a5c468e05','Col':4,'Row':40,'Format':'numberic','Value':'1187785','TargetCode':''}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{'SheetId':'9e57442d-faa2-4732-bfe8-6082c7f4cc3b','UId':'fa4fb11d-bd81-48b0-9ef6-a4ff2cd9d48a','Col':5,'Row':40,'Format':'numberic','Value':'4323164','TargetCode':''}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{'SheetId':'9e57442d-faa2-4732-bfe8-6082c7f4cc3b','UId':'73bb9d14-e1ea-4394-a083-b8a649641cf9','Col':6,'Row':40,'Format':'numberic','Value':'-11612731','TargetCode':''}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{'SheetId':'9e57442d-faa2-4732-bfe8-6082c7f4cc3b','UId':'bab2e1a7-20d5-41fd-881b-9a21514bfc4f','Col':4,'Row':41,'Format':'numberic','Value':'334337533','TargetCode':''}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{'SheetId':'9e57442d-faa2-4732-bfe8-6082c7f4cc3b','UId':'128100c2-b671-4904-a5a9-41069ed12784','Col':5,'Row':41,'Format':'numberic','Value':'619534018','TargetCode':''}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{'SheetId':'9e57442d-faa2-4732-bfe8-6082c7f4cc3b','UId':'04b06e65-b2eb-4858-bb0b-d72c0270f1f6','Col':6,'Row':41,'Format':'numberic','Value':'872666047','TargetCode':''}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{'SheetId':'9e57442d-faa2-4732-bfe8-6082c7f4cc3b','UId':'0c34f541-ad2d-4bff-9fce-284295e89335','Col':4,'Row':42,'Format':'numberic','Value':'892338749','TargetCode':''}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{'SheetId':'9e57442d-faa2-4732-bfe8-6082c7f4cc3b','UId':'a1069390-e9a5-41a9-8d0c-f5931f68451d','Col':5,'Row':42,'Format':'numberic','Value':'1109113435','TargetCode':''}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{'SheetId':'9e57442d-faa2-4732-bfe8-6082c7f4cc3b','UId':'943a903f-8f0c-48d3-9a7d-d0f797c51f06','Col':6,'Row':42,'Format':'numberic','Value':'4399475888','TargetCode':''}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{'SheetId':'9e57442d-faa2-4732-bfe8-6082c7f4cc3b','UId':'14ba2d4e-fc98-469f-8702-009a93d663bf','Col':4,'Row':43,'Format':'numberic','Value':'99129635297','TargetCode':''}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{'SheetId':'9e57442d-faa2-4732-bfe8-6082c7f4cc3b','UId':'46dc8404-c63b-42c5-af20-35a421a3b5ab','Col':5,'Row':43,'Format':'numberic','Value':'98200515618','TargetCode':''}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{'SheetId':'9e57442d-faa2-4732-bfe8-6082c7f4cc3b','UId':'ae182ae4-ecb8-4b3e-87b1-02fe2b8c8c6e','Col':4,'Row':44,'Format':'numberic','Value':'12118601369','TargetCode':''}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{'SheetId':'9e57442d-faa2-4732-bfe8-6082c7f4cc3b','UId':'c7c70708-3a08-4a71-8b5b-958036d28d83','Col':5,'Row':44,'Format':'numberic','Value':'929119679','TargetCode':''}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{'SheetId':'9e57442d-faa2-4732-bfe8-6082c7f4cc3b','UId':'b56d1f06-ac4a-4581-bd76-0a7116bb9601','Col':6,'Row':44,'Format':'numberic','Value':'-1949364548','TargetCode':''}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{'SheetId':'9e57442d-faa2-4732-bfe8-6082c7f4cc3b','UId':'071f8b6b-411a-4479-a1e0-68ae4989d4d4','Col':4,'Row':45,'Format':'numberic','Value':'892338749','TargetCode':''}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{'SheetId':'9e57442d-faa2-4732-bfe8-6082c7f4cc3b','UId':'649fe867-7540-4d27-809f-914ad09af55e','Col':5,'Row':45,'Format':'numberic','Value':'1109113435','TargetCode':''}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{'SheetId':'9e57442d-faa2-4732-bfe8-6082c7f4cc3b','UId':'ce2f8942-9d48-4663-bc86-864ddeb2e9fb','Col':6,'Row':45,'Format':'numberic','Value':'4399475888','TargetCode':''}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{'SheetId':'9e57442d-faa2-4732-bfe8-6082c7f4cc3b','UId':'26da4aec-6928-4f66-88a5-fdfd0ee643e5','Col':4,'Row':47,'Format':'numberic','Value':'11226262620','TargetCode':''}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{'SheetId':'9e57442d-faa2-4732-bfe8-6082c7f4cc3b','UId':'9b98b4cd-1dc6-4f10-9fcd-3b02154fc346','Col':5,'Row':47,'Format':'numberic','Value':'-179993756','TargetCode':''}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{'SheetId':'9e57442d-faa2-4732-bfe8-6082c7f4cc3b','UId':'ab589e24-1208-4602-83e1-3b0d9a9ddac2','Col':6,'Row':47,'Format':'numberic','Value':'-6348840436','TargetCode':''}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{'SheetId':'9e57442d-faa2-4732-bfe8-6082c7f4cc3b','UId':'a1e12271-7d9c-46e1-be1f-d3831e97dba6','Col':4,'Row':48,'Format':'numberic','Value':'111248236666','TargetCode':''}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{'SheetId':'9e57442d-faa2-4732-bfe8-6082c7f4cc3b','UId':'85d94755-db4c-439e-8336-6cbb28df62be','Col':5,'Row':48,'Format':'numberic','Value':'99129635297','TargetCode':''}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{'SheetId':'9e57442d-faa2-4732-bfe8-6082c7f4cc3b','UId':'d8a625ed-973b-4579-990b-8dd486f640c5','Col':6,'Row':48,'Format':'numberic','Value':'111248236666','TargetCode':''}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30),",'Row':",ROW(BCDanhMucDauTu_06029!A30),",","'ColDynamic':",COLUMN(BCDanhMucDauTu_06029!A31),",","'RowDynamic':",ROW(BCDanhMucDauTu_06029!A31),",","'Format':'numberic'",",'Value':'",SUBSTITUTE(BCDanhMucDauTu_06029!A30,"'","\'"),"','TargetCode':''}")</f>
        <v>{'SheetId':'1deb9a6e-dc5a-4908-87cc-034ee9747e20','UId':'b8c20cc2-e76a-461c-ace9-e83abfcc1775','Col':1,'Row':30,'ColDynamic':1,'RowDynamic':31,'Format':'numberic','Value':' ','TargetCode':''}</v>
      </c>
    </row>
    <row r="308" ht="12.75">
      <c r="A308" t="str">
        <f>CONCATENATE("{'SheetId':'1deb9a6e-dc5a-4908-87cc-034ee9747e20'",",","'UId':'e6fa0887-9c0a-49b1-a5d5-d55f5bee7d17'",",'Col':",COLUMN(BCDanhMucDauTu_06029!B30),",'Row':",ROW(BCDanhMucDauTu_06029!B30),",","'ColDynamic':",COLUMN(BCDanhMucDauTu_06029!B31),",","'RowDynamic':",ROW(BCDanhMucDauTu_06029!B31),",","'Format':'string'",",'Value':'",SUBSTITUTE(BCDanhMucDauTu_06029!B30,"'","\'"),"','TargetCode':''}")</f>
        <v>{'SheetId':'1deb9a6e-dc5a-4908-87cc-034ee9747e20','UId':'e6fa0887-9c0a-49b1-a5d5-d55f5bee7d17','Col':2,'Row':30,'ColDynamic':2,'RowDynamic':31,'Format':'string','Value':'Tổng','TargetCode':''}</v>
      </c>
    </row>
    <row r="309" ht="12.75">
      <c r="A309" t="str">
        <f>CONCATENATE("{'SheetId':'1deb9a6e-dc5a-4908-87cc-034ee9747e20'",",","'UId':'6a029111-438c-4c2c-a425-15433a16ea47'",",'Col':",COLUMN(BCDanhMucDauTu_06029!C30),",'Row':",ROW(BCDanhMucDauTu_06029!C30),",","'ColDynamic':",COLUMN(BCDanhMucDauTu_06029!C31),",","'RowDynamic':",ROW(BCDanhMucDauTu_06029!C31),",","'Format':'numberic'",",'Value':'",SUBSTITUTE(BCDanhMucDauTu_06029!C30,"'","\'"),"','TargetCode':''}")</f>
        <v>{'SheetId':'1deb9a6e-dc5a-4908-87cc-034ee9747e20','UId':'6a029111-438c-4c2c-a425-15433a16ea47','Col':3,'Row':30,'ColDynamic':3,'RowDynamic':31,'Format':'numberic','Value':'2252','TargetCode':''}</v>
      </c>
    </row>
    <row r="310" ht="12.75">
      <c r="A310" t="str">
        <f>CONCATENATE("{'SheetId':'1deb9a6e-dc5a-4908-87cc-034ee9747e20'",",","'UId':'2af5b400-8abe-46e3-8b64-7efb4d13db84'",",'Col':",COLUMN(BCDanhMucDauTu_06029!D30),",'Row':",ROW(BCDanhMucDauTu_06029!D30),",","'ColDynamic':",COLUMN(BCDanhMucDauTu_06029!D31),",","'RowDynamic':",ROW(BCDanhMucDauTu_06029!D31),",","'Format':'numberic'",",'Value':'",SUBSTITUTE(BCDanhMucDauTu_06029!D30,"'","\'"),"','TargetCode':''}")</f>
        <v>{'SheetId':'1deb9a6e-dc5a-4908-87cc-034ee9747e20','UId':'2af5b400-8abe-46e3-8b64-7efb4d13db84','Col':4,'Row':30,'ColDynamic':4,'RowDynamic':31,'Format':'numberic','Value':'895118','TargetCode':''}</v>
      </c>
    </row>
    <row r="311" ht="12.75">
      <c r="A311" t="str">
        <f>CONCATENATE("{'SheetId':'1deb9a6e-dc5a-4908-87cc-034ee9747e20'",",","'UId':'142640d6-6a87-400c-bc3e-fd34124b8a95'",",'Col':",COLUMN(BCDanhMucDauTu_06029!E30),",'Row':",ROW(BCDanhMucDauTu_06029!E30),",","'ColDynamic':",COLUMN(BCDanhMucDauTu_06029!E31),",","'RowDynamic':",ROW(BCDanhMucDauTu_06029!E31),",","'Format':'numberic'",",'Value':'",SUBSTITUTE(BCDanhMucDauTu_06029!E30,"'","\'"),"','TargetCode':''}")</f>
        <v>{'SheetId':'1deb9a6e-dc5a-4908-87cc-034ee9747e20','UId':'142640d6-6a87-400c-bc3e-fd34124b8a95','Col':5,'Row':30,'ColDynamic':5,'RowDynamic':31,'Format':'numberic','Value':'','TargetCode':''}</v>
      </c>
    </row>
    <row r="312" ht="12.75">
      <c r="A312" t="str">
        <f>CONCATENATE("{'SheetId':'1deb9a6e-dc5a-4908-87cc-034ee9747e20'",",","'UId':'a4748164-33b9-46bd-8561-e8b3f76700ee'",",'Col':",COLUMN(BCDanhMucDauTu_06029!F30),",'Row':",ROW(BCDanhMucDauTu_06029!F30),",","'ColDynamic':",COLUMN(BCDanhMucDauTu_06029!F31),",","'RowDynamic':",ROW(BCDanhMucDauTu_06029!F31),",","'Format':'numberic'",",'Value':'",SUBSTITUTE(BCDanhMucDauTu_06029!F30,"'","\'"),"','TargetCode':''}")</f>
        <v>{'SheetId':'1deb9a6e-dc5a-4908-87cc-034ee9747e20','UId':'a4748164-33b9-46bd-8561-e8b3f76700ee','Col':6,'Row':30,'ColDynamic':6,'RowDynamic':31,'Format':'numberic','Value':'90397458859','TargetCode':''}</v>
      </c>
    </row>
    <row r="313" ht="12.75">
      <c r="A313" t="str">
        <f>CONCATENATE("{'SheetId':'1deb9a6e-dc5a-4908-87cc-034ee9747e20'",",","'UId':'8b15b2dd-95b7-4075-8cb9-63831db4f74a'",",'Col':",COLUMN(BCDanhMucDauTu_06029!G30),",'Row':",ROW(BCDanhMucDauTu_06029!G30),",","'ColDynamic':",COLUMN(BCDanhMucDauTu_06029!G31),",","'RowDynamic':",ROW(BCDanhMucDauTu_06029!G31),",","'Format':'numberic'",",'Value':'",SUBSTITUTE(BCDanhMucDauTu_06029!G30,"'","\'"),"','TargetCode':''}")</f>
        <v>{'SheetId':'1deb9a6e-dc5a-4908-87cc-034ee9747e20','UId':'8b15b2dd-95b7-4075-8cb9-63831db4f74a','Col':7,'Row':30,'ColDynamic':7,'RowDynamic':31,'Format':'numberic','Value':'0.795367183819583','TargetCode':''}</v>
      </c>
    </row>
    <row r="314" ht="12.75">
      <c r="A314" t="str">
        <f>CONCATENATE("{'SheetId':'1deb9a6e-dc5a-4908-87cc-034ee9747e20'",",","'UId':'fe496e11-6071-47ac-9042-fb59341ce9d3'",",'Col':",COLUMN(BCDanhMucDauTu_06029!D31),",'Row':",ROW(BCDanhMucDauTu_06029!D31),",","'Format':'numberic'",",'Value':'",SUBSTITUTE(BCDanhMucDauTu_06029!D31,"'","\'"),"','TargetCode':''}")</f>
        <v>{'SheetId':'1deb9a6e-dc5a-4908-87cc-034ee9747e20','UId':'fe496e11-6071-47ac-9042-fb59341ce9d3','Col':4,'Row':31,'Format':'numberic','Value':' ','TargetCode':''}</v>
      </c>
    </row>
    <row r="315" ht="12.75">
      <c r="A315" t="str">
        <f>CONCATENATE("{'SheetId':'1deb9a6e-dc5a-4908-87cc-034ee9747e20'",",","'UId':'8f08a933-d633-4287-845a-9819dc196996'",",'Col':",COLUMN(BCDanhMucDauTu_06029!E31),",'Row':",ROW(BCDanhMucDauTu_06029!E31),",","'Format':'numberic'",",'Value':'",SUBSTITUTE(BCDanhMucDauTu_06029!E31,"'","\'"),"','TargetCode':''}")</f>
        <v>{'SheetId':'1deb9a6e-dc5a-4908-87cc-034ee9747e20','UId':'8f08a933-d633-4287-845a-9819dc196996','Col':5,'Row':31,'Format':'numberic','Value':' ','TargetCode':''}</v>
      </c>
    </row>
    <row r="316" ht="12.75">
      <c r="A316" t="str">
        <f>CONCATENATE("{'SheetId':'1deb9a6e-dc5a-4908-87cc-034ee9747e20'",",","'UId':'dad551f4-82a6-49f9-9019-06cb4c328a89'",",'Col':",COLUMN(BCDanhMucDauTu_06029!F31),",'Row':",ROW(BCDanhMucDauTu_06029!F31),",","'Format':'numberic'",",'Value':'",SUBSTITUTE(BCDanhMucDauTu_06029!F31,"'","\'"),"','TargetCode':''}")</f>
        <v>{'SheetId':'1deb9a6e-dc5a-4908-87cc-034ee9747e20','UId':'dad551f4-82a6-49f9-9019-06cb4c328a89','Col':6,'Row':31,'Format':'numberic','Value':' ','TargetCode':''}</v>
      </c>
    </row>
    <row r="317" ht="12.75">
      <c r="A317" t="str">
        <f>CONCATENATE("{'SheetId':'1deb9a6e-dc5a-4908-87cc-034ee9747e20'",",","'UId':'7bf94847-0bfe-4d96-ab7a-1ce79d9343f5'",",'Col':",COLUMN(BCDanhMucDauTu_06029!G31),",'Row':",ROW(BCDanhMucDauTu_06029!G31),",","'Format':'numberic'",",'Value':'",SUBSTITUTE(BCDanhMucDauTu_06029!G31,"'","\'"),"','TargetCode':''}")</f>
        <v>{'SheetId':'1deb9a6e-dc5a-4908-87cc-034ee9747e20','UId':'7bf94847-0bfe-4d96-ab7a-1ce79d9343f5','Col':7,'Row':31,'Format':'numberic','Value':' ','TargetCode':''}</v>
      </c>
    </row>
    <row r="318" ht="12.75">
      <c r="A318" t="str">
        <f>CONCATENATE("{'SheetId':'1deb9a6e-dc5a-4908-87cc-034ee9747e20'",",","'UId':'55eed474-1147-4da3-9086-9e821874c0a4'",",'Col':",COLUMN(BCDanhMucDauTu_06029!A33),",'Row':",ROW(BCDanhMucDauTu_06029!A33),",","'ColDynamic':",COLUMN(BCDanhMucDauTu_06029!A36),",","'RowDynamic':",ROW(BCDanhMucDauTu_06029!A36),",","'Format':'numberic'",",'Value':'",SUBSTITUTE(BCDanhMucDauTu_06029!A33,"'","\'"),"','TargetCode':''}")</f>
        <v>{'SheetId':'1deb9a6e-dc5a-4908-87cc-034ee9747e20','UId':'55eed474-1147-4da3-9086-9e821874c0a4','Col':1,'Row':33,'ColDynamic':1,'RowDynamic':36,'Format':'numberic','Value':' ','TargetCode':''}</v>
      </c>
    </row>
    <row r="319" ht="12.75">
      <c r="A319" t="str">
        <f>CONCATENATE("{'SheetId':'1deb9a6e-dc5a-4908-87cc-034ee9747e20'",",","'UId':'1c32b7bf-2ca1-44a0-8279-a8f01d6b7249'",",'Col':",COLUMN(BCDanhMucDauTu_06029!B33),",'Row':",ROW(BCDanhMucDauTu_06029!B33),",","'ColDynamic':",COLUMN(BCDanhMucDauTu_06029!B36),",","'RowDynamic':",ROW(BCDanhMucDauTu_06029!B36),",","'Format':'string'",",'Value':'",SUBSTITUTE(BCDanhMucDauTu_06029!B33,"'","\'"),"','TargetCode':''}")</f>
        <v>{'SheetId':'1deb9a6e-dc5a-4908-87cc-034ee9747e20','UId':'1c32b7bf-2ca1-44a0-8279-a8f01d6b7249','Col':2,'Row':33,'ColDynamic':2,'RowDynamic':36,'Format':'string','Value':'Tổng','TargetCode':''}</v>
      </c>
    </row>
    <row r="320" ht="12.75">
      <c r="A320" t="str">
        <f>CONCATENATE("{'SheetId':'1deb9a6e-dc5a-4908-87cc-034ee9747e20'",",","'UId':'f6a0865a-7cc4-4bd5-9c41-171ccfbe8908'",",'Col':",COLUMN(BCDanhMucDauTu_06029!C33),",'Row':",ROW(BCDanhMucDauTu_06029!C33),",","'ColDynamic':",COLUMN(BCDanhMucDauTu_06029!C36),",","'RowDynamic':",ROW(BCDanhMucDauTu_06029!C36),",","'Format':'numberic'",",'Value':'",SUBSTITUTE(BCDanhMucDauTu_06029!C33,"'","\'"),"','TargetCode':''}")</f>
        <v>{'SheetId':'1deb9a6e-dc5a-4908-87cc-034ee9747e20','UId':'f6a0865a-7cc4-4bd5-9c41-171ccfbe8908','Col':3,'Row':33,'ColDynamic':3,'RowDynamic':36,'Format':'numberic','Value':'2254','TargetCode':''}</v>
      </c>
    </row>
    <row r="321" ht="12.75">
      <c r="A321" t="str">
        <f>CONCATENATE("{'SheetId':'1deb9a6e-dc5a-4908-87cc-034ee9747e20'",",","'UId':'26677bc1-4784-4b02-a8da-eb1a17958c29'",",'Col':",COLUMN(BCDanhMucDauTu_06029!D33),",'Row':",ROW(BCDanhMucDauTu_06029!D33),",","'ColDynamic':",COLUMN(BCDanhMucDauTu_06029!D36),",","'RowDynamic':",ROW(BCDanhMucDauTu_06029!D36),",","'Format':'numberic'",",'Value':'",SUBSTITUTE(BCDanhMucDauTu_06029!D33,"'","\'"),"','TargetCode':''}")</f>
        <v>{'SheetId':'1deb9a6e-dc5a-4908-87cc-034ee9747e20','UId':'26677bc1-4784-4b02-a8da-eb1a17958c29','Col':4,'Row':33,'ColDynamic':4,'RowDynamic':36,'Format':'numberic','Value':' ','TargetCode':''}</v>
      </c>
    </row>
    <row r="322" ht="12.75">
      <c r="A322" t="str">
        <f>CONCATENATE("{'SheetId':'1deb9a6e-dc5a-4908-87cc-034ee9747e20'",",","'UId':'8088aec8-68fc-443f-8fce-4f1788e831ff'",",'Col':",COLUMN(BCDanhMucDauTu_06029!E33),",'Row':",ROW(BCDanhMucDauTu_06029!E33),",","'ColDynamic':",COLUMN(BCDanhMucDauTu_06029!E36),",","'RowDynamic':",ROW(BCDanhMucDauTu_06029!E36),",","'Format':'numberic'",",'Value':'",SUBSTITUTE(BCDanhMucDauTu_06029!E33,"'","\'"),"','TargetCode':''}")</f>
        <v>{'SheetId':'1deb9a6e-dc5a-4908-87cc-034ee9747e20','UId':'8088aec8-68fc-443f-8fce-4f1788e831ff','Col':5,'Row':33,'ColDynamic':5,'RowDynamic':36,'Format':'numberic','Value':' ','TargetCode':''}</v>
      </c>
    </row>
    <row r="323" ht="12.75">
      <c r="A323" t="str">
        <f>CONCATENATE("{'SheetId':'1deb9a6e-dc5a-4908-87cc-034ee9747e20'",",","'UId':'109895da-3858-4d8d-ab90-543bcf58b23e'",",'Col':",COLUMN(BCDanhMucDauTu_06029!F33),",'Row':",ROW(BCDanhMucDauTu_06029!F33),",","'ColDynamic':",COLUMN(BCDanhMucDauTu_06029!F36),",","'RowDynamic':",ROW(BCDanhMucDauTu_06029!F36),",","'Format':'numberic'",",'Value':'",SUBSTITUTE(BCDanhMucDauTu_06029!F33,"'","\'"),"','TargetCode':''}")</f>
        <v>{'SheetId':'1deb9a6e-dc5a-4908-87cc-034ee9747e20','UId':'109895da-3858-4d8d-ab90-543bcf58b23e','Col':6,'Row':33,'ColDynamic':6,'RowDynamic':36,'Format':'numberic','Value':' ','TargetCode':''}</v>
      </c>
    </row>
    <row r="324" ht="12.75">
      <c r="A324" t="str">
        <f>CONCATENATE("{'SheetId':'1deb9a6e-dc5a-4908-87cc-034ee9747e20'",",","'UId':'b12319f9-b486-4e3c-968f-635c2693280b'",",'Col':",COLUMN(BCDanhMucDauTu_06029!G33),",'Row':",ROW(BCDanhMucDauTu_06029!G33),",","'ColDynamic':",COLUMN(BCDanhMucDauTu_06029!G36),",","'RowDynamic':",ROW(BCDanhMucDauTu_06029!G36),",","'Format':'numberic'",",'Value':'",SUBSTITUTE(BCDanhMucDauTu_06029!G33,"'","\'"),"','TargetCode':''}")</f>
        <v>{'SheetId':'1deb9a6e-dc5a-4908-87cc-034ee9747e20','UId':'b12319f9-b486-4e3c-968f-635c2693280b','Col':7,'Row':33,'ColDynamic':7,'RowDynamic':36,'Format':'numberic','Value':' ','TargetCode':''}</v>
      </c>
    </row>
    <row r="325" ht="12.75">
      <c r="A325" t="str">
        <f>CONCATENATE("{'SheetId':'1deb9a6e-dc5a-4908-87cc-034ee9747e20'",",","'UId':'740ad2fc-8f8c-4571-bfbb-d73a204a23fa'",",'Col':",COLUMN(BCDanhMucDauTu_06029!D34),",'Row':",ROW(BCDanhMucDauTu_06029!D34),",","'Format':'numberic'",",'Value':'",SUBSTITUTE(BCDanhMucDauTu_06029!D34,"'","\'"),"','TargetCode':''}")</f>
        <v>{'SheetId':'1deb9a6e-dc5a-4908-87cc-034ee9747e20','UId':'740ad2fc-8f8c-4571-bfbb-d73a204a23fa','Col':4,'Row':34,'Format':'numberic','Value':'895118','TargetCode':''}</v>
      </c>
    </row>
    <row r="326" ht="12.75">
      <c r="A326" t="str">
        <f>CONCATENATE("{'SheetId':'1deb9a6e-dc5a-4908-87cc-034ee9747e20'",",","'UId':'41643327-c3cb-4259-acbc-d10c8c939580'",",'Col':",COLUMN(BCDanhMucDauTu_06029!E34),",'Row':",ROW(BCDanhMucDauTu_06029!E34),",","'Format':'numberic'",",'Value':'",SUBSTITUTE(BCDanhMucDauTu_06029!E34,"'","\'"),"','TargetCode':''}")</f>
        <v>{'SheetId':'1deb9a6e-dc5a-4908-87cc-034ee9747e20','UId':'41643327-c3cb-4259-acbc-d10c8c939580','Col':5,'Row':34,'Format':'numberic','Value':'','TargetCode':''}</v>
      </c>
    </row>
    <row r="327" ht="12.75">
      <c r="A327" t="str">
        <f>CONCATENATE("{'SheetId':'1deb9a6e-dc5a-4908-87cc-034ee9747e20'",",","'UId':'d007d564-0a98-45f4-94c4-a2e4056245bc'",",'Col':",COLUMN(BCDanhMucDauTu_06029!F34),",'Row':",ROW(BCDanhMucDauTu_06029!F34),",","'Format':'numberic'",",'Value':'",SUBSTITUTE(BCDanhMucDauTu_06029!F34,"'","\'"),"','TargetCode':''}")</f>
        <v>{'SheetId':'1deb9a6e-dc5a-4908-87cc-034ee9747e20','UId':'d007d564-0a98-45f4-94c4-a2e4056245bc','Col':6,'Row':34,'Format':'numberic','Value':'90397458859','TargetCode':''}</v>
      </c>
    </row>
    <row r="328" ht="12.75">
      <c r="A328" t="str">
        <f>CONCATENATE("{'SheetId':'1deb9a6e-dc5a-4908-87cc-034ee9747e20'",",","'UId':'87b8e950-d5f9-45b4-8cfb-d8108dd16f8f'",",'Col':",COLUMN(BCDanhMucDauTu_06029!G34),",'Row':",ROW(BCDanhMucDauTu_06029!G34),",","'Format':'numberic'",",'Value':'",SUBSTITUTE(BCDanhMucDauTu_06029!G34,"'","\'"),"','TargetCode':''}")</f>
        <v>{'SheetId':'1deb9a6e-dc5a-4908-87cc-034ee9747e20','UId':'87b8e950-d5f9-45b4-8cfb-d8108dd16f8f','Col':7,'Row':34,'Format':'numberic','Value':'0.795367183819583','TargetCode':''}</v>
      </c>
    </row>
    <row r="329" ht="12.75">
      <c r="A329" t="str">
        <f>CONCATENATE("{'SheetId':'1deb9a6e-dc5a-4908-87cc-034ee9747e20'",",","'UId':'70e2406f-94eb-466f-8d09-837ad44a449c'",",'Col':",COLUMN(BCDanhMucDauTu_06029!D35),",'Row':",ROW(BCDanhMucDauTu_06029!D35),",","'Format':'numberic'",",'Value':'",SUBSTITUTE(BCDanhMucDauTu_06029!D35,"'","\'"),"','TargetCode':''}")</f>
        <v>{'SheetId':'1deb9a6e-dc5a-4908-87cc-034ee9747e20','UId':'70e2406f-94eb-466f-8d09-837ad44a449c','Col':4,'Row':35,'Format':'numberic','Value':' ','TargetCode':''}</v>
      </c>
    </row>
    <row r="330" ht="12.75">
      <c r="A330" t="str">
        <f>CONCATENATE("{'SheetId':'1deb9a6e-dc5a-4908-87cc-034ee9747e20'",",","'UId':'d0c68994-6723-45f4-a51b-ec4a1f1cb761'",",'Col':",COLUMN(BCDanhMucDauTu_06029!E35),",'Row':",ROW(BCDanhMucDauTu_06029!E35),",","'Format':'numberic'",",'Value':'",SUBSTITUTE(BCDanhMucDauTu_06029!E35,"'","\'"),"','TargetCode':''}")</f>
        <v>{'SheetId':'1deb9a6e-dc5a-4908-87cc-034ee9747e20','UId':'d0c68994-6723-45f4-a51b-ec4a1f1cb761','Col':5,'Row':35,'Format':'numberic','Value':' ','TargetCode':''}</v>
      </c>
    </row>
    <row r="331" ht="12.75">
      <c r="A331" t="str">
        <f>CONCATENATE("{'SheetId':'1deb9a6e-dc5a-4908-87cc-034ee9747e20'",",","'UId':'6c78638c-c601-49bf-a9e5-d48c4258eadd'",",'Col':",COLUMN(BCDanhMucDauTu_06029!F35),",'Row':",ROW(BCDanhMucDauTu_06029!F35),",","'Format':'numberic'",",'Value':'",SUBSTITUTE(BCDanhMucDauTu_06029!F35,"'","\'"),"','TargetCode':''}")</f>
        <v>{'SheetId':'1deb9a6e-dc5a-4908-87cc-034ee9747e20','UId':'6c78638c-c601-49bf-a9e5-d48c4258eadd','Col':6,'Row':35,'Format':'numberic','Value':' ','TargetCode':''}</v>
      </c>
    </row>
    <row r="332" ht="12.75">
      <c r="A332" t="str">
        <f>CONCATENATE("{'SheetId':'1deb9a6e-dc5a-4908-87cc-034ee9747e20'",",","'UId':'bb82eed3-a7c3-4954-be20-20a9717d4026'",",'Col':",COLUMN(BCDanhMucDauTu_06029!G35),",'Row':",ROW(BCDanhMucDauTu_06029!G35),",","'Format':'numberic'",",'Value':'",SUBSTITUTE(BCDanhMucDauTu_06029!G35,"'","\'"),"','TargetCode':''}")</f>
        <v>{'SheetId':'1deb9a6e-dc5a-4908-87cc-034ee9747e20','UId':'bb82eed3-a7c3-4954-be20-20a9717d4026','Col':7,'Row':35,'Format':'numberic','Value':' ','TargetCode':''}</v>
      </c>
    </row>
    <row r="333" ht="12.75">
      <c r="A333" t="str">
        <f>CONCATENATE("{'SheetId':'1deb9a6e-dc5a-4908-87cc-034ee9747e20'",",","'UId':'4fe6fd2f-049f-4c3b-a78b-58fd08d62d7d'",",'Col':",COLUMN(BCDanhMucDauTu_06029!A37),",'Row':",ROW(BCDanhMucDauTu_06029!A37),",","'ColDynamic':",COLUMN(BCDanhMucDauTu_06029!A40),",","'RowDynamic':",ROW(BCDanhMucDauTu_06029!A40),",","'Format':'numberic'",",'Value':'",SUBSTITUTE(BCDanhMucDauTu_06029!A37,"'","\'"),"','TargetCode':''}")</f>
        <v>{'SheetId':'1deb9a6e-dc5a-4908-87cc-034ee9747e20','UId':'4fe6fd2f-049f-4c3b-a78b-58fd08d62d7d','Col':1,'Row':37,'ColDynamic':1,'RowDynamic':40,'Format':'numberic','Value':' ','TargetCode':''}</v>
      </c>
    </row>
    <row r="334" ht="12.75">
      <c r="A334" t="str">
        <f>CONCATENATE("{'SheetId':'1deb9a6e-dc5a-4908-87cc-034ee9747e20'",",","'UId':'21737fa5-5263-466a-9802-c554ec94ffeb'",",'Col':",COLUMN(BCDanhMucDauTu_06029!B37),",'Row':",ROW(BCDanhMucDauTu_06029!B37),",","'ColDynamic':",COLUMN(BCDanhMucDauTu_06029!B40),",","'RowDynamic':",ROW(BCDanhMucDauTu_06029!B40),",","'Format':'string'",",'Value':'",SUBSTITUTE(BCDanhMucDauTu_06029!B37,"'","\'"),"','TargetCode':''}")</f>
        <v>{'SheetId':'1deb9a6e-dc5a-4908-87cc-034ee9747e20','UId':'21737fa5-5263-466a-9802-c554ec94ffeb','Col':2,'Row':37,'ColDynamic':2,'RowDynamic':40,'Format':'string','Value':'Tổng','TargetCode':''}</v>
      </c>
    </row>
    <row r="335" ht="12.75">
      <c r="A335" t="str">
        <f>CONCATENATE("{'SheetId':'1deb9a6e-dc5a-4908-87cc-034ee9747e20'",",","'UId':'b1780ae8-e3e9-4d68-b8e3-06dc22233b5c'",",'Col':",COLUMN(BCDanhMucDauTu_06029!C37),",'Row':",ROW(BCDanhMucDauTu_06029!C37),",","'ColDynamic':",COLUMN(BCDanhMucDauTu_06029!C40),",","'RowDynamic':",ROW(BCDanhMucDauTu_06029!C40),",","'Format':'numberic'",",'Value':'",SUBSTITUTE(BCDanhMucDauTu_06029!C37,"'","\'"),"','TargetCode':''}")</f>
        <v>{'SheetId':'1deb9a6e-dc5a-4908-87cc-034ee9747e20','UId':'b1780ae8-e3e9-4d68-b8e3-06dc22233b5c','Col':3,'Row':37,'ColDynamic':3,'RowDynamic':40,'Format':'numberic','Value':'2257','TargetCode':''}</v>
      </c>
    </row>
    <row r="336" ht="12.75">
      <c r="A336" t="str">
        <f>CONCATENATE("{'SheetId':'1deb9a6e-dc5a-4908-87cc-034ee9747e20'",",","'UId':'fd0c415a-d2bc-42ee-b389-414f8400dae8'",",'Col':",COLUMN(BCDanhMucDauTu_06029!D37),",'Row':",ROW(BCDanhMucDauTu_06029!D37),",","'ColDynamic':",COLUMN(BCDanhMucDauTu_06029!D40),",","'RowDynamic':",ROW(BCDanhMucDauTu_06029!D40),",","'Format':'numberic'",",'Value':'",SUBSTITUTE(BCDanhMucDauTu_06029!D37,"'","\'"),"','TargetCode':''}")</f>
        <v>{'SheetId':'1deb9a6e-dc5a-4908-87cc-034ee9747e20','UId':'fd0c415a-d2bc-42ee-b389-414f8400dae8','Col':4,'Row':37,'ColDynamic':4,'RowDynamic':40,'Format':'numberic','Value':' ','TargetCode':''}</v>
      </c>
    </row>
    <row r="337" ht="12.75">
      <c r="A337" t="str">
        <f>CONCATENATE("{'SheetId':'1deb9a6e-dc5a-4908-87cc-034ee9747e20'",",","'UId':'816243e8-9c85-4ba1-805c-371f6b4844e4'",",'Col':",COLUMN(BCDanhMucDauTu_06029!E37),",'Row':",ROW(BCDanhMucDauTu_06029!E37),",","'ColDynamic':",COLUMN(BCDanhMucDauTu_06029!E40),",","'RowDynamic':",ROW(BCDanhMucDauTu_06029!E40),",","'Format':'numberic'",",'Value':'",SUBSTITUTE(BCDanhMucDauTu_06029!E37,"'","\'"),"','TargetCode':''}")</f>
        <v>{'SheetId':'1deb9a6e-dc5a-4908-87cc-034ee9747e20','UId':'816243e8-9c85-4ba1-805c-371f6b4844e4','Col':5,'Row':37,'ColDynamic':5,'RowDynamic':40,'Format':'numberic','Value':' ','TargetCode':''}</v>
      </c>
    </row>
    <row r="338" ht="12.75">
      <c r="A338" t="str">
        <f>CONCATENATE("{'SheetId':'1deb9a6e-dc5a-4908-87cc-034ee9747e20'",",","'UId':'2efa8183-1804-400f-919b-54e0d328e017'",",'Col':",COLUMN(BCDanhMucDauTu_06029!F37),",'Row':",ROW(BCDanhMucDauTu_06029!F37),",","'ColDynamic':",COLUMN(BCDanhMucDauTu_06029!F40),",","'RowDynamic':",ROW(BCDanhMucDauTu_06029!F40),",","'Format':'numberic'",",'Value':'",SUBSTITUTE(BCDanhMucDauTu_06029!F37,"'","\'"),"','TargetCode':''}")</f>
        <v>{'SheetId':'1deb9a6e-dc5a-4908-87cc-034ee9747e20','UId':'2efa8183-1804-400f-919b-54e0d328e017','Col':6,'Row':37,'ColDynamic':6,'RowDynamic':40,'Format':'numberic','Value':'1710700264','TargetCode':''}</v>
      </c>
    </row>
    <row r="339" ht="12.75">
      <c r="A339" t="str">
        <f>CONCATENATE("{'SheetId':'1deb9a6e-dc5a-4908-87cc-034ee9747e20'",",","'UId':'890ca93f-4ffa-4063-bc4e-3ca8427d321f'",",'Col':",COLUMN(BCDanhMucDauTu_06029!G37),",'Row':",ROW(BCDanhMucDauTu_06029!G37),",","'ColDynamic':",COLUMN(BCDanhMucDauTu_06029!G40),",","'RowDynamic':",ROW(BCDanhMucDauTu_06029!G40),",","'Format':'numberic'",",'Value':'",SUBSTITUTE(BCDanhMucDauTu_06029!G37,"'","\'"),"','TargetCode':''}")</f>
        <v>{'SheetId':'1deb9a6e-dc5a-4908-87cc-034ee9747e20','UId':'890ca93f-4ffa-4063-bc4e-3ca8427d321f','Col':7,'Row':37,'ColDynamic':7,'RowDynamic':40,'Format':'numberic','Value':'0.0150516935819997','TargetCode':''}</v>
      </c>
    </row>
    <row r="340" ht="12.75">
      <c r="A340" t="str">
        <f>CONCATENATE("{'SheetId':'1deb9a6e-dc5a-4908-87cc-034ee9747e20'",",","'UId':'df249e66-a9ea-45a2-9c76-d51aecb2379d'",",'Col':",COLUMN(BCDanhMucDauTu_06029!D38),",'Row':",ROW(BCDanhMucDauTu_06029!D38),",","'Format':'numberic'",",'Value':'",SUBSTITUTE(BCDanhMucDauTu_06029!D38,"'","\'"),"','TargetCode':''}")</f>
        <v>{'SheetId':'1deb9a6e-dc5a-4908-87cc-034ee9747e20','UId':'df249e66-a9ea-45a2-9c76-d51aecb2379d','Col':4,'Row':38,'Format':'numberic','Value':' ','TargetCode':''}</v>
      </c>
    </row>
    <row r="341" ht="12.75">
      <c r="A341" t="str">
        <f>CONCATENATE("{'SheetId':'1deb9a6e-dc5a-4908-87cc-034ee9747e20'",",","'UId':'a81df1b4-0c26-4bbd-9a9d-27dc4b538b2c'",",'Col':",COLUMN(BCDanhMucDauTu_06029!E38),",'Row':",ROW(BCDanhMucDauTu_06029!E38),",","'Format':'numberic'",",'Value':'",SUBSTITUTE(BCDanhMucDauTu_06029!E38,"'","\'"),"','TargetCode':''}")</f>
        <v>{'SheetId':'1deb9a6e-dc5a-4908-87cc-034ee9747e20','UId':'a81df1b4-0c26-4bbd-9a9d-27dc4b538b2c','Col':5,'Row':38,'Format':'numberic','Value':' ','TargetCode':''}</v>
      </c>
    </row>
    <row r="342" ht="12.75">
      <c r="A342" t="str">
        <f>CONCATENATE("{'SheetId':'1deb9a6e-dc5a-4908-87cc-034ee9747e20'",",","'UId':'4a9e3616-ca24-464d-b5e2-89b07d4dab94'",",'Col':",COLUMN(BCDanhMucDauTu_06029!F38),",'Row':",ROW(BCDanhMucDauTu_06029!F38),",","'Format':'numberic'",",'Value':'",SUBSTITUTE(BCDanhMucDauTu_06029!F38,"'","\'"),"','TargetCode':''}")</f>
        <v>{'SheetId':'1deb9a6e-dc5a-4908-87cc-034ee9747e20','UId':'4a9e3616-ca24-464d-b5e2-89b07d4dab94','Col':6,'Row':38,'Format':'numberic','Value':' ','TargetCode':''}</v>
      </c>
    </row>
    <row r="343" ht="12.75">
      <c r="A343" t="str">
        <f>CONCATENATE("{'SheetId':'1deb9a6e-dc5a-4908-87cc-034ee9747e20'",",","'UId':'4cbb5dbb-7a56-4367-b451-172c5d9fc088'",",'Col':",COLUMN(BCDanhMucDauTu_06029!G38),",'Row':",ROW(BCDanhMucDauTu_06029!G38),",","'Format':'numberic'",",'Value':'",SUBSTITUTE(BCDanhMucDauTu_06029!G38,"'","\'"),"','TargetCode':''}")</f>
        <v>{'SheetId':'1deb9a6e-dc5a-4908-87cc-034ee9747e20','UId':'4cbb5dbb-7a56-4367-b451-172c5d9fc088','Col':7,'Row':38,'Format':'numberic','Value':' ','TargetCode':''}</v>
      </c>
    </row>
    <row r="344" ht="12.75">
      <c r="A344" t="str">
        <f>CONCATENATE("{'SheetId':'1deb9a6e-dc5a-4908-87cc-034ee9747e20'",",","'UId':'70357de6-0706-48a2-a361-da95bcaa1827'",",'Col':",COLUMN(BCDanhMucDauTu_06029!D39),",'Row':",ROW(BCDanhMucDauTu_06029!D39),",","'Format':'numberic'",",'Value':'",SUBSTITUTE(BCDanhMucDauTu_06029!D39,"'","\'"),"','TargetCode':''}")</f>
        <v>{'SheetId':'1deb9a6e-dc5a-4908-87cc-034ee9747e20','UId':'70357de6-0706-48a2-a361-da95bcaa1827','Col':4,'Row':39,'Format':'numberic','Value':' ','TargetCode':''}</v>
      </c>
    </row>
    <row r="345" ht="12.75">
      <c r="A345" t="str">
        <f>CONCATENATE("{'SheetId':'1deb9a6e-dc5a-4908-87cc-034ee9747e20'",",","'UId':'4f148c59-190d-4dad-aff9-126f4ce81c6d'",",'Col':",COLUMN(BCDanhMucDauTu_06029!E39),",'Row':",ROW(BCDanhMucDauTu_06029!E39),",","'Format':'numberic'",",'Value':'",SUBSTITUTE(BCDanhMucDauTu_06029!E39,"'","\'"),"','TargetCode':''}")</f>
        <v>{'SheetId':'1deb9a6e-dc5a-4908-87cc-034ee9747e20','UId':'4f148c59-190d-4dad-aff9-126f4ce81c6d','Col':5,'Row':39,'Format':'numberic','Value':' ','TargetCode':''}</v>
      </c>
    </row>
    <row r="346" ht="12.75">
      <c r="A346" t="str">
        <f>CONCATENATE("{'SheetId':'1deb9a6e-dc5a-4908-87cc-034ee9747e20'",",","'UId':'6ba9d2bf-7322-4bb6-be73-05a728f53c5a'",",'Col':",COLUMN(BCDanhMucDauTu_06029!F39),",'Row':",ROW(BCDanhMucDauTu_06029!F39),",","'Format':'numberic'",",'Value':'",SUBSTITUTE(BCDanhMucDauTu_06029!F39,"'","\'"),"','TargetCode':''}")</f>
        <v>{'SheetId':'1deb9a6e-dc5a-4908-87cc-034ee9747e20','UId':'6ba9d2bf-7322-4bb6-be73-05a728f53c5a','Col':6,'Row':39,'Format':'numberic','Value':'8000000000','TargetCode':''}</v>
      </c>
    </row>
    <row r="347" ht="12.75">
      <c r="A347" t="str">
        <f>CONCATENATE("{'SheetId':'1deb9a6e-dc5a-4908-87cc-034ee9747e20'",",","'UId':'cad08826-aed0-458d-a3df-563ee1ca2782'",",'Col':",COLUMN(BCDanhMucDauTu_06029!G39),",'Row':",ROW(BCDanhMucDauTu_06029!G39),",","'Format':'numberic'",",'Value':'",SUBSTITUTE(BCDanhMucDauTu_06029!G39,"'","\'"),"','TargetCode':''}")</f>
        <v>{'SheetId':'1deb9a6e-dc5a-4908-87cc-034ee9747e20','UId':'cad08826-aed0-458d-a3df-563ee1ca2782','Col':7,'Row':39,'Format':'numberic','Value':'0.0703884550613467','TargetCode':''}</v>
      </c>
    </row>
    <row r="348" ht="12.75">
      <c r="A348" t="str">
        <f>CONCATENATE("{'SheetId':'1deb9a6e-dc5a-4908-87cc-034ee9747e20'",",","'UId':'26452794-e0d2-44f2-8c51-7f5465fbf4cf'",",'Col':",COLUMN(BCDanhMucDauTu_06029!A41),",'Row':",ROW(BCDanhMucDauTu_06029!A41),",","'ColDynamic':",COLUMN(BCDanhMucDauTu_06029!A38),",","'RowDynamic':",ROW(BCDanhMucDauTu_06029!A38),",","'Format':'string'",",'Value':'",SUBSTITUTE(BCDanhMucDauTu_06029!A41,"'","\'"),"','TargetCode':''}")</f>
        <v>{'SheetId':'1deb9a6e-dc5a-4908-87cc-034ee9747e20','UId':'26452794-e0d2-44f2-8c51-7f5465fbf4cf','Col':1,'Row':41,'ColDynamic':1,'RowDynamic':38,'Format':'string','Value':' ','TargetCode':''}</v>
      </c>
    </row>
    <row r="349" ht="12.75">
      <c r="A349" t="str">
        <f>CONCATENATE("{'SheetId':'1deb9a6e-dc5a-4908-87cc-034ee9747e20'",",","'UId':'9b14eff9-5e45-4cf1-9494-0604b89ed28b'",",'Col':",COLUMN(BCDanhMucDauTu_06029!B41),",'Row':",ROW(BCDanhMucDauTu_06029!B41),",","'ColDynamic':",COLUMN(BCDanhMucDauTu_06029!B38),",","'RowDynamic':",ROW(BCDanhMucDauTu_06029!B38),",","'Format':'string'",",'Value':'",SUBSTITUTE(BCDanhMucDauTu_06029!B41,"'","\'"),"','TargetCode':''}")</f>
        <v>{'SheetId':'1deb9a6e-dc5a-4908-87cc-034ee9747e20','UId':'9b14eff9-5e45-4cf1-9494-0604b89ed28b','Col':2,'Row':41,'ColDynamic':2,'RowDynamic':38,'Format':'string','Value':'Tiền gửi ngân hàng','TargetCode':''}</v>
      </c>
    </row>
    <row r="350" ht="12.75">
      <c r="A350" t="str">
        <f>CONCATENATE("{'SheetId':'1deb9a6e-dc5a-4908-87cc-034ee9747e20'",",","'UId':'8d66f097-23e3-4ef9-8131-e5ac52c6b32f'",",'Col':",COLUMN(BCDanhMucDauTu_06029!C41),",'Row':",ROW(BCDanhMucDauTu_06029!C41),",","'ColDynamic':",COLUMN(BCDanhMucDauTu_06029!C38),",","'RowDynamic':",ROW(BCDanhMucDauTu_06029!C38),",","'Format':'string'",",'Value':'",SUBSTITUTE(BCDanhMucDauTu_06029!C41,"'","\'"),"','TargetCode':''}")</f>
        <v>{'SheetId':'1deb9a6e-dc5a-4908-87cc-034ee9747e20','UId':'8d66f097-23e3-4ef9-8131-e5ac52c6b32f','Col':3,'Row':41,'ColDynamic':3,'RowDynamic':38,'Format':'string','Value':'2260','TargetCode':''}</v>
      </c>
    </row>
    <row r="351" ht="12.75">
      <c r="A351" t="str">
        <f>CONCATENATE("{'SheetId':'1deb9a6e-dc5a-4908-87cc-034ee9747e20'",",","'UId':'ead9614a-658c-4220-bedf-ca1bfba113ca'",",'Col':",COLUMN(BCDanhMucDauTu_06029!D41),",'Row':",ROW(BCDanhMucDauTu_06029!D41),",","'ColDynamic':",COLUMN(BCDanhMucDauTu_06029!D38),",","'RowDynamic':",ROW(BCDanhMucDauTu_06029!D38),",","'Format':'numberic'",",'Value':'",SUBSTITUTE(BCDanhMucDauTu_06029!D41,"'","\'"),"','TargetCode':''}")</f>
        <v>{'SheetId':'1deb9a6e-dc5a-4908-87cc-034ee9747e20','UId':'ead9614a-658c-4220-bedf-ca1bfba113ca','Col':4,'Row':41,'ColDynamic':4,'RowDynamic':38,'Format':'numberic','Value':' ','TargetCode':''}</v>
      </c>
    </row>
    <row r="352" ht="12.75">
      <c r="A352" t="str">
        <f>CONCATENATE("{'SheetId':'1deb9a6e-dc5a-4908-87cc-034ee9747e20'",",","'UId':'4fdfc09c-5e5b-40ad-b617-c48d140e6fbc'",",'Col':",COLUMN(BCDanhMucDauTu_06029!E41),",'Row':",ROW(BCDanhMucDauTu_06029!E41),",","'ColDynamic':",COLUMN(BCDanhMucDauTu_06029!E38),",","'RowDynamic':",ROW(BCDanhMucDauTu_06029!E38),",","'Format':'numberic'",",'Value':'",SUBSTITUTE(BCDanhMucDauTu_06029!E41,"'","\'"),"','TargetCode':''}")</f>
        <v>{'SheetId':'1deb9a6e-dc5a-4908-87cc-034ee9747e20','UId':'4fdfc09c-5e5b-40ad-b617-c48d140e6fbc','Col':5,'Row':41,'ColDynamic':5,'RowDynamic':38,'Format':'numberic','Value':' ','TargetCode':''}</v>
      </c>
    </row>
    <row r="353" ht="12.75">
      <c r="A353" t="str">
        <f>CONCATENATE("{'SheetId':'1deb9a6e-dc5a-4908-87cc-034ee9747e20'",",","'UId':'ba8351a8-8ef9-4c39-b20c-9e499c7302c4'",",'Col':",COLUMN(BCDanhMucDauTu_06029!F41),",'Row':",ROW(BCDanhMucDauTu_06029!F41),",","'ColDynamic':",COLUMN(BCDanhMucDauTu_06029!F38),",","'RowDynamic':",ROW(BCDanhMucDauTu_06029!F38),",","'Format':'numberic'",",'Value':'",SUBSTITUTE(BCDanhMucDauTu_06029!F41,"'","\'"),"','TargetCode':''}")</f>
        <v>{'SheetId':'1deb9a6e-dc5a-4908-87cc-034ee9747e20','UId':'ba8351a8-8ef9-4c39-b20c-9e499c7302c4','Col':6,'Row':41,'ColDynamic':6,'RowDynamic':38,'Format':'numberic','Value':'6559288263','TargetCode':''}</v>
      </c>
    </row>
    <row r="354" ht="12.75">
      <c r="A354" t="str">
        <f>CONCATENATE("{'SheetId':'1deb9a6e-dc5a-4908-87cc-034ee9747e20'",",","'UId':'20aec549-2649-4108-8c50-4ff697541fea'",",'Col':",COLUMN(BCDanhMucDauTu_06029!G41),",'Row':",ROW(BCDanhMucDauTu_06029!G41),",","'ColDynamic':",COLUMN(BCDanhMucDauTu_06029!G38),",","'RowDynamic':",ROW(BCDanhMucDauTu_06029!G38),",","'Format':'numberic'",",'Value':'",SUBSTITUTE(BCDanhMucDauTu_06029!G41,"'","\'"),"','TargetCode':''}")</f>
        <v>{'SheetId':'1deb9a6e-dc5a-4908-87cc-034ee9747e20','UId':'20aec549-2649-4108-8c50-4ff697541fea','Col':7,'Row':41,'ColDynamic':7,'RowDynamic':38,'Format':'numberic','Value':'0.0577122708918243','TargetCode':''}</v>
      </c>
    </row>
    <row r="355" ht="12.75">
      <c r="A355" t="str">
        <f>CONCATENATE("{'SheetId':'1deb9a6e-dc5a-4908-87cc-034ee9747e20'",",","'UId':'c94d94d7-01a6-4c24-95e6-4f83c62d0567'",",'Col':",COLUMN(BCDanhMucDauTu_06029!A43),",'Row':",ROW(BCDanhMucDauTu_06029!A43),",","'ColDynamic':",COLUMN(BCDanhMucDauTu_06029!A40),",","'RowDynamic':",ROW(BCDanhMucDauTu_06029!A40),",","'Format':'string'",",'Value':'",SUBSTITUTE(BCDanhMucDauTu_06029!A43,"'","\'"),"','TargetCode':''}")</f>
        <v>{'SheetId':'1deb9a6e-dc5a-4908-87cc-034ee9747e20','UId':'c94d94d7-01a6-4c24-95e6-4f83c62d0567','Col':1,'Row':43,'ColDynamic':1,'RowDynamic':40,'Format':'string','Value':' ','TargetCode':''}</v>
      </c>
    </row>
    <row r="356" ht="12.75">
      <c r="A356" t="str">
        <f>CONCATENATE("{'SheetId':'1deb9a6e-dc5a-4908-87cc-034ee9747e20'",",","'UId':'333b59bf-d7bf-4903-a769-681773c5c1d6'",",'Col':",COLUMN(BCDanhMucDauTu_06029!B43),",'Row':",ROW(BCDanhMucDauTu_06029!B43),",","'ColDynamic':",COLUMN(BCDanhMucDauTu_06029!B40),",","'RowDynamic':",ROW(BCDanhMucDauTu_06029!B40),",","'Format':'string'",",'Value':'",SUBSTITUTE(BCDanhMucDauTu_06029!B43,"'","\'"),"','TargetCode':''}")</f>
        <v>{'SheetId':'1deb9a6e-dc5a-4908-87cc-034ee9747e20','UId':'333b59bf-d7bf-4903-a769-681773c5c1d6','Col':2,'Row':43,'ColDynamic':2,'RowDynamic':40,'Format':'string','Value':'Chứng chỉ tiền gửi','TargetCode':''}</v>
      </c>
    </row>
    <row r="357" ht="12.75">
      <c r="A357" t="str">
        <f>CONCATENATE("{'SheetId':'1deb9a6e-dc5a-4908-87cc-034ee9747e20'",",","'UId':'70dcb08c-d0c0-43e8-87c7-cb83b1736902'",",'Col':",COLUMN(BCDanhMucDauTu_06029!C43),",'Row':",ROW(BCDanhMucDauTu_06029!C43),",","'ColDynamic':",COLUMN(BCDanhMucDauTu_06029!C40),",","'RowDynamic':",ROW(BCDanhMucDauTu_06029!C40),",","'Format':'string'",",'Value':'",SUBSTITUTE(BCDanhMucDauTu_06029!C43,"'","\'"),"','TargetCode':''}")</f>
        <v>{'SheetId':'1deb9a6e-dc5a-4908-87cc-034ee9747e20','UId':'70dcb08c-d0c0-43e8-87c7-cb83b1736902','Col':3,'Row':43,'ColDynamic':3,'RowDynamic':40,'Format':'string','Value':'2261','TargetCode':''}</v>
      </c>
    </row>
    <row r="358" ht="12.75">
      <c r="A358" t="str">
        <f>CONCATENATE("{'SheetId':'1deb9a6e-dc5a-4908-87cc-034ee9747e20'",",","'UId':'b98b0710-edbe-464f-91cc-a50943b92e53'",",'Col':",COLUMN(BCDanhMucDauTu_06029!D43),",'Row':",ROW(BCDanhMucDauTu_06029!D43),",","'ColDynamic':",COLUMN(BCDanhMucDauTu_06029!D40),",","'RowDynamic':",ROW(BCDanhMucDauTu_06029!D40),",","'Format':'numberic'",",'Value':'",SUBSTITUTE(BCDanhMucDauTu_06029!D43,"'","\'"),"','TargetCode':''}")</f>
        <v>{'SheetId':'1deb9a6e-dc5a-4908-87cc-034ee9747e20','UId':'b98b0710-edbe-464f-91cc-a50943b92e53','Col':4,'Row':43,'ColDynamic':4,'RowDynamic':40,'Format':'numberic','Value':' ','TargetCode':''}</v>
      </c>
    </row>
    <row r="359" ht="12.75">
      <c r="A359" t="str">
        <f>CONCATENATE("{'SheetId':'1deb9a6e-dc5a-4908-87cc-034ee9747e20'",",","'UId':'1e5e338d-e8d3-484c-a931-f154e681f9d1'",",'Col':",COLUMN(BCDanhMucDauTu_06029!E43),",'Row':",ROW(BCDanhMucDauTu_06029!E43),",","'ColDynamic':",COLUMN(BCDanhMucDauTu_06029!E40),",","'RowDynamic':",ROW(BCDanhMucDauTu_06029!E40),",","'Format':'numberic'",",'Value':'",SUBSTITUTE(BCDanhMucDauTu_06029!E43,"'","\'"),"','TargetCode':''}")</f>
        <v>{'SheetId':'1deb9a6e-dc5a-4908-87cc-034ee9747e20','UId':'1e5e338d-e8d3-484c-a931-f154e681f9d1','Col':5,'Row':43,'ColDynamic':5,'RowDynamic':40,'Format':'numberic','Value':' ','TargetCode':''}</v>
      </c>
    </row>
    <row r="360" ht="12.75">
      <c r="A360" t="str">
        <f>CONCATENATE("{'SheetId':'1deb9a6e-dc5a-4908-87cc-034ee9747e20'",",","'UId':'f0171a12-b46c-408e-9769-0674783f4494'",",'Col':",COLUMN(BCDanhMucDauTu_06029!F43),",'Row':",ROW(BCDanhMucDauTu_06029!F43),",","'ColDynamic':",COLUMN(BCDanhMucDauTu_06029!F40),",","'RowDynamic':",ROW(BCDanhMucDauTu_06029!F40),",","'Format':'numberic'",",'Value':'",SUBSTITUTE(BCDanhMucDauTu_06029!F43,"'","\'"),"','TargetCode':''}")</f>
        <v>{'SheetId':'1deb9a6e-dc5a-4908-87cc-034ee9747e20','UId':'f0171a12-b46c-408e-9769-0674783f4494','Col':6,'Row':43,'ColDynamic':6,'RowDynamic':40,'Format':'numberic','Value':'6987554603','TargetCode':''}</v>
      </c>
    </row>
    <row r="361" ht="12.75">
      <c r="A361" t="str">
        <f>CONCATENATE("{'SheetId':'1deb9a6e-dc5a-4908-87cc-034ee9747e20'",",","'UId':'123dfcbf-9d8f-4865-9abd-67aef0fb2ded'",",'Col':",COLUMN(BCDanhMucDauTu_06029!G43),",'Row':",ROW(BCDanhMucDauTu_06029!G43),",","'ColDynamic':",COLUMN(BCDanhMucDauTu_06029!G40),",","'RowDynamic':",ROW(BCDanhMucDauTu_06029!G40),",","'Format':'numberic'",",'Value':'",SUBSTITUTE(BCDanhMucDauTu_06029!G43,"'","\'"),"','TargetCode':''}")</f>
        <v>{'SheetId':'1deb9a6e-dc5a-4908-87cc-034ee9747e20','UId':'123dfcbf-9d8f-4865-9abd-67aef0fb2ded','Col':7,'Row':43,'ColDynamic':7,'RowDynamic':40,'Format':'numberic','Value':'0.0614803966452465','TargetCode':''}</v>
      </c>
    </row>
    <row r="362" ht="12.75">
      <c r="A362" t="str">
        <f>CONCATENATE("{'SheetId':'1deb9a6e-dc5a-4908-87cc-034ee9747e20'",",","'UId':'61c7d7e9-4c4a-4062-8012-4877345d4ca2'",",'Col':",COLUMN(BCDanhMucDauTu_06029!D44),",'Row':",ROW(BCDanhMucDauTu_06029!D44),",","'Format':'numberic'",",'Value':'",SUBSTITUTE(BCDanhMucDauTu_06029!D44,"'","\'"),"','TargetCode':''}")</f>
        <v>{'SheetId':'1deb9a6e-dc5a-4908-87cc-034ee9747e20','UId':'61c7d7e9-4c4a-4062-8012-4877345d4ca2','Col':4,'Row':44,'Format':'numberic','Value':' ','TargetCode':''}</v>
      </c>
    </row>
    <row r="363" ht="12.75">
      <c r="A363" t="str">
        <f>CONCATENATE("{'SheetId':'1deb9a6e-dc5a-4908-87cc-034ee9747e20'",",","'UId':'55eb1cfc-48db-45d7-badc-9126702dbaca'",",'Col':",COLUMN(BCDanhMucDauTu_06029!E44),",'Row':",ROW(BCDanhMucDauTu_06029!E44),",","'Format':'numberic'",",'Value':'",SUBSTITUTE(BCDanhMucDauTu_06029!E44,"'","\'"),"','TargetCode':''}")</f>
        <v>{'SheetId':'1deb9a6e-dc5a-4908-87cc-034ee9747e20','UId':'55eb1cfc-48db-45d7-badc-9126702dbaca','Col':5,'Row':44,'Format':'numberic','Value':' ','TargetCode':''}</v>
      </c>
    </row>
    <row r="364" ht="12.75">
      <c r="A364" t="str">
        <f>CONCATENATE("{'SheetId':'1deb9a6e-dc5a-4908-87cc-034ee9747e20'",",","'UId':'0b0a71cf-8b1c-4a88-a170-2b7251d20ffa'",",'Col':",COLUMN(BCDanhMucDauTu_06029!F44),",'Row':",ROW(BCDanhMucDauTu_06029!F44),",","'Format':'numberic'",",'Value':'",SUBSTITUTE(BCDanhMucDauTu_06029!F44,"'","\'"),"','TargetCode':''}")</f>
        <v>{'SheetId':'1deb9a6e-dc5a-4908-87cc-034ee9747e20','UId':'0b0a71cf-8b1c-4a88-a170-2b7251d20ffa','Col':6,'Row':44,'Format':'numberic','Value':'21546842866','TargetCode':''}</v>
      </c>
    </row>
    <row r="365" ht="12.75">
      <c r="A365" t="str">
        <f>CONCATENATE("{'SheetId':'1deb9a6e-dc5a-4908-87cc-034ee9747e20'",",","'UId':'3ec63538-3a98-477e-b957-0e4550274988'",",'Col':",COLUMN(BCDanhMucDauTu_06029!G44),",'Row':",ROW(BCDanhMucDauTu_06029!G44),",","'Format':'numberic'",",'Value':'",SUBSTITUTE(BCDanhMucDauTu_06029!G44,"'","\'"),"','TargetCode':''}")</f>
        <v>{'SheetId':'1deb9a6e-dc5a-4908-87cc-034ee9747e20','UId':'3ec63538-3a98-477e-b957-0e4550274988','Col':7,'Row':44,'Format':'numberic','Value':'0.189581122598418','TargetCode':''}</v>
      </c>
    </row>
    <row r="366" ht="12.75">
      <c r="A366" t="str">
        <f>CONCATENATE("{'SheetId':'1deb9a6e-dc5a-4908-87cc-034ee9747e20'",",","'UId':'b7e2b881-7166-4008-81ef-36fa655ba0d3'",",'Col':",COLUMN(BCDanhMucDauTu_06029!D45),",'Row':",ROW(BCDanhMucDauTu_06029!D45),",","'Format':'numberic'",",'Value':'",SUBSTITUTE(BCDanhMucDauTu_06029!D45,"'","\'"),"','TargetCode':''}")</f>
        <v>{'SheetId':'1deb9a6e-dc5a-4908-87cc-034ee9747e20','UId':'b7e2b881-7166-4008-81ef-36fa655ba0d3','Col':4,'Row':45,'Format':'numberic','Value':'','TargetCode':''}</v>
      </c>
    </row>
    <row r="367" ht="12.75">
      <c r="A367" t="str">
        <f>CONCATENATE("{'SheetId':'1deb9a6e-dc5a-4908-87cc-034ee9747e20'",",","'UId':'b0198f8c-cffe-4d00-9816-22e0fa96124d'",",'Col':",COLUMN(BCDanhMucDauTu_06029!E45),",'Row':",ROW(BCDanhMucDauTu_06029!E45),",","'Format':'numberic'",",'Value':'",SUBSTITUTE(BCDanhMucDauTu_06029!E45,"'","\'"),"','TargetCode':''}")</f>
        <v>{'SheetId':'1deb9a6e-dc5a-4908-87cc-034ee9747e20','UId':'b0198f8c-cffe-4d00-9816-22e0fa96124d','Col':5,'Row':45,'Format':'numberic','Value':'','TargetCode':''}</v>
      </c>
    </row>
    <row r="368" ht="12.75">
      <c r="A368" t="str">
        <f>CONCATENATE("{'SheetId':'1deb9a6e-dc5a-4908-87cc-034ee9747e20'",",","'UId':'2a23d1c5-766a-4746-bd88-93015d1e4053'",",'Col':",COLUMN(BCDanhMucDauTu_06029!F45),",'Row':",ROW(BCDanhMucDauTu_06029!F45),",","'Format':'numberic'",",'Value':'",SUBSTITUTE(BCDanhMucDauTu_06029!F45,"'","\'"),"','TargetCode':''}")</f>
        <v>{'SheetId':'1deb9a6e-dc5a-4908-87cc-034ee9747e20','UId':'2a23d1c5-766a-4746-bd88-93015d1e4053','Col':6,'Row':45,'Format':'numberic','Value':'113655001989','TargetCode':''}</v>
      </c>
    </row>
    <row r="369" ht="12.75">
      <c r="A369" t="str">
        <f>CONCATENATE("{'SheetId':'1deb9a6e-dc5a-4908-87cc-034ee9747e20'",",","'UId':'ca227d64-7ddf-4c5b-94c2-f07049f1a645'",",'Col':",COLUMN(BCDanhMucDauTu_06029!G45),",'Row':",ROW(BCDanhMucDauTu_06029!G45),",","'Format':'numberic'",",'Value':'",SUBSTITUTE(BCDanhMucDauTu_06029!G45,"'","\'"),"','TargetCode':''}")</f>
        <v>{'SheetId':'1deb9a6e-dc5a-4908-87cc-034ee9747e20','UId':'ca227d64-7ddf-4c5b-94c2-f07049f1a645','Col':7,'Row':45,'Format':'numberic','Value':'1','TargetCode':''}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{'SheetId':'eea37401-614e-480f-bf0c-66e62a21c940','UId':'8fe4c321-a5c4-4a50-a26e-af5571876426','Col':4,'Row':3,'Format':'numberic','Value':'0.0120010845586239','TargetCode':''}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{'SheetId':'eea37401-614e-480f-bf0c-66e62a21c940','UId':'e505df99-52a5-4046-b588-70e17a64bc04','Col':5,'Row':3,'Format':'numberic','Value':'0.0120010255989599','TargetCode':''}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{'SheetId':'eea37401-614e-480f-bf0c-66e62a21c940','UId':'906b49c2-3105-44f5-a32d-07590223a8f2','Col':4,'Row':4,'Format':'numberic','Value':'0.00289951252496226','TargetCode':''}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{'SheetId':'eea37401-614e-480f-bf0c-66e62a21c940','UId':'1292eb8e-a778-4ce5-ab53-509a4c8a9832','Col':5,'Row':4,'Format':'numberic','Value':'0.00324151900161043','TargetCode':''}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{'SheetId':'eea37401-614e-480f-bf0c-66e62a21c940','UId':'043b7f89-a817-4764-b06f-cc2a71ce03b0','Col':4,'Row':5,'Format':'numberic','Value':'0.003359453754975','TargetCode':''}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{'SheetId':'eea37401-614e-480f-bf0c-66e62a21c940','UId':'99e0f9cc-8606-43f9-8ce6-a58dc892af79','Col':5,'Row':5,'Format':'numberic','Value':'0.00347492517673903','TargetCode':''}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{'SheetId':'eea37401-614e-480f-bf0c-66e62a21c940','UId':'5a5a30c0-7249-46cc-a3d5-6518c7410f2b','Col':4,'Row':6,'Format':'numberic','Value':'0.000678434785929017','TargetCode':''}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{'SheetId':'eea37401-614e-480f-bf0c-66e62a21c940','UId':'b6bb9469-63ab-4fda-88bd-7b1865b669bf','Col':5,'Row':6,'Format':'numberic','Value':'0.000657629463336945','TargetCode':''}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{'SheetId':'eea37401-614e-480f-bf0c-66e62a21c940','UId':'e3f08122-3427-41af-b11b-1a46844a64fc','Col':4,'Row':9,'Format':'numberic','Value':'0.00204322486385724','TargetCode':''}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{'SheetId':'eea37401-614e-480f-bf0c-66e62a21c940','UId':'9e68654a-171d-4fbe-8c69-6a6d18753f97','Col':5,'Row':9,'Format':'numberic','Value':'0.00273428783802838','TargetCode':''}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{'SheetId':'eea37401-614e-480f-bf0c-66e62a21c940','UId':'01528f3a-d80f-403f-9e7e-01c54429c341','Col':4,'Row':10,'Format':'numberic','Value':'0.0209477766120345','TargetCode':''}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{'SheetId':'eea37401-614e-480f-bf0c-66e62a21c940','UId':'2e9dd82c-3e13-4dfb-9508-7eb62f82b7a5','Col':5,'Row':10,'Format':'numberic','Value':'0.0221093870786746','TargetCode':''}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{'SheetId':'eea37401-614e-480f-bf0c-66e62a21c940','UId':'e04710a4-564b-4804-a3c9-8b96b736ccd0','Col':4,'Row':11,'Format':'numberic','Value':'1.07401243034876','TargetCode':''}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{'SheetId':'eea37401-614e-480f-bf0c-66e62a21c940','UId':'0421496e-49be-42f6-bd5e-4ff79e46d605','Col':5,'Row':11,'Format':'numberic','Value':'2.38960988010134','TargetCode':''}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{'SheetId':'eea37401-614e-480f-bf0c-66e62a21c940','UId':'759e81e7-6be1-448f-8880-c7fb179e0f97','Col':4,'Row':14,'Format':'numberic','Value':'81136297700','TargetCode':''}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{'SheetId':'eea37401-614e-480f-bf0c-66e62a21c940','UId':'d55f381c-544c-4c22-a6c9-f44d9ae2c1ab','Col':5,'Row':14,'Format':'numberic','Value':'81300381500','TargetCode':''}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{'SheetId':'eea37401-614e-480f-bf0c-66e62a21c940','UId':'5b9de7f0-70a7-42bf-94c8-d94c81c70e42','Col':4,'Row':15,'Format':'numberic','Value':'81136297700','TargetCode':''}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{'SheetId':'eea37401-614e-480f-bf0c-66e62a21c940','UId':'85d68133-b410-4986-a2ae-00da0ca256bd','Col':5,'Row':15,'Format':'numberic','Value':'81300381500','TargetCode':''}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{'SheetId':'eea37401-614e-480f-bf0c-66e62a21c940','UId':'31f6ac2c-5e3e-4a12-b200-cf5f834a027b','Col':4,'Row':16,'Format':'numberic','Value':'8113629.77','TargetCode':''}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{'SheetId':'eea37401-614e-480f-bf0c-66e62a21c940','UId':'e12c39c4-7956-414a-b632-d0af1c2ab599','Col':5,'Row':16,'Format':'numberic','Value':'8130038.15','TargetCode':''}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{'SheetId':'eea37401-614e-480f-bf0c-66e62a21c940','UId':'b08c24e4-4516-482b-a697-9d62ff87afcf','Col':4,'Row':17,'Format':'numberic','Value':'9138591100','TargetCode':''}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{'SheetId':'eea37401-614e-480f-bf0c-66e62a21c940','UId':'a7ccfa80-7e7d-4308-b36d-abc719c80bf3','Col':5,'Row':17,'Format':'numberic','Value':'-164083800','TargetCode':''}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{'SheetId':'eea37401-614e-480f-bf0c-66e62a21c940','UId':'e8ec4ef9-08e4-4e39-8477-ae21a99e8959','Col':4,'Row':18,'Format':'numberic','Value':'1838554.66','TargetCode':''}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{'SheetId':'eea37401-614e-480f-bf0c-66e62a21c940','UId':'dde8a5b2-e9c7-4f1b-a63c-0174479280ef','Col':5,'Row':18,'Format':'numberic','Value':'1543013.16','TargetCode':''}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{'SheetId':'eea37401-614e-480f-bf0c-66e62a21c940','UId':'0e4c1db2-c20e-4d52-853c-271375cc313a','Col':4,'Row':19,'Format':'numberic','Value':'18385546600','TargetCode':''}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{'SheetId':'eea37401-614e-480f-bf0c-66e62a21c940','UId':'12f0bb36-f2e3-462a-b5c8-133ec8de4536','Col':5,'Row':19,'Format':'numberic','Value':'15430131600','TargetCode':''}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{'SheetId':'eea37401-614e-480f-bf0c-66e62a21c940','UId':'99c017fe-183e-4244-a2e8-3180fad52922','Col':4,'Row':20,'Format':'numberic','Value':'-924695.55','TargetCode':''}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{'SheetId':'eea37401-614e-480f-bf0c-66e62a21c940','UId':'b3b6a8fb-5b81-4dc7-b0e6-531f207f2848','Col':5,'Row':20,'Format':'numberic','Value':'-1559421.54','TargetCode':''}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{'SheetId':'eea37401-614e-480f-bf0c-66e62a21c940','UId':'d7299fb4-5fbd-49ea-a765-7a162fd18f1e','Col':4,'Row':21,'Format':'numberic','Value':'-9246955500','TargetCode':''}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{'SheetId':'eea37401-614e-480f-bf0c-66e62a21c940','UId':'15c659ac-ac36-4f95-b662-8fcd6067cf35','Col':5,'Row':21,'Format':'numberic','Value':'-15594215400','TargetCode':''}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{'SheetId':'eea37401-614e-480f-bf0c-66e62a21c940','UId':'232e2092-5dcd-464b-b1fe-07f27efe2d21','Col':4,'Row':22,'Format':'numberic','Value':'90274888800','TargetCode':''}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{'SheetId':'eea37401-614e-480f-bf0c-66e62a21c940','UId':'fa41f074-2315-4e28-81ff-52700c300177','Col':5,'Row':22,'Format':'numberic','Value':'81136297700','TargetCode':''}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{'SheetId':'eea37401-614e-480f-bf0c-66e62a21c940','UId':'d8289881-c7ab-468c-ad5d-bf473cb76780','Col':4,'Row':23,'Format':'numberic','Value':'90274888800','TargetCode':''}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{'SheetId':'eea37401-614e-480f-bf0c-66e62a21c940','UId':'994ed5e1-c943-4620-8991-d05a125691b0','Col':5,'Row':23,'Format':'numberic','Value':'81136297700','TargetCode':''}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{'SheetId':'eea37401-614e-480f-bf0c-66e62a21c940','UId':'7120d041-84df-4b71-aa97-9c53b5ab7f97','Col':4,'Row':24,'Format':'numberic','Value':'9027488.88','TargetCode':''}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{'SheetId':'eea37401-614e-480f-bf0c-66e62a21c940','UId':'ee5817e5-5c8c-481c-bd88-acd0b7e7eb64','Col':5,'Row':24,'Format':'numberic','Value':'8113629.77','TargetCode':''}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{'SheetId':'eea37401-614e-480f-bf0c-66e62a21c940','UId':'dc7a563a-ad1d-4847-ad52-60ae8b13af41','Col':4,'Row':26,'Format':'percentage','Value':'0.5768','TargetCode':''}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{'SheetId':'eea37401-614e-480f-bf0c-66e62a21c940','UId':'c291a5ad-47fa-4a53-a5d4-2c97806fed49','Col':5,'Row':26,'Format':'percentage','Value':'0.5965','TargetCode':''}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{'SheetId':'eea37401-614e-480f-bf0c-66e62a21c940','UId':'71e817fa-136e-4e66-8e01-e228a752c25d','Col':4,'Row':27,'Format':'percentage','Value':'0.0079','TargetCode':''}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{'SheetId':'eea37401-614e-480f-bf0c-66e62a21c940','UId':'09a70799-3c67-42d0-9f37-8841480fa73f','Col':5,'Row':27,'Format':'percentage','Value':'0.0115','TargetCode':''}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{'SheetId':'eea37401-614e-480f-bf0c-66e62a21c940','UId':'19d7d32d-f72f-4744-9b80-66561ae1073a','Col':4,'Row':28,'Format':'numberic','Value':'3338','TargetCode':''}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{'SheetId':'eea37401-614e-480f-bf0c-66e62a21c940','UId':'2c2fe24e-69d3-4ae8-a8c8-c603f2a4a32c','Col':5,'Row':28,'Format':'numberic','Value':'3240','TargetCode':''}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{'SheetId':'eea37401-614e-480f-bf0c-66e62a21c940','UId':'507c37af-0901-43e1-8af6-f40112c246e3','Col':4,'Row':29,'Format':'numberic','Value':'12323.27','TargetCode':''}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{'SheetId':'eea37401-614e-480f-bf0c-66e62a21c940','UId':'bb1a5a18-9ac0-4a7c-9c34-d6fbecc14baf','Col':5,'Row':29,'Format':'numberic','Value':'12217.66','TargetCode':''}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B1">
      <selection activeCell="D1" sqref="D1"/>
    </sheetView>
  </sheetViews>
  <sheetFormatPr defaultColWidth="9.140625" defaultRowHeight="12.75"/>
  <cols>
    <col min="1" max="1" width="6.8515625" style="46" customWidth="1"/>
    <col min="2" max="2" width="41.7109375" style="46" customWidth="1"/>
    <col min="3" max="3" width="10.28125" style="46" customWidth="1"/>
    <col min="4" max="5" width="28.421875" style="47" customWidth="1"/>
    <col min="6" max="6" width="28.421875" style="58" customWidth="1"/>
    <col min="7" max="7" width="9.140625" style="46" customWidth="1"/>
    <col min="8" max="8" width="30.57421875" style="46" customWidth="1"/>
    <col min="9" max="9" width="9.140625" style="46" customWidth="1"/>
    <col min="10" max="10" width="18.7109375" style="47" bestFit="1" customWidth="1"/>
    <col min="11" max="11" width="17.7109375" style="47" bestFit="1" customWidth="1"/>
    <col min="12" max="12" width="11.28125" style="48" bestFit="1" customWidth="1"/>
    <col min="13" max="16384" width="9.140625" style="46" customWidth="1"/>
  </cols>
  <sheetData>
    <row r="1" spans="1:6" ht="15" customHeight="1">
      <c r="A1" s="43" t="s">
        <v>5</v>
      </c>
      <c r="B1" s="43" t="s">
        <v>6</v>
      </c>
      <c r="C1" s="43" t="s">
        <v>54</v>
      </c>
      <c r="D1" s="44" t="s">
        <v>55</v>
      </c>
      <c r="E1" s="44" t="s">
        <v>56</v>
      </c>
      <c r="F1" s="45" t="s">
        <v>57</v>
      </c>
    </row>
    <row r="2" spans="1:6" ht="15" customHeight="1">
      <c r="A2" s="49" t="s">
        <v>58</v>
      </c>
      <c r="B2" s="49" t="s">
        <v>59</v>
      </c>
      <c r="C2" s="49" t="s">
        <v>60</v>
      </c>
      <c r="D2" s="50" t="s">
        <v>1</v>
      </c>
      <c r="E2" s="50" t="s">
        <v>1</v>
      </c>
      <c r="F2" s="51" t="s">
        <v>1</v>
      </c>
    </row>
    <row r="3" spans="1:15" ht="15" customHeight="1">
      <c r="A3" s="22" t="s">
        <v>61</v>
      </c>
      <c r="B3" s="22" t="s">
        <v>62</v>
      </c>
      <c r="C3" s="22" t="s">
        <v>63</v>
      </c>
      <c r="D3" s="24">
        <v>14559288263</v>
      </c>
      <c r="E3" s="24">
        <v>3448859243</v>
      </c>
      <c r="F3" s="52">
        <v>1.0682412121934337</v>
      </c>
      <c r="M3" s="53"/>
      <c r="N3" s="53"/>
      <c r="O3" s="53"/>
    </row>
    <row r="4" spans="1:15" ht="15" customHeight="1">
      <c r="A4" s="22" t="s">
        <v>1</v>
      </c>
      <c r="B4" s="22" t="s">
        <v>340</v>
      </c>
      <c r="C4" s="22" t="s">
        <v>65</v>
      </c>
      <c r="D4" s="24">
        <v>8000000000</v>
      </c>
      <c r="E4" s="24"/>
      <c r="F4" s="52">
        <v>1.6</v>
      </c>
      <c r="M4" s="53"/>
      <c r="N4" s="53"/>
      <c r="O4" s="53"/>
    </row>
    <row r="5" spans="1:6" ht="15" customHeight="1">
      <c r="A5" s="22" t="s">
        <v>66</v>
      </c>
      <c r="B5" s="22" t="s">
        <v>66</v>
      </c>
      <c r="C5" s="22" t="s">
        <v>66</v>
      </c>
      <c r="D5" s="24"/>
      <c r="E5" s="24"/>
      <c r="F5" s="52"/>
    </row>
    <row r="6" spans="1:15" ht="15" customHeight="1">
      <c r="A6" s="22" t="s">
        <v>1</v>
      </c>
      <c r="B6" s="22" t="s">
        <v>67</v>
      </c>
      <c r="C6" s="22" t="s">
        <v>68</v>
      </c>
      <c r="D6" s="24">
        <v>6559288263</v>
      </c>
      <c r="E6" s="24">
        <v>3448859243</v>
      </c>
      <c r="F6" s="52">
        <v>0.7601257931555518</v>
      </c>
      <c r="M6" s="53"/>
      <c r="N6" s="53"/>
      <c r="O6" s="53"/>
    </row>
    <row r="7" spans="1:6" ht="15" customHeight="1">
      <c r="A7" s="22" t="s">
        <v>66</v>
      </c>
      <c r="B7" s="22" t="s">
        <v>66</v>
      </c>
      <c r="C7" s="22" t="s">
        <v>66</v>
      </c>
      <c r="D7" s="24"/>
      <c r="E7" s="24"/>
      <c r="F7" s="52"/>
    </row>
    <row r="8" spans="1:15" ht="15" customHeight="1">
      <c r="A8" s="22" t="s">
        <v>69</v>
      </c>
      <c r="B8" s="22" t="s">
        <v>70</v>
      </c>
      <c r="C8" s="22" t="s">
        <v>71</v>
      </c>
      <c r="D8" s="24">
        <v>97385013462</v>
      </c>
      <c r="E8" s="24">
        <v>93559232416</v>
      </c>
      <c r="F8" s="52">
        <v>1.43788230082028</v>
      </c>
      <c r="M8" s="53"/>
      <c r="N8" s="53"/>
      <c r="O8" s="53"/>
    </row>
    <row r="9" spans="1:6" ht="15" customHeight="1">
      <c r="A9" s="22" t="s">
        <v>66</v>
      </c>
      <c r="B9" s="22" t="s">
        <v>66</v>
      </c>
      <c r="C9" s="22" t="s">
        <v>66</v>
      </c>
      <c r="D9" s="24"/>
      <c r="E9" s="24"/>
      <c r="F9" s="52"/>
    </row>
    <row r="10" spans="1:6" ht="15" customHeight="1">
      <c r="A10" s="22"/>
      <c r="B10" s="22"/>
      <c r="C10" s="22"/>
      <c r="D10" s="24"/>
      <c r="E10" s="24"/>
      <c r="F10" s="52"/>
    </row>
    <row r="11" spans="1:6" ht="15" customHeight="1">
      <c r="A11" s="22" t="s">
        <v>72</v>
      </c>
      <c r="B11" s="22" t="s">
        <v>73</v>
      </c>
      <c r="C11" s="22" t="s">
        <v>74</v>
      </c>
      <c r="D11" s="24"/>
      <c r="E11" s="24"/>
      <c r="F11" s="52"/>
    </row>
    <row r="12" spans="1:6" ht="15" customHeight="1">
      <c r="A12" s="22" t="s">
        <v>66</v>
      </c>
      <c r="B12" s="22" t="s">
        <v>66</v>
      </c>
      <c r="C12" s="22" t="s">
        <v>66</v>
      </c>
      <c r="D12" s="24"/>
      <c r="E12" s="24"/>
      <c r="F12" s="52"/>
    </row>
    <row r="13" spans="1:15" ht="15" customHeight="1">
      <c r="A13" s="22" t="s">
        <v>75</v>
      </c>
      <c r="B13" s="22" t="s">
        <v>76</v>
      </c>
      <c r="C13" s="22" t="s">
        <v>77</v>
      </c>
      <c r="D13" s="39">
        <v>909500234</v>
      </c>
      <c r="E13" s="39">
        <v>2106041967</v>
      </c>
      <c r="F13" s="52">
        <v>0.7810336080177875</v>
      </c>
      <c r="M13" s="53"/>
      <c r="N13" s="53"/>
      <c r="O13" s="53"/>
    </row>
    <row r="14" spans="1:6" ht="15" customHeight="1">
      <c r="A14" s="22" t="s">
        <v>66</v>
      </c>
      <c r="B14" s="22" t="s">
        <v>66</v>
      </c>
      <c r="C14" s="22" t="s">
        <v>66</v>
      </c>
      <c r="D14" s="24"/>
      <c r="E14" s="24"/>
      <c r="F14" s="52"/>
    </row>
    <row r="15" spans="1:6" ht="15" customHeight="1">
      <c r="A15" s="22"/>
      <c r="B15" s="22"/>
      <c r="C15" s="22"/>
      <c r="D15" s="24"/>
      <c r="E15" s="24"/>
      <c r="F15" s="52"/>
    </row>
    <row r="16" spans="1:15" ht="15" customHeight="1">
      <c r="A16" s="22" t="s">
        <v>78</v>
      </c>
      <c r="B16" s="22" t="s">
        <v>79</v>
      </c>
      <c r="C16" s="22" t="s">
        <v>80</v>
      </c>
      <c r="D16" s="24">
        <v>801200030</v>
      </c>
      <c r="E16" s="24">
        <v>781260272</v>
      </c>
      <c r="F16" s="52">
        <v>1.696256485928703</v>
      </c>
      <c r="M16" s="53"/>
      <c r="N16" s="53"/>
      <c r="O16" s="53"/>
    </row>
    <row r="17" spans="1:6" ht="15" customHeight="1">
      <c r="A17" s="22" t="s">
        <v>66</v>
      </c>
      <c r="B17" s="22" t="s">
        <v>66</v>
      </c>
      <c r="C17" s="22" t="s">
        <v>66</v>
      </c>
      <c r="D17" s="24"/>
      <c r="E17" s="24"/>
      <c r="F17" s="52"/>
    </row>
    <row r="18" spans="1:6" ht="15" customHeight="1">
      <c r="A18" s="22"/>
      <c r="B18" s="22"/>
      <c r="C18" s="22"/>
      <c r="D18" s="24"/>
      <c r="E18" s="24"/>
      <c r="F18" s="52"/>
    </row>
    <row r="19" spans="1:6" ht="15" customHeight="1">
      <c r="A19" s="22" t="s">
        <v>81</v>
      </c>
      <c r="B19" s="22" t="s">
        <v>82</v>
      </c>
      <c r="C19" s="22" t="s">
        <v>83</v>
      </c>
      <c r="D19" s="24"/>
      <c r="E19" s="24"/>
      <c r="F19" s="52"/>
    </row>
    <row r="20" spans="1:6" ht="15" customHeight="1">
      <c r="A20" s="22" t="s">
        <v>66</v>
      </c>
      <c r="B20" s="22" t="s">
        <v>66</v>
      </c>
      <c r="C20" s="22" t="s">
        <v>66</v>
      </c>
      <c r="D20" s="24"/>
      <c r="E20" s="24"/>
      <c r="F20" s="52"/>
    </row>
    <row r="21" spans="1:6" ht="15" customHeight="1">
      <c r="A21" s="22" t="s">
        <v>84</v>
      </c>
      <c r="B21" s="22" t="s">
        <v>85</v>
      </c>
      <c r="C21" s="22" t="s">
        <v>86</v>
      </c>
      <c r="D21" s="24"/>
      <c r="E21" s="24"/>
      <c r="F21" s="52"/>
    </row>
    <row r="22" spans="1:6" ht="15" customHeight="1">
      <c r="A22" s="22" t="s">
        <v>66</v>
      </c>
      <c r="B22" s="22" t="s">
        <v>66</v>
      </c>
      <c r="C22" s="22" t="s">
        <v>66</v>
      </c>
      <c r="D22" s="24"/>
      <c r="E22" s="24"/>
      <c r="F22" s="52"/>
    </row>
    <row r="23" spans="1:6" ht="15" customHeight="1">
      <c r="A23" s="22"/>
      <c r="B23" s="22"/>
      <c r="C23" s="22"/>
      <c r="D23" s="24"/>
      <c r="E23" s="24"/>
      <c r="F23" s="52"/>
    </row>
    <row r="24" spans="1:6" ht="15" customHeight="1">
      <c r="A24" s="22" t="s">
        <v>87</v>
      </c>
      <c r="B24" s="22" t="s">
        <v>88</v>
      </c>
      <c r="C24" s="22" t="s">
        <v>89</v>
      </c>
      <c r="D24" s="24"/>
      <c r="E24" s="24"/>
      <c r="F24" s="52"/>
    </row>
    <row r="25" spans="1:6" ht="15" customHeight="1">
      <c r="A25" s="22" t="s">
        <v>66</v>
      </c>
      <c r="B25" s="22" t="s">
        <v>66</v>
      </c>
      <c r="C25" s="22" t="s">
        <v>66</v>
      </c>
      <c r="D25" s="24"/>
      <c r="E25" s="24"/>
      <c r="F25" s="52"/>
    </row>
    <row r="26" spans="1:6" ht="15" customHeight="1">
      <c r="A26" s="22"/>
      <c r="B26" s="22"/>
      <c r="C26" s="22"/>
      <c r="D26" s="24"/>
      <c r="E26" s="24"/>
      <c r="F26" s="52"/>
    </row>
    <row r="27" spans="1:6" ht="15" customHeight="1">
      <c r="A27" s="22" t="s">
        <v>90</v>
      </c>
      <c r="B27" s="22" t="s">
        <v>91</v>
      </c>
      <c r="C27" s="22" t="s">
        <v>92</v>
      </c>
      <c r="D27" s="24"/>
      <c r="E27" s="24"/>
      <c r="F27" s="52"/>
    </row>
    <row r="28" spans="1:6" ht="15" customHeight="1">
      <c r="A28" s="22" t="s">
        <v>66</v>
      </c>
      <c r="B28" s="22" t="s">
        <v>66</v>
      </c>
      <c r="C28" s="22" t="s">
        <v>66</v>
      </c>
      <c r="D28" s="24"/>
      <c r="E28" s="24"/>
      <c r="F28" s="52"/>
    </row>
    <row r="29" spans="1:6" ht="15" customHeight="1">
      <c r="A29" s="22"/>
      <c r="B29" s="22"/>
      <c r="C29" s="22"/>
      <c r="D29" s="24"/>
      <c r="E29" s="24"/>
      <c r="F29" s="52"/>
    </row>
    <row r="30" spans="1:15" ht="15" customHeight="1">
      <c r="A30" s="22" t="s">
        <v>93</v>
      </c>
      <c r="B30" s="22" t="s">
        <v>94</v>
      </c>
      <c r="C30" s="22" t="s">
        <v>95</v>
      </c>
      <c r="D30" s="24">
        <v>113655001989</v>
      </c>
      <c r="E30" s="24">
        <v>99895393898</v>
      </c>
      <c r="F30" s="52">
        <v>1.369434464615066</v>
      </c>
      <c r="M30" s="53"/>
      <c r="N30" s="53"/>
      <c r="O30" s="53"/>
    </row>
    <row r="31" spans="1:6" ht="15" customHeight="1">
      <c r="A31" s="49" t="s">
        <v>96</v>
      </c>
      <c r="B31" s="49" t="s">
        <v>97</v>
      </c>
      <c r="C31" s="49" t="s">
        <v>98</v>
      </c>
      <c r="D31" s="50"/>
      <c r="E31" s="50"/>
      <c r="F31" s="51"/>
    </row>
    <row r="32" spans="1:6" ht="15" customHeight="1">
      <c r="A32" s="22" t="s">
        <v>99</v>
      </c>
      <c r="B32" s="22" t="s">
        <v>100</v>
      </c>
      <c r="C32" s="22" t="s">
        <v>101</v>
      </c>
      <c r="D32" s="24"/>
      <c r="E32" s="24"/>
      <c r="F32" s="52"/>
    </row>
    <row r="33" spans="1:6" ht="15" customHeight="1">
      <c r="A33" s="22" t="s">
        <v>66</v>
      </c>
      <c r="B33" s="22" t="s">
        <v>66</v>
      </c>
      <c r="C33" s="22" t="s">
        <v>66</v>
      </c>
      <c r="D33" s="24"/>
      <c r="E33" s="24"/>
      <c r="F33" s="52"/>
    </row>
    <row r="34" spans="1:6" ht="15" customHeight="1">
      <c r="A34" s="22" t="s">
        <v>102</v>
      </c>
      <c r="B34" s="22" t="s">
        <v>103</v>
      </c>
      <c r="C34" s="22" t="s">
        <v>104</v>
      </c>
      <c r="D34" s="24">
        <v>1601690232</v>
      </c>
      <c r="E34" s="24"/>
      <c r="F34" s="52"/>
    </row>
    <row r="35" spans="1:6" ht="15" customHeight="1">
      <c r="A35" s="22" t="s">
        <v>66</v>
      </c>
      <c r="B35" s="22" t="s">
        <v>66</v>
      </c>
      <c r="C35" s="22" t="s">
        <v>66</v>
      </c>
      <c r="D35" s="24"/>
      <c r="E35" s="24"/>
      <c r="F35" s="52"/>
    </row>
    <row r="36" spans="1:6" ht="15" customHeight="1">
      <c r="A36" s="22"/>
      <c r="B36" s="22"/>
      <c r="C36" s="22"/>
      <c r="D36" s="24"/>
      <c r="E36" s="24"/>
      <c r="F36" s="52"/>
    </row>
    <row r="37" spans="1:15" ht="15" customHeight="1">
      <c r="A37" s="22" t="s">
        <v>105</v>
      </c>
      <c r="B37" s="22" t="s">
        <v>106</v>
      </c>
      <c r="C37" s="22" t="s">
        <v>107</v>
      </c>
      <c r="D37" s="24">
        <v>805075091</v>
      </c>
      <c r="E37" s="24">
        <v>765758601</v>
      </c>
      <c r="F37" s="52">
        <v>0.706</v>
      </c>
      <c r="M37" s="53"/>
      <c r="N37" s="53"/>
      <c r="O37" s="53"/>
    </row>
    <row r="38" spans="1:6" ht="15" customHeight="1">
      <c r="A38" s="22" t="s">
        <v>66</v>
      </c>
      <c r="B38" s="22" t="s">
        <v>66</v>
      </c>
      <c r="C38" s="22" t="s">
        <v>66</v>
      </c>
      <c r="D38" s="24"/>
      <c r="E38" s="24"/>
      <c r="F38" s="52"/>
    </row>
    <row r="39" spans="1:6" ht="15" customHeight="1">
      <c r="A39" s="22"/>
      <c r="B39" s="22"/>
      <c r="C39" s="22"/>
      <c r="D39" s="24"/>
      <c r="E39" s="24"/>
      <c r="F39" s="52"/>
    </row>
    <row r="40" spans="1:15" ht="15" customHeight="1">
      <c r="A40" s="22" t="s">
        <v>108</v>
      </c>
      <c r="B40" s="22" t="s">
        <v>109</v>
      </c>
      <c r="C40" s="22" t="s">
        <v>110</v>
      </c>
      <c r="D40" s="24">
        <v>2406765323</v>
      </c>
      <c r="E40" s="24">
        <v>765758601</v>
      </c>
      <c r="F40" s="52">
        <v>2.1104370446896983</v>
      </c>
      <c r="M40" s="53"/>
      <c r="N40" s="53"/>
      <c r="O40" s="53"/>
    </row>
    <row r="41" spans="1:15" ht="15" customHeight="1">
      <c r="A41" s="22" t="s">
        <v>1</v>
      </c>
      <c r="B41" s="22" t="s">
        <v>111</v>
      </c>
      <c r="C41" s="22" t="s">
        <v>112</v>
      </c>
      <c r="D41" s="24">
        <v>111248236666</v>
      </c>
      <c r="E41" s="24">
        <v>99129635297</v>
      </c>
      <c r="F41" s="52">
        <v>1.3591105899217606</v>
      </c>
      <c r="M41" s="53"/>
      <c r="N41" s="53"/>
      <c r="O41" s="53"/>
    </row>
    <row r="42" spans="1:15" ht="15" customHeight="1">
      <c r="A42" s="22" t="s">
        <v>1</v>
      </c>
      <c r="B42" s="22" t="s">
        <v>113</v>
      </c>
      <c r="C42" s="22" t="s">
        <v>114</v>
      </c>
      <c r="D42" s="54">
        <v>9027488.88</v>
      </c>
      <c r="E42" s="54">
        <v>8113629.77</v>
      </c>
      <c r="F42" s="52">
        <v>1.2803617189769712</v>
      </c>
      <c r="M42" s="53"/>
      <c r="N42" s="53"/>
      <c r="O42" s="53"/>
    </row>
    <row r="43" spans="1:15" ht="15" customHeight="1">
      <c r="A43" s="22" t="s">
        <v>1</v>
      </c>
      <c r="B43" s="22" t="s">
        <v>115</v>
      </c>
      <c r="C43" s="22" t="s">
        <v>116</v>
      </c>
      <c r="D43" s="54">
        <v>12323.27</v>
      </c>
      <c r="E43" s="54">
        <v>12217.66</v>
      </c>
      <c r="F43" s="52">
        <v>1.0615053181775895</v>
      </c>
      <c r="M43" s="53"/>
      <c r="N43" s="53"/>
      <c r="O43" s="53"/>
    </row>
    <row r="44" spans="1:6" ht="15" customHeight="1">
      <c r="A44" s="55" t="s">
        <v>1</v>
      </c>
      <c r="B44" s="55" t="s">
        <v>1</v>
      </c>
      <c r="C44" s="55" t="s">
        <v>1</v>
      </c>
      <c r="D44" s="56" t="s">
        <v>1</v>
      </c>
      <c r="E44" s="56" t="s">
        <v>1</v>
      </c>
      <c r="F44" s="57"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85" zoomScaleNormal="85" zoomScalePageLayoutView="0" workbookViewId="0" topLeftCell="A21">
      <selection activeCell="D51" sqref="D51"/>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742006921</v>
      </c>
      <c r="E2" s="41">
        <v>660226393</v>
      </c>
      <c r="F2" s="13">
        <v>4790557943</v>
      </c>
      <c r="M2" s="40"/>
      <c r="N2" s="40"/>
      <c r="O2" s="40"/>
    </row>
    <row r="3" spans="1:6" ht="15" customHeight="1">
      <c r="A3" s="5" t="s">
        <v>8</v>
      </c>
      <c r="B3" s="5" t="s">
        <v>120</v>
      </c>
      <c r="C3" s="5" t="s">
        <v>121</v>
      </c>
      <c r="D3" s="61"/>
      <c r="E3" s="62"/>
      <c r="F3" s="61"/>
    </row>
    <row r="4" spans="1:6" ht="15" customHeight="1">
      <c r="A4" s="5" t="s">
        <v>66</v>
      </c>
      <c r="B4" s="5" t="s">
        <v>66</v>
      </c>
      <c r="C4" s="5" t="s">
        <v>66</v>
      </c>
      <c r="D4" s="61"/>
      <c r="E4" s="62"/>
      <c r="F4" s="61"/>
    </row>
    <row r="5" spans="1:15" ht="15" customHeight="1">
      <c r="A5" s="5" t="s">
        <v>11</v>
      </c>
      <c r="B5" s="5" t="s">
        <v>76</v>
      </c>
      <c r="C5" s="5" t="s">
        <v>83</v>
      </c>
      <c r="D5" s="61">
        <v>702621260</v>
      </c>
      <c r="E5" s="62">
        <v>626093880</v>
      </c>
      <c r="F5" s="61">
        <v>4254412098</v>
      </c>
      <c r="M5" s="40"/>
      <c r="N5" s="40"/>
      <c r="O5" s="40"/>
    </row>
    <row r="6" spans="1:6" ht="15" customHeight="1">
      <c r="A6" s="5" t="s">
        <v>66</v>
      </c>
      <c r="B6" s="5" t="s">
        <v>66</v>
      </c>
      <c r="C6" s="5" t="s">
        <v>66</v>
      </c>
      <c r="D6" s="61"/>
      <c r="E6" s="62"/>
      <c r="F6" s="61"/>
    </row>
    <row r="7" spans="1:15" ht="15" customHeight="1">
      <c r="A7" s="5" t="s">
        <v>14</v>
      </c>
      <c r="B7" s="5" t="s">
        <v>122</v>
      </c>
      <c r="C7" s="5" t="s">
        <v>101</v>
      </c>
      <c r="D7" s="61">
        <v>39385661</v>
      </c>
      <c r="E7" s="62">
        <v>34132513</v>
      </c>
      <c r="F7" s="61">
        <v>536145845</v>
      </c>
      <c r="M7" s="40"/>
      <c r="N7" s="40"/>
      <c r="O7" s="40"/>
    </row>
    <row r="8" spans="1:6" ht="15" customHeight="1">
      <c r="A8" s="5" t="s">
        <v>66</v>
      </c>
      <c r="B8" s="5" t="s">
        <v>66</v>
      </c>
      <c r="C8" s="5" t="s">
        <v>66</v>
      </c>
      <c r="D8" s="61"/>
      <c r="E8" s="62"/>
      <c r="F8" s="61"/>
    </row>
    <row r="9" spans="1:6" ht="15" customHeight="1">
      <c r="A9" s="5" t="s">
        <v>17</v>
      </c>
      <c r="B9" s="5" t="s">
        <v>123</v>
      </c>
      <c r="C9" s="5" t="s">
        <v>121</v>
      </c>
      <c r="D9" s="61"/>
      <c r="E9" s="62"/>
      <c r="F9" s="61"/>
    </row>
    <row r="10" spans="1:6" ht="15" customHeight="1">
      <c r="A10" s="5" t="s">
        <v>66</v>
      </c>
      <c r="B10" s="5" t="s">
        <v>66</v>
      </c>
      <c r="C10" s="5" t="s">
        <v>66</v>
      </c>
      <c r="D10" s="14"/>
      <c r="E10" s="42"/>
      <c r="F10" s="14"/>
    </row>
    <row r="11" spans="1:15" ht="15" customHeight="1">
      <c r="A11" s="8" t="s">
        <v>96</v>
      </c>
      <c r="B11" s="8" t="s">
        <v>124</v>
      </c>
      <c r="C11" s="8" t="s">
        <v>125</v>
      </c>
      <c r="D11" s="13">
        <v>185193490</v>
      </c>
      <c r="E11" s="41">
        <v>174970140</v>
      </c>
      <c r="F11" s="13">
        <v>1252135371</v>
      </c>
      <c r="M11" s="40"/>
      <c r="N11" s="40"/>
      <c r="O11" s="40"/>
    </row>
    <row r="12" spans="1:15" ht="15" customHeight="1">
      <c r="A12" s="5" t="s">
        <v>8</v>
      </c>
      <c r="B12" s="5" t="s">
        <v>126</v>
      </c>
      <c r="C12" s="5" t="s">
        <v>127</v>
      </c>
      <c r="D12" s="14">
        <v>106098264</v>
      </c>
      <c r="E12" s="42">
        <v>94974190</v>
      </c>
      <c r="F12" s="14">
        <v>714813273</v>
      </c>
      <c r="M12" s="40"/>
      <c r="N12" s="40"/>
      <c r="O12" s="40"/>
    </row>
    <row r="13" spans="1:6" ht="15" customHeight="1">
      <c r="A13" s="5" t="s">
        <v>66</v>
      </c>
      <c r="B13" s="5" t="s">
        <v>66</v>
      </c>
      <c r="C13" s="5" t="s">
        <v>66</v>
      </c>
      <c r="D13" s="14"/>
      <c r="E13" s="42"/>
      <c r="F13" s="14"/>
    </row>
    <row r="14" spans="1:15" ht="15" customHeight="1">
      <c r="A14" s="5" t="s">
        <v>11</v>
      </c>
      <c r="B14" s="5" t="s">
        <v>128</v>
      </c>
      <c r="C14" s="5" t="s">
        <v>129</v>
      </c>
      <c r="D14" s="14">
        <v>25633787</v>
      </c>
      <c r="E14" s="42">
        <v>25652861</v>
      </c>
      <c r="F14" s="14">
        <v>179428868</v>
      </c>
      <c r="M14" s="40"/>
      <c r="N14" s="40"/>
      <c r="O14" s="40"/>
    </row>
    <row r="15" spans="1:6" ht="15" customHeight="1">
      <c r="A15" s="5" t="s">
        <v>66</v>
      </c>
      <c r="B15" s="5" t="s">
        <v>66</v>
      </c>
      <c r="C15" s="5" t="s">
        <v>66</v>
      </c>
      <c r="D15" s="14"/>
      <c r="E15" s="42"/>
      <c r="F15" s="14"/>
    </row>
    <row r="16" spans="1:6" ht="15" customHeight="1">
      <c r="A16" s="5"/>
      <c r="B16" s="5"/>
      <c r="C16" s="5"/>
      <c r="D16" s="14"/>
      <c r="E16" s="42"/>
      <c r="F16" s="14"/>
    </row>
    <row r="17" spans="1:15" ht="15" customHeight="1">
      <c r="A17" s="5" t="s">
        <v>14</v>
      </c>
      <c r="B17" s="5" t="s">
        <v>130</v>
      </c>
      <c r="C17" s="5" t="s">
        <v>131</v>
      </c>
      <c r="D17" s="14">
        <v>29700000</v>
      </c>
      <c r="E17" s="42">
        <v>27500000</v>
      </c>
      <c r="F17" s="14">
        <v>194700000</v>
      </c>
      <c r="M17" s="40"/>
      <c r="N17" s="40"/>
      <c r="O17" s="40"/>
    </row>
    <row r="18" spans="1:6" ht="15" customHeight="1">
      <c r="A18" s="5" t="s">
        <v>66</v>
      </c>
      <c r="B18" s="5" t="s">
        <v>66</v>
      </c>
      <c r="C18" s="5" t="s">
        <v>66</v>
      </c>
      <c r="D18" s="14"/>
      <c r="E18" s="42"/>
      <c r="F18" s="14"/>
    </row>
    <row r="19" spans="1:6" ht="15" customHeight="1">
      <c r="A19" s="5"/>
      <c r="B19" s="5"/>
      <c r="C19" s="5"/>
      <c r="D19" s="14"/>
      <c r="E19" s="42"/>
      <c r="F19" s="14"/>
    </row>
    <row r="20" spans="1:6" ht="15" customHeight="1">
      <c r="A20" s="5" t="s">
        <v>17</v>
      </c>
      <c r="B20" s="5" t="s">
        <v>132</v>
      </c>
      <c r="C20" s="5" t="s">
        <v>133</v>
      </c>
      <c r="D20" s="14"/>
      <c r="E20" s="42"/>
      <c r="F20" s="14"/>
    </row>
    <row r="21" spans="1:6" ht="15" customHeight="1">
      <c r="A21" s="5" t="s">
        <v>66</v>
      </c>
      <c r="B21" s="5" t="s">
        <v>66</v>
      </c>
      <c r="C21" s="5" t="s">
        <v>66</v>
      </c>
      <c r="D21" s="14"/>
      <c r="E21" s="42"/>
      <c r="F21" s="14"/>
    </row>
    <row r="22" spans="1:6" ht="15" customHeight="1">
      <c r="A22" s="5" t="s">
        <v>20</v>
      </c>
      <c r="B22" s="5" t="s">
        <v>134</v>
      </c>
      <c r="C22" s="5" t="s">
        <v>135</v>
      </c>
      <c r="D22" s="14"/>
      <c r="E22" s="42"/>
      <c r="F22" s="14"/>
    </row>
    <row r="23" spans="1:6" ht="15" customHeight="1">
      <c r="A23" s="5" t="s">
        <v>66</v>
      </c>
      <c r="B23" s="5" t="s">
        <v>66</v>
      </c>
      <c r="C23" s="5" t="s">
        <v>66</v>
      </c>
      <c r="D23" s="14"/>
      <c r="E23" s="42"/>
      <c r="F23" s="14"/>
    </row>
    <row r="24" spans="1:15" ht="15" customHeight="1">
      <c r="A24" s="5" t="s">
        <v>23</v>
      </c>
      <c r="B24" s="5" t="s">
        <v>136</v>
      </c>
      <c r="C24" s="5" t="s">
        <v>137</v>
      </c>
      <c r="D24" s="14">
        <v>5997854</v>
      </c>
      <c r="E24" s="42">
        <v>5204374</v>
      </c>
      <c r="F24" s="14">
        <v>40417582</v>
      </c>
      <c r="M24" s="40"/>
      <c r="N24" s="40"/>
      <c r="O24" s="40"/>
    </row>
    <row r="25" spans="1:6" ht="15" customHeight="1">
      <c r="A25" s="5" t="s">
        <v>66</v>
      </c>
      <c r="B25" s="5" t="s">
        <v>66</v>
      </c>
      <c r="C25" s="5" t="s">
        <v>66</v>
      </c>
      <c r="D25" s="14"/>
      <c r="E25" s="42"/>
      <c r="F25" s="14"/>
    </row>
    <row r="26" spans="1:15" ht="15" customHeight="1">
      <c r="A26" s="5" t="s">
        <v>26</v>
      </c>
      <c r="B26" s="5" t="s">
        <v>138</v>
      </c>
      <c r="C26" s="5" t="s">
        <v>139</v>
      </c>
      <c r="D26" s="14">
        <v>15000000</v>
      </c>
      <c r="E26" s="42">
        <v>15000000</v>
      </c>
      <c r="F26" s="14">
        <v>105000000</v>
      </c>
      <c r="M26" s="40"/>
      <c r="N26" s="40"/>
      <c r="O26" s="40"/>
    </row>
    <row r="27" spans="1:6" ht="15" customHeight="1">
      <c r="A27" s="5" t="s">
        <v>66</v>
      </c>
      <c r="B27" s="5" t="s">
        <v>66</v>
      </c>
      <c r="C27" s="5" t="s">
        <v>66</v>
      </c>
      <c r="D27" s="14"/>
      <c r="E27" s="42"/>
      <c r="F27" s="14"/>
    </row>
    <row r="28" spans="1:6" ht="15" customHeight="1">
      <c r="A28" s="5"/>
      <c r="B28" s="5"/>
      <c r="C28" s="5"/>
      <c r="D28" s="14"/>
      <c r="E28" s="42"/>
      <c r="F28" s="14"/>
    </row>
    <row r="29" spans="1:15" ht="15" customHeight="1">
      <c r="A29" s="5" t="s">
        <v>29</v>
      </c>
      <c r="B29" s="5" t="s">
        <v>140</v>
      </c>
      <c r="C29" s="5" t="s">
        <v>141</v>
      </c>
      <c r="D29" s="14"/>
      <c r="E29" s="42"/>
      <c r="F29" s="14"/>
      <c r="M29" s="40"/>
      <c r="N29" s="40"/>
      <c r="O29" s="40"/>
    </row>
    <row r="30" spans="1:6" ht="15" customHeight="1">
      <c r="A30" s="5" t="s">
        <v>66</v>
      </c>
      <c r="B30" s="5" t="s">
        <v>66</v>
      </c>
      <c r="C30" s="5" t="s">
        <v>66</v>
      </c>
      <c r="D30" s="14"/>
      <c r="E30" s="42"/>
      <c r="F30" s="14"/>
    </row>
    <row r="31" spans="1:6" ht="15" customHeight="1">
      <c r="A31" s="5"/>
      <c r="B31" s="5"/>
      <c r="C31" s="5"/>
      <c r="D31" s="14"/>
      <c r="E31" s="42"/>
      <c r="F31" s="14"/>
    </row>
    <row r="32" spans="1:15" ht="15" customHeight="1">
      <c r="A32" s="5" t="s">
        <v>32</v>
      </c>
      <c r="B32" s="5" t="s">
        <v>142</v>
      </c>
      <c r="C32" s="5" t="s">
        <v>133</v>
      </c>
      <c r="D32" s="14">
        <v>1423146</v>
      </c>
      <c r="E32" s="42">
        <v>6088203</v>
      </c>
      <c r="F32" s="14">
        <v>12343661</v>
      </c>
      <c r="M32" s="40"/>
      <c r="N32" s="40"/>
      <c r="O32" s="40"/>
    </row>
    <row r="33" spans="1:6" ht="15" customHeight="1">
      <c r="A33" s="5" t="s">
        <v>66</v>
      </c>
      <c r="B33" s="5" t="s">
        <v>66</v>
      </c>
      <c r="C33" s="5" t="s">
        <v>66</v>
      </c>
      <c r="D33" s="14"/>
      <c r="E33" s="42"/>
      <c r="F33" s="14"/>
    </row>
    <row r="34" spans="1:6" ht="15" customHeight="1">
      <c r="A34" s="5"/>
      <c r="B34" s="5"/>
      <c r="C34" s="5"/>
      <c r="D34" s="14"/>
      <c r="E34" s="42"/>
      <c r="F34" s="14"/>
    </row>
    <row r="35" spans="1:15" ht="15" customHeight="1">
      <c r="A35" s="5" t="s">
        <v>35</v>
      </c>
      <c r="B35" s="5" t="s">
        <v>143</v>
      </c>
      <c r="C35" s="5" t="s">
        <v>135</v>
      </c>
      <c r="D35" s="14">
        <v>1340439</v>
      </c>
      <c r="E35" s="42">
        <v>550512</v>
      </c>
      <c r="F35" s="14">
        <v>5431987</v>
      </c>
      <c r="M35" s="40"/>
      <c r="N35" s="40"/>
      <c r="O35" s="40"/>
    </row>
    <row r="36" spans="1:15" ht="15" customHeight="1">
      <c r="A36" s="5" t="s">
        <v>66</v>
      </c>
      <c r="B36" s="5" t="s">
        <v>66</v>
      </c>
      <c r="C36" s="5" t="s">
        <v>66</v>
      </c>
      <c r="D36" s="14"/>
      <c r="E36" s="42"/>
      <c r="F36" s="14"/>
      <c r="M36" s="40"/>
      <c r="N36" s="40"/>
      <c r="O36" s="40"/>
    </row>
    <row r="37" spans="1:6" ht="15" customHeight="1">
      <c r="A37" s="5"/>
      <c r="B37" s="5"/>
      <c r="C37" s="5"/>
      <c r="D37" s="14"/>
      <c r="E37" s="42"/>
      <c r="F37" s="14"/>
    </row>
    <row r="38" spans="1:15" ht="15" customHeight="1">
      <c r="A38" s="8" t="s">
        <v>144</v>
      </c>
      <c r="B38" s="8" t="s">
        <v>145</v>
      </c>
      <c r="C38" s="8" t="s">
        <v>146</v>
      </c>
      <c r="D38" s="13">
        <v>556813431</v>
      </c>
      <c r="E38" s="41">
        <v>485256253</v>
      </c>
      <c r="F38" s="13">
        <v>3538422572</v>
      </c>
      <c r="M38" s="40"/>
      <c r="N38" s="40"/>
      <c r="O38" s="40"/>
    </row>
    <row r="39" spans="1:15" ht="15" customHeight="1">
      <c r="A39" s="8" t="s">
        <v>147</v>
      </c>
      <c r="B39" s="8" t="s">
        <v>148</v>
      </c>
      <c r="C39" s="8" t="s">
        <v>149</v>
      </c>
      <c r="D39" s="13">
        <v>335525318</v>
      </c>
      <c r="E39" s="41">
        <v>623857182</v>
      </c>
      <c r="F39" s="13">
        <v>861053316</v>
      </c>
      <c r="M39" s="40"/>
      <c r="N39" s="40"/>
      <c r="O39" s="40"/>
    </row>
    <row r="40" spans="1:15" ht="15" customHeight="1">
      <c r="A40" s="5" t="s">
        <v>8</v>
      </c>
      <c r="B40" s="5" t="s">
        <v>150</v>
      </c>
      <c r="C40" s="5" t="s">
        <v>151</v>
      </c>
      <c r="D40" s="14">
        <v>1187785</v>
      </c>
      <c r="E40" s="42">
        <v>4323164</v>
      </c>
      <c r="F40" s="14">
        <v>-11612731</v>
      </c>
      <c r="M40" s="40"/>
      <c r="N40" s="40"/>
      <c r="O40" s="40"/>
    </row>
    <row r="41" spans="1:15" ht="15" customHeight="1">
      <c r="A41" s="5" t="s">
        <v>11</v>
      </c>
      <c r="B41" s="5" t="s">
        <v>152</v>
      </c>
      <c r="C41" s="5" t="s">
        <v>153</v>
      </c>
      <c r="D41" s="14">
        <v>334337533</v>
      </c>
      <c r="E41" s="42">
        <v>619534018</v>
      </c>
      <c r="F41" s="14">
        <v>872666047</v>
      </c>
      <c r="M41" s="40"/>
      <c r="N41" s="40"/>
      <c r="O41" s="40"/>
    </row>
    <row r="42" spans="1:15" ht="15" customHeight="1">
      <c r="A42" s="8" t="s">
        <v>154</v>
      </c>
      <c r="B42" s="8" t="s">
        <v>155</v>
      </c>
      <c r="C42" s="8" t="s">
        <v>156</v>
      </c>
      <c r="D42" s="13">
        <v>892338749</v>
      </c>
      <c r="E42" s="41">
        <v>1109113435</v>
      </c>
      <c r="F42" s="13">
        <v>4399475888</v>
      </c>
      <c r="M42" s="40"/>
      <c r="N42" s="40"/>
      <c r="O42" s="40"/>
    </row>
    <row r="43" spans="1:15" ht="15" customHeight="1">
      <c r="A43" s="8" t="s">
        <v>157</v>
      </c>
      <c r="B43" s="8" t="s">
        <v>158</v>
      </c>
      <c r="C43" s="8" t="s">
        <v>159</v>
      </c>
      <c r="D43" s="13">
        <v>99129635297</v>
      </c>
      <c r="E43" s="41">
        <v>98200515618</v>
      </c>
      <c r="F43" s="13">
        <v>113197601214</v>
      </c>
      <c r="M43" s="40"/>
      <c r="N43" s="40"/>
      <c r="O43" s="40"/>
    </row>
    <row r="44" spans="1:15" ht="15" customHeight="1">
      <c r="A44" s="8" t="s">
        <v>160</v>
      </c>
      <c r="B44" s="8" t="s">
        <v>161</v>
      </c>
      <c r="C44" s="8" t="s">
        <v>162</v>
      </c>
      <c r="D44" s="13">
        <v>12118601369</v>
      </c>
      <c r="E44" s="41">
        <v>929119679</v>
      </c>
      <c r="F44" s="13">
        <v>-1949364548</v>
      </c>
      <c r="M44" s="40"/>
      <c r="N44" s="40"/>
      <c r="O44" s="40"/>
    </row>
    <row r="45" spans="1:15" ht="15" customHeight="1">
      <c r="A45" s="5" t="s">
        <v>8</v>
      </c>
      <c r="B45" s="5" t="s">
        <v>163</v>
      </c>
      <c r="C45" s="5" t="s">
        <v>164</v>
      </c>
      <c r="D45" s="14">
        <v>892338749</v>
      </c>
      <c r="E45" s="42">
        <v>1109113435</v>
      </c>
      <c r="F45" s="14">
        <v>4399475888</v>
      </c>
      <c r="M45" s="40"/>
      <c r="N45" s="40"/>
      <c r="O45" s="40"/>
    </row>
    <row r="46" spans="1:6" ht="15" customHeight="1">
      <c r="A46" s="5" t="s">
        <v>11</v>
      </c>
      <c r="B46" s="5" t="s">
        <v>165</v>
      </c>
      <c r="C46" s="5" t="s">
        <v>166</v>
      </c>
      <c r="D46" s="14"/>
      <c r="E46" s="42"/>
      <c r="F46" s="14"/>
    </row>
    <row r="47" spans="1:15" ht="15" customHeight="1">
      <c r="A47" s="5" t="s">
        <v>14</v>
      </c>
      <c r="B47" s="5" t="s">
        <v>167</v>
      </c>
      <c r="C47" s="5" t="s">
        <v>168</v>
      </c>
      <c r="D47" s="14">
        <v>11226262620</v>
      </c>
      <c r="E47" s="42">
        <v>-179993756</v>
      </c>
      <c r="F47" s="14">
        <v>-6348840436</v>
      </c>
      <c r="M47" s="40"/>
      <c r="N47" s="40"/>
      <c r="O47" s="40"/>
    </row>
    <row r="48" spans="1:15" ht="15" customHeight="1">
      <c r="A48" s="8" t="s">
        <v>169</v>
      </c>
      <c r="B48" s="8" t="s">
        <v>170</v>
      </c>
      <c r="C48" s="8" t="s">
        <v>171</v>
      </c>
      <c r="D48" s="13">
        <v>111248236666</v>
      </c>
      <c r="E48" s="41">
        <v>99129635297</v>
      </c>
      <c r="F48" s="13">
        <v>111248236666</v>
      </c>
      <c r="M48" s="40"/>
      <c r="N48" s="40"/>
      <c r="O48" s="40"/>
    </row>
    <row r="49" spans="1:6" ht="15" customHeight="1">
      <c r="A49" s="8" t="s">
        <v>172</v>
      </c>
      <c r="B49" s="8" t="s">
        <v>173</v>
      </c>
      <c r="C49" s="8" t="s">
        <v>174</v>
      </c>
      <c r="D49" s="13"/>
      <c r="E49" s="41" t="s">
        <v>1</v>
      </c>
      <c r="F49" s="13" t="s">
        <v>1</v>
      </c>
    </row>
    <row r="50" spans="1:6" ht="15" customHeight="1">
      <c r="A50" s="5" t="s">
        <v>1</v>
      </c>
      <c r="B50" s="5" t="s">
        <v>175</v>
      </c>
      <c r="C50" s="5" t="s">
        <v>176</v>
      </c>
      <c r="D50" s="14"/>
      <c r="E50" s="42"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6"/>
  <sheetViews>
    <sheetView zoomScalePageLayoutView="0" workbookViewId="0" topLeftCell="A17">
      <selection activeCell="E36" sqref="E36"/>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71" t="s">
        <v>182</v>
      </c>
      <c r="C2" s="71"/>
      <c r="D2" s="71"/>
      <c r="E2" s="71"/>
      <c r="F2" s="71"/>
      <c r="G2" s="71"/>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59" t="s">
        <v>360</v>
      </c>
      <c r="C13" s="65" t="s">
        <v>344</v>
      </c>
      <c r="D13" s="36">
        <v>115000</v>
      </c>
      <c r="E13" s="38">
        <v>103353.82</v>
      </c>
      <c r="F13" s="14">
        <v>11885689300</v>
      </c>
      <c r="G13" s="19">
        <v>0.10457691339577246</v>
      </c>
    </row>
    <row r="14" spans="1:7" ht="15" customHeight="1">
      <c r="A14" s="5"/>
      <c r="B14" s="33" t="s">
        <v>361</v>
      </c>
      <c r="C14" s="65" t="s">
        <v>345</v>
      </c>
      <c r="D14" s="36">
        <v>100000</v>
      </c>
      <c r="E14" s="38">
        <v>102368.08</v>
      </c>
      <c r="F14" s="14">
        <v>10236808000</v>
      </c>
      <c r="G14" s="19">
        <v>0.09006913748495433</v>
      </c>
    </row>
    <row r="15" spans="1:7" ht="15" customHeight="1">
      <c r="A15" s="5"/>
      <c r="B15" s="5" t="s">
        <v>362</v>
      </c>
      <c r="C15" s="65" t="s">
        <v>346</v>
      </c>
      <c r="D15" s="35">
        <v>150000</v>
      </c>
      <c r="E15" s="23">
        <v>100215.32</v>
      </c>
      <c r="F15" s="14">
        <v>15032298000</v>
      </c>
      <c r="G15" s="19">
        <v>0.13226252903022154</v>
      </c>
    </row>
    <row r="16" spans="1:7" ht="15" customHeight="1">
      <c r="A16" s="5"/>
      <c r="B16" s="5" t="s">
        <v>363</v>
      </c>
      <c r="C16" s="65" t="s">
        <v>347</v>
      </c>
      <c r="D16" s="14">
        <v>985</v>
      </c>
      <c r="E16" s="23">
        <v>101039.70050761421</v>
      </c>
      <c r="F16" s="14">
        <v>99524105</v>
      </c>
      <c r="G16" s="19">
        <v>0.0008756684990391567</v>
      </c>
    </row>
    <row r="17" spans="1:7" ht="15" customHeight="1">
      <c r="A17" s="5"/>
      <c r="B17" s="5" t="s">
        <v>364</v>
      </c>
      <c r="C17" s="65" t="s">
        <v>348</v>
      </c>
      <c r="D17" s="14">
        <v>18377</v>
      </c>
      <c r="E17" s="23">
        <v>101020.45997714535</v>
      </c>
      <c r="F17" s="14">
        <v>1856452993</v>
      </c>
      <c r="G17" s="19">
        <v>0.016334107258910394</v>
      </c>
    </row>
    <row r="18" spans="1:7" ht="15" customHeight="1">
      <c r="A18" s="5"/>
      <c r="B18" s="5" t="s">
        <v>365</v>
      </c>
      <c r="C18" s="65" t="s">
        <v>349</v>
      </c>
      <c r="D18" s="14">
        <v>16270</v>
      </c>
      <c r="E18" s="23">
        <v>100118.11001843885</v>
      </c>
      <c r="F18" s="14">
        <v>1628921650</v>
      </c>
      <c r="G18" s="19">
        <v>0.01433215979493497</v>
      </c>
    </row>
    <row r="19" spans="1:7" ht="15" customHeight="1">
      <c r="A19" s="5"/>
      <c r="B19" s="5" t="s">
        <v>366</v>
      </c>
      <c r="C19" s="65" t="s">
        <v>350</v>
      </c>
      <c r="D19" s="14">
        <v>7272</v>
      </c>
      <c r="E19" s="23">
        <v>101083.51993949396</v>
      </c>
      <c r="F19" s="14">
        <v>735079357</v>
      </c>
      <c r="G19" s="19">
        <v>0.006467637535839769</v>
      </c>
    </row>
    <row r="20" spans="1:7" ht="15" customHeight="1">
      <c r="A20" s="5"/>
      <c r="B20" s="5" t="s">
        <v>367</v>
      </c>
      <c r="C20" s="65" t="s">
        <v>351</v>
      </c>
      <c r="D20" s="14">
        <v>1085</v>
      </c>
      <c r="E20" s="23">
        <v>101197.2599078341</v>
      </c>
      <c r="F20" s="14">
        <v>109799027</v>
      </c>
      <c r="G20" s="19">
        <v>0.0009660729847211371</v>
      </c>
    </row>
    <row r="21" spans="1:7" ht="15" customHeight="1">
      <c r="A21" s="5"/>
      <c r="B21" s="22" t="s">
        <v>368</v>
      </c>
      <c r="C21" s="65" t="s">
        <v>352</v>
      </c>
      <c r="D21" s="14">
        <v>28368</v>
      </c>
      <c r="E21" s="23">
        <v>100027.4500141004</v>
      </c>
      <c r="F21" s="14">
        <v>2837578702</v>
      </c>
      <c r="G21" s="19">
        <v>0.0249665976185952</v>
      </c>
    </row>
    <row r="22" spans="1:7" ht="15" customHeight="1">
      <c r="A22" s="5"/>
      <c r="B22" s="59" t="s">
        <v>369</v>
      </c>
      <c r="C22" s="37" t="s">
        <v>342</v>
      </c>
      <c r="D22" s="63">
        <v>26799</v>
      </c>
      <c r="E22" s="23">
        <v>100507.06000223888</v>
      </c>
      <c r="F22" s="14">
        <v>2693488701</v>
      </c>
      <c r="G22" s="19">
        <v>0.02369881354857296</v>
      </c>
    </row>
    <row r="23" spans="1:7" ht="15" customHeight="1">
      <c r="A23" s="5"/>
      <c r="B23" s="59" t="s">
        <v>370</v>
      </c>
      <c r="C23" s="65" t="s">
        <v>353</v>
      </c>
      <c r="D23" s="63">
        <v>18956</v>
      </c>
      <c r="E23" s="23">
        <v>100166.5799746782</v>
      </c>
      <c r="F23" s="14">
        <v>1898757690</v>
      </c>
      <c r="G23" s="19">
        <v>0.016706327541868942</v>
      </c>
    </row>
    <row r="24" spans="1:7" ht="15" customHeight="1">
      <c r="A24" s="5"/>
      <c r="B24" s="59" t="s">
        <v>371</v>
      </c>
      <c r="C24" s="65" t="s">
        <v>354</v>
      </c>
      <c r="D24" s="63">
        <v>77400</v>
      </c>
      <c r="E24" s="23">
        <v>100000.23</v>
      </c>
      <c r="F24" s="14">
        <v>7740017802</v>
      </c>
      <c r="G24" s="19">
        <v>0.0681009869037626</v>
      </c>
    </row>
    <row r="25" spans="1:7" ht="15" customHeight="1">
      <c r="A25" s="5"/>
      <c r="B25" s="59" t="s">
        <v>372</v>
      </c>
      <c r="C25" s="65" t="s">
        <v>355</v>
      </c>
      <c r="D25" s="63">
        <v>2499</v>
      </c>
      <c r="E25" s="23">
        <v>102981.79991996799</v>
      </c>
      <c r="F25" s="14">
        <v>257351518</v>
      </c>
      <c r="G25" s="19">
        <v>0.0022643219699640454</v>
      </c>
    </row>
    <row r="26" spans="1:7" ht="15" customHeight="1">
      <c r="A26" s="5"/>
      <c r="B26" s="59" t="s">
        <v>373</v>
      </c>
      <c r="C26" s="65" t="s">
        <v>356</v>
      </c>
      <c r="D26" s="63">
        <v>75000</v>
      </c>
      <c r="E26" s="23">
        <v>99541.73</v>
      </c>
      <c r="F26" s="14">
        <v>7465629750</v>
      </c>
      <c r="G26" s="19">
        <v>0.06568676802031603</v>
      </c>
    </row>
    <row r="27" spans="1:7" ht="15" customHeight="1">
      <c r="A27" s="5"/>
      <c r="B27" s="59" t="s">
        <v>374</v>
      </c>
      <c r="C27" s="65" t="s">
        <v>357</v>
      </c>
      <c r="D27" s="63">
        <v>7107</v>
      </c>
      <c r="E27" s="23">
        <v>100561.15998311524</v>
      </c>
      <c r="F27" s="14">
        <v>714688164</v>
      </c>
      <c r="G27" s="19">
        <v>0.0062882244643238</v>
      </c>
    </row>
    <row r="28" spans="1:7" ht="15" customHeight="1">
      <c r="A28" s="5"/>
      <c r="B28" s="59" t="s">
        <v>375</v>
      </c>
      <c r="C28" s="65" t="s">
        <v>358</v>
      </c>
      <c r="D28" s="63">
        <v>110000</v>
      </c>
      <c r="E28" s="23">
        <v>100130.63</v>
      </c>
      <c r="F28" s="14">
        <v>11014369300</v>
      </c>
      <c r="G28" s="19">
        <v>0.09691055481276588</v>
      </c>
    </row>
    <row r="29" spans="1:7" ht="15" customHeight="1">
      <c r="A29" s="5"/>
      <c r="B29" s="59" t="s">
        <v>376</v>
      </c>
      <c r="C29" s="65" t="s">
        <v>359</v>
      </c>
      <c r="D29" s="63">
        <v>140000</v>
      </c>
      <c r="E29" s="23">
        <v>101364.32</v>
      </c>
      <c r="F29" s="14">
        <v>14191004800</v>
      </c>
      <c r="G29" s="19">
        <v>0.12486036295501947</v>
      </c>
    </row>
    <row r="30" spans="1:7" ht="15" customHeight="1">
      <c r="A30" s="5" t="s">
        <v>1</v>
      </c>
      <c r="B30" s="5" t="s">
        <v>183</v>
      </c>
      <c r="C30" s="64" t="s">
        <v>194</v>
      </c>
      <c r="D30" s="14">
        <v>895118</v>
      </c>
      <c r="E30" s="14"/>
      <c r="F30" s="14">
        <v>90397458859</v>
      </c>
      <c r="G30" s="19">
        <v>0.7953671838195827</v>
      </c>
    </row>
    <row r="31" spans="1:7" ht="15" customHeight="1">
      <c r="A31" s="8" t="s">
        <v>195</v>
      </c>
      <c r="B31" s="8" t="s">
        <v>196</v>
      </c>
      <c r="C31" s="8" t="s">
        <v>197</v>
      </c>
      <c r="D31" s="13" t="s">
        <v>1</v>
      </c>
      <c r="E31" s="13" t="s">
        <v>1</v>
      </c>
      <c r="F31" s="13" t="s">
        <v>1</v>
      </c>
      <c r="G31" s="18" t="s">
        <v>1</v>
      </c>
    </row>
    <row r="32" spans="1:7" ht="15" customHeight="1">
      <c r="A32" s="5" t="s">
        <v>66</v>
      </c>
      <c r="B32" s="5" t="s">
        <v>66</v>
      </c>
      <c r="C32" s="5" t="s">
        <v>66</v>
      </c>
      <c r="D32" s="14" t="s">
        <v>66</v>
      </c>
      <c r="E32" s="14" t="s">
        <v>66</v>
      </c>
      <c r="F32" s="14" t="s">
        <v>66</v>
      </c>
      <c r="G32" s="19" t="s">
        <v>66</v>
      </c>
    </row>
    <row r="33" spans="1:7" ht="15" customHeight="1">
      <c r="A33" s="5" t="s">
        <v>1</v>
      </c>
      <c r="B33" s="5" t="s">
        <v>183</v>
      </c>
      <c r="C33" s="5" t="s">
        <v>198</v>
      </c>
      <c r="D33" s="14" t="s">
        <v>1</v>
      </c>
      <c r="E33" s="14" t="s">
        <v>1</v>
      </c>
      <c r="F33" s="14" t="s">
        <v>1</v>
      </c>
      <c r="G33" s="19" t="s">
        <v>1</v>
      </c>
    </row>
    <row r="34" spans="1:7" ht="15" customHeight="1">
      <c r="A34" s="5" t="s">
        <v>1</v>
      </c>
      <c r="B34" s="5" t="s">
        <v>199</v>
      </c>
      <c r="C34" s="5" t="s">
        <v>200</v>
      </c>
      <c r="D34" s="24">
        <v>895118</v>
      </c>
      <c r="E34" s="14"/>
      <c r="F34" s="14">
        <v>90397458859</v>
      </c>
      <c r="G34" s="19">
        <v>0.7953671838195827</v>
      </c>
    </row>
    <row r="35" spans="1:7" ht="15" customHeight="1">
      <c r="A35" s="8" t="s">
        <v>201</v>
      </c>
      <c r="B35" s="8" t="s">
        <v>202</v>
      </c>
      <c r="C35" s="8" t="s">
        <v>203</v>
      </c>
      <c r="D35" s="13" t="s">
        <v>1</v>
      </c>
      <c r="E35" s="13" t="s">
        <v>1</v>
      </c>
      <c r="F35" s="13" t="s">
        <v>1</v>
      </c>
      <c r="G35" s="18" t="s">
        <v>1</v>
      </c>
    </row>
    <row r="36" spans="1:7" ht="15" customHeight="1">
      <c r="A36" s="5" t="s">
        <v>66</v>
      </c>
      <c r="B36" s="5" t="s">
        <v>66</v>
      </c>
      <c r="C36" s="5" t="s">
        <v>66</v>
      </c>
      <c r="D36" s="14" t="s">
        <v>66</v>
      </c>
      <c r="E36" s="14" t="s">
        <v>66</v>
      </c>
      <c r="F36" s="14" t="s">
        <v>66</v>
      </c>
      <c r="G36" s="19" t="s">
        <v>66</v>
      </c>
    </row>
    <row r="37" spans="1:7" ht="15" customHeight="1">
      <c r="A37" s="5" t="s">
        <v>1</v>
      </c>
      <c r="B37" s="5" t="s">
        <v>183</v>
      </c>
      <c r="C37" s="5" t="s">
        <v>204</v>
      </c>
      <c r="D37" s="14" t="s">
        <v>1</v>
      </c>
      <c r="E37" s="14" t="s">
        <v>1</v>
      </c>
      <c r="F37" s="24">
        <v>1710700264</v>
      </c>
      <c r="G37" s="19">
        <v>0.015051693581999748</v>
      </c>
    </row>
    <row r="38" spans="1:7" ht="15" customHeight="1">
      <c r="A38" s="8" t="s">
        <v>205</v>
      </c>
      <c r="B38" s="8" t="s">
        <v>64</v>
      </c>
      <c r="C38" s="8" t="s">
        <v>206</v>
      </c>
      <c r="D38" s="13" t="s">
        <v>1</v>
      </c>
      <c r="E38" s="13" t="s">
        <v>1</v>
      </c>
      <c r="F38" s="13" t="s">
        <v>1</v>
      </c>
      <c r="G38" s="18" t="s">
        <v>1</v>
      </c>
    </row>
    <row r="39" spans="1:7" ht="15" customHeight="1">
      <c r="A39" s="5" t="s">
        <v>1</v>
      </c>
      <c r="B39" s="5" t="s">
        <v>207</v>
      </c>
      <c r="C39" s="5" t="s">
        <v>208</v>
      </c>
      <c r="D39" s="14" t="s">
        <v>1</v>
      </c>
      <c r="E39" s="14" t="s">
        <v>1</v>
      </c>
      <c r="F39" s="14">
        <v>8000000000</v>
      </c>
      <c r="G39" s="19">
        <v>0.07038845506134674</v>
      </c>
    </row>
    <row r="40" spans="1:7" ht="15" customHeight="1">
      <c r="A40" s="5" t="s">
        <v>66</v>
      </c>
      <c r="B40" s="5" t="s">
        <v>66</v>
      </c>
      <c r="C40" s="5" t="s">
        <v>66</v>
      </c>
      <c r="D40" s="14" t="s">
        <v>66</v>
      </c>
      <c r="E40" s="14" t="s">
        <v>66</v>
      </c>
      <c r="F40" s="14" t="s">
        <v>66</v>
      </c>
      <c r="G40" s="19" t="s">
        <v>66</v>
      </c>
    </row>
    <row r="41" spans="1:7" ht="15" customHeight="1">
      <c r="A41" s="5" t="s">
        <v>1</v>
      </c>
      <c r="B41" s="5" t="s">
        <v>67</v>
      </c>
      <c r="C41" s="5" t="s">
        <v>209</v>
      </c>
      <c r="D41" s="14" t="s">
        <v>1</v>
      </c>
      <c r="E41" s="14" t="s">
        <v>1</v>
      </c>
      <c r="F41" s="14">
        <v>6559288263</v>
      </c>
      <c r="G41" s="19">
        <v>0.05771227089182431</v>
      </c>
    </row>
    <row r="42" spans="1:7" ht="15" customHeight="1">
      <c r="A42" s="5" t="s">
        <v>66</v>
      </c>
      <c r="B42" s="5" t="s">
        <v>66</v>
      </c>
      <c r="C42" s="5" t="s">
        <v>66</v>
      </c>
      <c r="D42" s="14" t="s">
        <v>66</v>
      </c>
      <c r="E42" s="14" t="s">
        <v>66</v>
      </c>
      <c r="F42" s="14"/>
      <c r="G42" s="19" t="s">
        <v>66</v>
      </c>
    </row>
    <row r="43" spans="1:7" ht="15" customHeight="1">
      <c r="A43" s="5" t="s">
        <v>1</v>
      </c>
      <c r="B43" s="22" t="s">
        <v>327</v>
      </c>
      <c r="C43" s="25" t="s">
        <v>341</v>
      </c>
      <c r="D43" s="14" t="s">
        <v>1</v>
      </c>
      <c r="E43" s="14" t="s">
        <v>1</v>
      </c>
      <c r="F43" s="14">
        <v>6987554603</v>
      </c>
      <c r="G43" s="19">
        <v>0.0614803966452465</v>
      </c>
    </row>
    <row r="44" spans="1:7" ht="15" customHeight="1">
      <c r="A44" s="5" t="s">
        <v>1</v>
      </c>
      <c r="B44" s="5" t="s">
        <v>183</v>
      </c>
      <c r="C44" s="5" t="s">
        <v>210</v>
      </c>
      <c r="D44" s="14" t="s">
        <v>1</v>
      </c>
      <c r="E44" s="14" t="s">
        <v>1</v>
      </c>
      <c r="F44" s="14">
        <v>21546842866</v>
      </c>
      <c r="G44" s="19">
        <v>0.18958112259841756</v>
      </c>
    </row>
    <row r="45" spans="1:7" ht="15" customHeight="1">
      <c r="A45" s="8" t="s">
        <v>160</v>
      </c>
      <c r="B45" s="8" t="s">
        <v>211</v>
      </c>
      <c r="C45" s="8" t="s">
        <v>212</v>
      </c>
      <c r="D45" s="13"/>
      <c r="E45" s="13"/>
      <c r="F45" s="13">
        <v>113655001989</v>
      </c>
      <c r="G45" s="18">
        <v>1</v>
      </c>
    </row>
    <row r="46" spans="1:7" ht="15" customHeight="1">
      <c r="A46" s="9" t="s">
        <v>1</v>
      </c>
      <c r="B46" s="9" t="s">
        <v>1</v>
      </c>
      <c r="C46" s="9" t="s">
        <v>1</v>
      </c>
      <c r="D46" s="15" t="s">
        <v>1</v>
      </c>
      <c r="E46" s="15" t="s">
        <v>1</v>
      </c>
      <c r="F46" s="15" t="s">
        <v>1</v>
      </c>
      <c r="G46"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72" t="s">
        <v>5</v>
      </c>
      <c r="B1" s="72" t="s">
        <v>213</v>
      </c>
      <c r="C1" s="72" t="s">
        <v>214</v>
      </c>
      <c r="D1" s="72" t="s">
        <v>215</v>
      </c>
      <c r="E1" s="72" t="s">
        <v>216</v>
      </c>
      <c r="F1" s="72" t="s">
        <v>217</v>
      </c>
      <c r="G1" s="72" t="s">
        <v>218</v>
      </c>
      <c r="H1" s="72"/>
      <c r="I1" s="72" t="s">
        <v>219</v>
      </c>
      <c r="J1" s="72"/>
    </row>
    <row r="2" spans="1:10" ht="15" customHeight="1">
      <c r="A2" s="72"/>
      <c r="B2" s="72"/>
      <c r="C2" s="72"/>
      <c r="D2" s="72"/>
      <c r="E2" s="72"/>
      <c r="F2" s="72"/>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85" zoomScaleNormal="85" zoomScalePageLayoutView="0" workbookViewId="0" topLeftCell="A4">
      <selection activeCell="D29" sqref="D29"/>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0.012001084558623852</v>
      </c>
      <c r="E3" s="19">
        <v>0.012001025598959856</v>
      </c>
      <c r="I3" s="60"/>
      <c r="J3" s="60"/>
    </row>
    <row r="4" spans="1:10" ht="31.5">
      <c r="A4" s="5" t="s">
        <v>11</v>
      </c>
      <c r="B4" s="27" t="s">
        <v>240</v>
      </c>
      <c r="C4" s="5" t="s">
        <v>241</v>
      </c>
      <c r="D4" s="19">
        <v>0.0028995125249622633</v>
      </c>
      <c r="E4" s="19">
        <v>0.0032415190016104258</v>
      </c>
      <c r="I4" s="60"/>
      <c r="J4" s="60"/>
    </row>
    <row r="5" spans="1:10" ht="31.5">
      <c r="A5" s="5" t="s">
        <v>14</v>
      </c>
      <c r="B5" s="27" t="s">
        <v>242</v>
      </c>
      <c r="C5" s="5" t="s">
        <v>243</v>
      </c>
      <c r="D5" s="19">
        <v>0.0033594537549749954</v>
      </c>
      <c r="E5" s="19">
        <v>0.003474925176739028</v>
      </c>
      <c r="I5" s="60"/>
      <c r="J5" s="60"/>
    </row>
    <row r="6" spans="1:10" ht="31.5">
      <c r="A6" s="5" t="s">
        <v>17</v>
      </c>
      <c r="B6" s="27" t="s">
        <v>244</v>
      </c>
      <c r="C6" s="5" t="s">
        <v>245</v>
      </c>
      <c r="D6" s="19">
        <v>0.0006784347859290167</v>
      </c>
      <c r="E6" s="19">
        <v>0.0006576294633369455</v>
      </c>
      <c r="I6" s="60"/>
      <c r="J6" s="60"/>
    </row>
    <row r="7" spans="1:10" ht="15" customHeight="1">
      <c r="A7" s="5" t="s">
        <v>20</v>
      </c>
      <c r="B7" s="27" t="s">
        <v>246</v>
      </c>
      <c r="C7" s="5" t="s">
        <v>247</v>
      </c>
      <c r="D7" s="19"/>
      <c r="E7" s="19"/>
      <c r="I7" s="60"/>
      <c r="J7" s="60"/>
    </row>
    <row r="8" spans="1:10" ht="15" customHeight="1">
      <c r="A8" s="5" t="s">
        <v>23</v>
      </c>
      <c r="B8" s="27" t="s">
        <v>248</v>
      </c>
      <c r="C8" s="5" t="s">
        <v>249</v>
      </c>
      <c r="D8" s="19"/>
      <c r="E8" s="19"/>
      <c r="I8" s="60"/>
      <c r="J8" s="60"/>
    </row>
    <row r="9" spans="1:10" ht="31.5">
      <c r="A9" s="5" t="s">
        <v>26</v>
      </c>
      <c r="B9" s="27" t="s">
        <v>250</v>
      </c>
      <c r="C9" s="5" t="s">
        <v>251</v>
      </c>
      <c r="D9" s="19">
        <v>0.0020432248638572394</v>
      </c>
      <c r="E9" s="19">
        <v>0.00273428783802838</v>
      </c>
      <c r="I9" s="60"/>
      <c r="J9" s="60"/>
    </row>
    <row r="10" spans="1:10" ht="15" customHeight="1">
      <c r="A10" s="5" t="s">
        <v>29</v>
      </c>
      <c r="B10" s="27" t="s">
        <v>252</v>
      </c>
      <c r="C10" s="5" t="s">
        <v>253</v>
      </c>
      <c r="D10" s="19">
        <v>0.020947776612034487</v>
      </c>
      <c r="E10" s="19">
        <v>0.022109387078674634</v>
      </c>
      <c r="I10" s="60"/>
      <c r="J10" s="60"/>
    </row>
    <row r="11" spans="1:10" ht="15" customHeight="1">
      <c r="A11" s="5" t="s">
        <v>32</v>
      </c>
      <c r="B11" s="27" t="s">
        <v>254</v>
      </c>
      <c r="C11" s="5" t="s">
        <v>255</v>
      </c>
      <c r="D11" s="19">
        <v>1.074012430348761</v>
      </c>
      <c r="E11" s="19">
        <v>2.389609880101337</v>
      </c>
      <c r="I11" s="60"/>
      <c r="J11" s="60"/>
    </row>
    <row r="12" spans="1:10" ht="31.5">
      <c r="A12" s="5" t="s">
        <v>35</v>
      </c>
      <c r="B12" s="27" t="s">
        <v>256</v>
      </c>
      <c r="C12" s="5" t="s">
        <v>249</v>
      </c>
      <c r="D12" s="19"/>
      <c r="E12" s="19"/>
      <c r="I12" s="60"/>
      <c r="J12" s="60"/>
    </row>
    <row r="13" spans="1:10" ht="15" customHeight="1">
      <c r="A13" s="8" t="s">
        <v>96</v>
      </c>
      <c r="B13" s="28" t="s">
        <v>257</v>
      </c>
      <c r="C13" s="8" t="s">
        <v>258</v>
      </c>
      <c r="D13" s="18"/>
      <c r="E13" s="18"/>
      <c r="I13" s="60"/>
      <c r="J13" s="60"/>
    </row>
    <row r="14" spans="1:10" ht="15" customHeight="1">
      <c r="A14" s="5" t="s">
        <v>8</v>
      </c>
      <c r="B14" s="27" t="s">
        <v>259</v>
      </c>
      <c r="C14" s="5" t="s">
        <v>260</v>
      </c>
      <c r="D14" s="30">
        <v>81136297700</v>
      </c>
      <c r="E14" s="30">
        <v>81300381500</v>
      </c>
      <c r="I14" s="60"/>
      <c r="J14" s="60"/>
    </row>
    <row r="15" spans="1:10" ht="15" customHeight="1">
      <c r="A15" s="5"/>
      <c r="B15" s="27" t="s">
        <v>261</v>
      </c>
      <c r="C15" s="5" t="s">
        <v>262</v>
      </c>
      <c r="D15" s="30">
        <v>81136297700</v>
      </c>
      <c r="E15" s="30">
        <v>81300381500</v>
      </c>
      <c r="I15" s="60"/>
      <c r="J15" s="60"/>
    </row>
    <row r="16" spans="1:10" ht="15" customHeight="1">
      <c r="A16" s="5"/>
      <c r="B16" s="27" t="s">
        <v>263</v>
      </c>
      <c r="C16" s="5" t="s">
        <v>264</v>
      </c>
      <c r="D16" s="29">
        <v>8113629.77</v>
      </c>
      <c r="E16" s="29">
        <v>8130038.15</v>
      </c>
      <c r="I16" s="60"/>
      <c r="J16" s="60"/>
    </row>
    <row r="17" spans="1:10" ht="15" customHeight="1">
      <c r="A17" s="5" t="s">
        <v>11</v>
      </c>
      <c r="B17" s="27" t="s">
        <v>265</v>
      </c>
      <c r="C17" s="5" t="s">
        <v>266</v>
      </c>
      <c r="D17" s="30">
        <v>9138591100</v>
      </c>
      <c r="E17" s="30">
        <v>-164083800</v>
      </c>
      <c r="I17" s="60"/>
      <c r="J17" s="60"/>
    </row>
    <row r="18" spans="1:10" ht="15" customHeight="1">
      <c r="A18" s="5"/>
      <c r="B18" s="27" t="s">
        <v>267</v>
      </c>
      <c r="C18" s="5" t="s">
        <v>268</v>
      </c>
      <c r="D18" s="29">
        <v>1838554.66</v>
      </c>
      <c r="E18" s="29">
        <v>1543013.16</v>
      </c>
      <c r="I18" s="60"/>
      <c r="J18" s="60"/>
    </row>
    <row r="19" spans="1:10" ht="15" customHeight="1">
      <c r="A19" s="5"/>
      <c r="B19" s="27" t="s">
        <v>269</v>
      </c>
      <c r="C19" s="5" t="s">
        <v>270</v>
      </c>
      <c r="D19" s="30">
        <v>18385546600</v>
      </c>
      <c r="E19" s="30">
        <v>15430131600</v>
      </c>
      <c r="I19" s="60"/>
      <c r="J19" s="60"/>
    </row>
    <row r="20" spans="1:10" ht="15" customHeight="1">
      <c r="A20" s="5"/>
      <c r="B20" s="27" t="s">
        <v>271</v>
      </c>
      <c r="C20" s="5" t="s">
        <v>272</v>
      </c>
      <c r="D20" s="29">
        <v>-924695.55</v>
      </c>
      <c r="E20" s="29">
        <v>-1559421.54</v>
      </c>
      <c r="I20" s="60"/>
      <c r="J20" s="60"/>
    </row>
    <row r="21" spans="1:10" ht="15" customHeight="1">
      <c r="A21" s="5"/>
      <c r="B21" s="27" t="s">
        <v>273</v>
      </c>
      <c r="C21" s="5" t="s">
        <v>274</v>
      </c>
      <c r="D21" s="30">
        <v>-9246955500</v>
      </c>
      <c r="E21" s="30">
        <v>-15594215400</v>
      </c>
      <c r="I21" s="60"/>
      <c r="J21" s="60"/>
    </row>
    <row r="22" spans="1:10" ht="15" customHeight="1">
      <c r="A22" s="5" t="s">
        <v>14</v>
      </c>
      <c r="B22" s="27" t="s">
        <v>275</v>
      </c>
      <c r="C22" s="5" t="s">
        <v>276</v>
      </c>
      <c r="D22" s="30">
        <v>90274888800</v>
      </c>
      <c r="E22" s="30">
        <v>81136297700</v>
      </c>
      <c r="I22" s="60"/>
      <c r="J22" s="60"/>
    </row>
    <row r="23" spans="1:10" ht="15" customHeight="1">
      <c r="A23" s="5"/>
      <c r="B23" s="27" t="s">
        <v>277</v>
      </c>
      <c r="C23" s="5" t="s">
        <v>278</v>
      </c>
      <c r="D23" s="30">
        <v>90274888800</v>
      </c>
      <c r="E23" s="30">
        <v>81136297700</v>
      </c>
      <c r="I23" s="60"/>
      <c r="J23" s="60"/>
    </row>
    <row r="24" spans="1:10" ht="15" customHeight="1">
      <c r="A24" s="5"/>
      <c r="B24" s="27" t="s">
        <v>279</v>
      </c>
      <c r="C24" s="5" t="s">
        <v>280</v>
      </c>
      <c r="D24" s="29">
        <v>9027488.88</v>
      </c>
      <c r="E24" s="29">
        <v>8113629.77</v>
      </c>
      <c r="I24" s="60"/>
      <c r="J24" s="60"/>
    </row>
    <row r="25" spans="1:10" ht="15" customHeight="1">
      <c r="A25" s="5" t="s">
        <v>17</v>
      </c>
      <c r="B25" s="27" t="s">
        <v>281</v>
      </c>
      <c r="C25" s="5" t="s">
        <v>282</v>
      </c>
      <c r="D25" s="19">
        <v>0</v>
      </c>
      <c r="E25" s="19">
        <v>0</v>
      </c>
      <c r="I25" s="60"/>
      <c r="J25" s="60"/>
    </row>
    <row r="26" spans="1:10" ht="15" customHeight="1">
      <c r="A26" s="5" t="s">
        <v>20</v>
      </c>
      <c r="B26" s="27" t="s">
        <v>283</v>
      </c>
      <c r="C26" s="5" t="s">
        <v>284</v>
      </c>
      <c r="D26" s="19">
        <v>0.5768</v>
      </c>
      <c r="E26" s="19">
        <v>0.5965</v>
      </c>
      <c r="I26" s="60"/>
      <c r="J26" s="60"/>
    </row>
    <row r="27" spans="1:10" ht="15" customHeight="1">
      <c r="A27" s="5" t="s">
        <v>23</v>
      </c>
      <c r="B27" s="27" t="s">
        <v>285</v>
      </c>
      <c r="C27" s="5" t="s">
        <v>286</v>
      </c>
      <c r="D27" s="19">
        <v>0.0079</v>
      </c>
      <c r="E27" s="19">
        <v>0.0115</v>
      </c>
      <c r="I27" s="60"/>
      <c r="J27" s="60"/>
    </row>
    <row r="28" spans="1:10" ht="15" customHeight="1">
      <c r="A28" s="5" t="s">
        <v>26</v>
      </c>
      <c r="B28" s="27" t="s">
        <v>287</v>
      </c>
      <c r="C28" s="5" t="s">
        <v>288</v>
      </c>
      <c r="D28" s="30">
        <v>3338</v>
      </c>
      <c r="E28" s="30">
        <v>3240</v>
      </c>
      <c r="I28" s="60"/>
      <c r="J28" s="60"/>
    </row>
    <row r="29" spans="1:10" ht="15" customHeight="1">
      <c r="A29" s="5" t="s">
        <v>29</v>
      </c>
      <c r="B29" s="27" t="s">
        <v>289</v>
      </c>
      <c r="C29" s="5" t="s">
        <v>290</v>
      </c>
      <c r="D29" s="29">
        <v>12323.27</v>
      </c>
      <c r="E29" s="29">
        <v>12217.66</v>
      </c>
      <c r="I29" s="60"/>
      <c r="J29" s="60"/>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72" t="s">
        <v>5</v>
      </c>
      <c r="B1" s="72" t="s">
        <v>294</v>
      </c>
      <c r="C1" s="72" t="s">
        <v>295</v>
      </c>
      <c r="D1" s="72" t="s">
        <v>296</v>
      </c>
      <c r="E1" s="72"/>
      <c r="F1" s="72"/>
    </row>
    <row r="2" spans="1:6" ht="15" customHeight="1">
      <c r="A2" s="72"/>
      <c r="B2" s="72"/>
      <c r="C2" s="72"/>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72" t="s">
        <v>5</v>
      </c>
      <c r="B1" s="72" t="s">
        <v>117</v>
      </c>
      <c r="C1" s="72" t="s">
        <v>306</v>
      </c>
      <c r="D1" s="72"/>
    </row>
    <row r="2" spans="1:4" ht="15" customHeight="1">
      <c r="A2" s="72"/>
      <c r="B2" s="72"/>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72" t="s">
        <v>5</v>
      </c>
      <c r="B1" s="72" t="s">
        <v>59</v>
      </c>
      <c r="C1" s="72" t="s">
        <v>235</v>
      </c>
      <c r="D1" s="72"/>
      <c r="E1" s="72" t="s">
        <v>236</v>
      </c>
      <c r="F1" s="72"/>
      <c r="G1" s="72" t="s">
        <v>57</v>
      </c>
    </row>
    <row r="2" spans="1:7" ht="15" customHeight="1">
      <c r="A2" s="72"/>
      <c r="B2" s="72"/>
      <c r="C2" s="7" t="s">
        <v>307</v>
      </c>
      <c r="D2" s="7" t="s">
        <v>313</v>
      </c>
      <c r="E2" s="7" t="s">
        <v>307</v>
      </c>
      <c r="F2" s="7" t="s">
        <v>313</v>
      </c>
      <c r="G2" s="72"/>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VIET HA</cp:lastModifiedBy>
  <dcterms:modified xsi:type="dcterms:W3CDTF">2022-08-05T08:13:36Z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