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REIT\NAV TUAN\"/>
    </mc:Choice>
  </mc:AlternateContent>
  <bookViews>
    <workbookView xWindow="0" yWindow="0" windowWidth="2400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F25" i="27" l="1"/>
  <c r="E25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<sst xmlns="http://schemas.openxmlformats.org/spreadsheetml/2006/main" count="1409" uniqueCount="616">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</sst>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\ _₫_-;\-* #,##0.00\ _₫_-;_-* &quot;-&quot;??\ _₫_-;_-@_-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43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164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4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53" t="s">
        <v>50</v>
      </c>
      <c r="B2" s="354"/>
      <c r="C2" s="354"/>
      <c r="D2" s="354"/>
      <c r="E2" s="354"/>
      <c r="F2" s="35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55" t="s">
        <v>51</v>
      </c>
      <c r="D3" s="355"/>
      <c r="E3" s="355"/>
      <c r="F3" s="355"/>
      <c r="G3" s="355"/>
      <c r="H3" s="355"/>
      <c r="I3" s="355"/>
      <c r="J3" s="355"/>
      <c r="K3" s="355"/>
      <c r="L3" s="355"/>
      <c r="M3" s="337" t="s">
        <v>23</v>
      </c>
      <c r="N3" s="345"/>
      <c r="O3" s="346" t="s">
        <v>24</v>
      </c>
      <c r="P3" s="347"/>
      <c r="Q3" s="337" t="s">
        <v>5</v>
      </c>
      <c r="R3" s="337"/>
      <c r="S3" s="345"/>
      <c r="T3" s="348"/>
      <c r="U3" s="339" t="s">
        <v>26</v>
      </c>
      <c r="V3" s="340"/>
      <c r="W3" s="341" t="s">
        <v>25</v>
      </c>
    </row>
    <row r="4" spans="1:23" ht="12.75" customHeight="1">
      <c r="A4" s="345" t="s">
        <v>27</v>
      </c>
      <c r="B4" s="337" t="s">
        <v>28</v>
      </c>
      <c r="C4" s="337" t="s">
        <v>29</v>
      </c>
      <c r="D4" s="337" t="s">
        <v>30</v>
      </c>
      <c r="E4" s="337" t="s">
        <v>31</v>
      </c>
      <c r="F4" s="337" t="s">
        <v>32</v>
      </c>
      <c r="G4" s="337" t="s">
        <v>33</v>
      </c>
      <c r="H4" s="349" t="s">
        <v>52</v>
      </c>
      <c r="I4" s="337" t="s">
        <v>34</v>
      </c>
      <c r="J4" s="348"/>
      <c r="K4" s="337" t="s">
        <v>35</v>
      </c>
      <c r="L4" s="337" t="s">
        <v>36</v>
      </c>
      <c r="M4" s="337" t="s">
        <v>35</v>
      </c>
      <c r="N4" s="337" t="s">
        <v>37</v>
      </c>
      <c r="O4" s="337" t="s">
        <v>35</v>
      </c>
      <c r="P4" s="337" t="s">
        <v>37</v>
      </c>
      <c r="Q4" s="337" t="s">
        <v>38</v>
      </c>
      <c r="R4" s="337" t="s">
        <v>39</v>
      </c>
      <c r="S4" s="337" t="s">
        <v>36</v>
      </c>
      <c r="T4" s="337" t="s">
        <v>39</v>
      </c>
      <c r="U4" s="349" t="s">
        <v>36</v>
      </c>
      <c r="V4" s="337" t="s">
        <v>39</v>
      </c>
      <c r="W4" s="342"/>
    </row>
    <row r="5" spans="1:23">
      <c r="A5" s="348"/>
      <c r="B5" s="348"/>
      <c r="C5" s="348"/>
      <c r="D5" s="348"/>
      <c r="E5" s="348"/>
      <c r="F5" s="348"/>
      <c r="G5" s="348"/>
      <c r="H5" s="350"/>
      <c r="I5" s="106" t="s">
        <v>40</v>
      </c>
      <c r="J5" s="106" t="s">
        <v>41</v>
      </c>
      <c r="K5" s="348"/>
      <c r="L5" s="348"/>
      <c r="M5" s="348"/>
      <c r="N5" s="348"/>
      <c r="O5" s="348"/>
      <c r="P5" s="348"/>
      <c r="Q5" s="344"/>
      <c r="R5" s="344"/>
      <c r="S5" s="348"/>
      <c r="T5" s="344"/>
      <c r="U5" s="350"/>
      <c r="V5" s="338"/>
      <c r="W5" s="34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1" t="s">
        <v>5</v>
      </c>
      <c r="B179" s="35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58" t="s">
        <v>210</v>
      </c>
      <c r="B1" s="358"/>
      <c r="C1" s="358"/>
      <c r="D1" s="358"/>
      <c r="E1" s="358"/>
      <c r="F1" s="358"/>
      <c r="G1" s="35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9" t="e">
        <f>#REF!</f>
        <v>#REF!</v>
      </c>
      <c r="C2" s="360"/>
      <c r="D2" s="36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1"/>
      <c r="C3" s="361"/>
      <c r="D3" s="36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2">
        <v>41948</v>
      </c>
      <c r="C4" s="362"/>
      <c r="D4" s="36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2">
        <v>41949</v>
      </c>
      <c r="C5" s="362"/>
      <c r="D5" s="36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1">
        <v>111000</v>
      </c>
      <c r="C6" s="361"/>
      <c r="D6" s="36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6">
        <f>+$B$6*$F$7/$C$7</f>
        <v>111000</v>
      </c>
      <c r="C8" s="356"/>
      <c r="D8" s="35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2" t="s">
        <v>226</v>
      </c>
      <c r="C9" s="362"/>
      <c r="D9" s="36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1" t="e">
        <f>VLOOKUP(I11,#REF!,4,0)*1000</f>
        <v>#REF!</v>
      </c>
      <c r="C11" s="361"/>
      <c r="D11" s="36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6" t="e">
        <f>+ ROUND((B11-B19)*F10/C10,0)</f>
        <v>#REF!</v>
      </c>
      <c r="C12" s="356"/>
      <c r="D12" s="35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7" t="s">
        <v>212</v>
      </c>
      <c r="C13" s="357"/>
      <c r="D13" s="35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6">
        <f>+IF($E$13=1,ROUNDDOWN($B$8*$F$10/$C$10,0),IF(MROUND($B$8*$F$10/$C$10,10)-($B$8*$F$10/$C$10)&gt;0,MROUND($B$8*$F$10/$C$10,10)-10,MROUND($B$8*$F$10/$C$10,10)))</f>
        <v>55500</v>
      </c>
      <c r="C14" s="356"/>
      <c r="D14" s="35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6">
        <f>ROUNDDOWN($B$8*$F$10/$C$10,0)-B14</f>
        <v>0</v>
      </c>
      <c r="C15" s="356"/>
      <c r="D15" s="35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7" t="s">
        <v>223</v>
      </c>
      <c r="C16" s="357"/>
      <c r="D16" s="35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1">
        <v>10000</v>
      </c>
      <c r="C17" s="361"/>
      <c r="D17" s="36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6">
        <f>+IF($E$16=1,B17*B15,0)</f>
        <v>0</v>
      </c>
      <c r="C18" s="356"/>
      <c r="D18" s="35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1">
        <v>10000</v>
      </c>
      <c r="C19" s="361"/>
      <c r="D19" s="36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6">
        <f>+B19*B14</f>
        <v>555000000</v>
      </c>
      <c r="C20" s="356"/>
      <c r="D20" s="35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2"/>
      <c r="C21" s="362"/>
      <c r="D21" s="36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3" t="s">
        <v>241</v>
      </c>
      <c r="F23" s="363"/>
      <c r="G23" s="36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zoomScaleNormal="100" workbookViewId="0">
      <selection activeCell="D29" sqref="D29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6" t="s">
        <v>588</v>
      </c>
      <c r="B1" s="386"/>
      <c r="C1" s="386"/>
      <c r="D1" s="386"/>
      <c r="E1" s="386"/>
      <c r="F1" s="386"/>
    </row>
    <row r="2" spans="1:9" ht="15.75" customHeight="1">
      <c r="A2" s="374" t="s">
        <v>589</v>
      </c>
      <c r="B2" s="374"/>
      <c r="C2" s="374"/>
      <c r="D2" s="374"/>
      <c r="E2" s="374"/>
      <c r="F2" s="374"/>
    </row>
    <row r="3" spans="1:9" ht="25.5" customHeight="1">
      <c r="A3" s="375" t="s">
        <v>590</v>
      </c>
      <c r="B3" s="375"/>
      <c r="C3" s="375"/>
      <c r="D3" s="375"/>
      <c r="E3" s="375"/>
      <c r="F3" s="375"/>
    </row>
    <row r="4" spans="1:9" ht="26.25" customHeight="1">
      <c r="A4" s="376" t="s">
        <v>591</v>
      </c>
      <c r="B4" s="376"/>
      <c r="C4" s="376"/>
      <c r="D4" s="376"/>
      <c r="E4" s="376"/>
      <c r="F4" s="37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77" t="s">
        <v>596</v>
      </c>
      <c r="B18" s="377"/>
      <c r="C18" s="377"/>
      <c r="D18" s="161" t="str">
        <f>"Từ ngày "&amp;TEXT(G18,"dd/mm/yyyy;@")&amp;" đến "&amp;TEXT(G19,"dd/mm/yyyy;@")</f>
        <v>Từ ngày 01/06/2022 đến 07/06/2022</v>
      </c>
      <c r="G18" s="169">
        <v>44713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01/06/2022 to 07/06/2022</v>
      </c>
      <c r="G19" s="169">
        <v>44719</v>
      </c>
      <c r="H19" s="202"/>
    </row>
    <row r="20" spans="1:11" s="177" customFormat="1" ht="15.75" customHeight="1">
      <c r="A20" s="377" t="s">
        <v>592</v>
      </c>
      <c r="B20" s="377"/>
      <c r="C20" s="377"/>
      <c r="D20" s="161">
        <f>G19+2</f>
        <v>44721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44721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404" t="s">
        <v>531</v>
      </c>
      <c r="B23" s="405"/>
      <c r="C23" s="406" t="s">
        <v>542</v>
      </c>
      <c r="D23" s="405"/>
      <c r="E23" s="185" t="s">
        <v>543</v>
      </c>
      <c r="F23" s="186" t="s">
        <v>577</v>
      </c>
      <c r="K23" s="187"/>
    </row>
    <row r="24" spans="1:11" ht="15.75" customHeight="1">
      <c r="A24" s="407" t="s">
        <v>27</v>
      </c>
      <c r="B24" s="408"/>
      <c r="C24" s="409" t="s">
        <v>330</v>
      </c>
      <c r="D24" s="410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44719</v>
      </c>
      <c r="F25" s="282">
        <f>G18-1</f>
        <v>44712</v>
      </c>
      <c r="G25" s="182"/>
      <c r="K25" s="187"/>
    </row>
    <row r="26" spans="1:11" ht="15.75" customHeight="1">
      <c r="A26" s="378" t="s">
        <v>597</v>
      </c>
      <c r="B26" s="379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380">
        <v>1</v>
      </c>
      <c r="B28" s="381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382">
        <v>1.1000000000000001</v>
      </c>
      <c r="B30" s="383"/>
      <c r="C30" s="210" t="s">
        <v>599</v>
      </c>
      <c r="D30" s="211"/>
      <c r="E30" s="286">
        <v>57713473558</v>
      </c>
      <c r="F30" s="311">
        <v>56256702389</v>
      </c>
      <c r="G30" s="212"/>
      <c r="H30" s="213"/>
      <c r="I30" s="212"/>
      <c r="K30" s="187"/>
    </row>
    <row r="31" spans="1:11" ht="15.75" customHeight="1">
      <c r="A31" s="384">
        <v>1.2</v>
      </c>
      <c r="B31" s="385"/>
      <c r="C31" s="214" t="s">
        <v>600</v>
      </c>
      <c r="D31" s="215"/>
      <c r="E31" s="333">
        <v>11542.69</v>
      </c>
      <c r="F31" s="312">
        <v>11251.34</v>
      </c>
      <c r="G31" s="212"/>
      <c r="H31" s="213"/>
      <c r="I31" s="212"/>
      <c r="K31" s="187"/>
    </row>
    <row r="32" spans="1:11" ht="15.75" customHeight="1">
      <c r="A32" s="380">
        <v>2</v>
      </c>
      <c r="B32" s="381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2">
        <v>2.1</v>
      </c>
      <c r="B34" s="373"/>
      <c r="C34" s="210" t="s">
        <v>601</v>
      </c>
      <c r="D34" s="211"/>
      <c r="E34" s="286">
        <v>54221186258</v>
      </c>
      <c r="F34" s="311">
        <v>57713473558</v>
      </c>
      <c r="G34" s="218"/>
      <c r="H34" s="213"/>
      <c r="I34" s="212"/>
      <c r="K34" s="219"/>
    </row>
    <row r="35" spans="1:11" ht="15.75" customHeight="1">
      <c r="A35" s="402">
        <v>2.2000000000000002</v>
      </c>
      <c r="B35" s="403"/>
      <c r="C35" s="220" t="s">
        <v>602</v>
      </c>
      <c r="D35" s="209"/>
      <c r="E35" s="287">
        <v>10844.23</v>
      </c>
      <c r="F35" s="312">
        <v>11542.69</v>
      </c>
      <c r="G35" s="280"/>
      <c r="H35" s="213"/>
      <c r="I35" s="212"/>
    </row>
    <row r="36" spans="1:11" ht="15.75" customHeight="1">
      <c r="A36" s="387">
        <v>3</v>
      </c>
      <c r="B36" s="395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v>-3492287300</v>
      </c>
      <c r="F37" s="316">
        <v>1456771169</v>
      </c>
      <c r="G37" s="227"/>
      <c r="H37" s="213"/>
      <c r="I37" s="212"/>
    </row>
    <row r="38" spans="1:11" ht="15.75" customHeight="1">
      <c r="A38" s="396">
        <v>3.1</v>
      </c>
      <c r="B38" s="397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v>-3492287300</v>
      </c>
      <c r="F39" s="316">
        <v>1456771169</v>
      </c>
      <c r="G39" s="218"/>
      <c r="H39" s="213"/>
      <c r="I39" s="212"/>
    </row>
    <row r="40" spans="1:11" ht="15.75" customHeight="1">
      <c r="A40" s="398">
        <v>3.2</v>
      </c>
      <c r="B40" s="399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87">
        <v>4</v>
      </c>
      <c r="B42" s="388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v>-698.46000000000095</v>
      </c>
      <c r="F43" s="319">
        <v>291.35000000000036</v>
      </c>
      <c r="G43" s="334"/>
      <c r="H43" s="213"/>
      <c r="I43" s="212"/>
    </row>
    <row r="44" spans="1:11" ht="15.75" customHeight="1">
      <c r="A44" s="387">
        <v>5</v>
      </c>
      <c r="B44" s="388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2">
        <v>5.0999999999999996</v>
      </c>
      <c r="B46" s="373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2">
        <v>5.2</v>
      </c>
      <c r="B47" s="373"/>
      <c r="C47" s="242" t="s">
        <v>604</v>
      </c>
      <c r="D47" s="209"/>
      <c r="E47" s="297">
        <v>54221186258.113457</v>
      </c>
      <c r="F47" s="322">
        <v>56256702389</v>
      </c>
      <c r="G47" s="281"/>
      <c r="H47" s="213"/>
      <c r="I47" s="212"/>
    </row>
    <row r="48" spans="1:11" ht="15.75" customHeight="1">
      <c r="A48" s="400" t="s">
        <v>598</v>
      </c>
      <c r="B48" s="401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87">
        <v>1</v>
      </c>
      <c r="B50" s="395"/>
      <c r="C50" s="203" t="s">
        <v>559</v>
      </c>
      <c r="D50" s="248"/>
      <c r="E50" s="303">
        <v>8690</v>
      </c>
      <c r="F50" s="323">
        <v>8910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87">
        <v>2</v>
      </c>
      <c r="B52" s="388"/>
      <c r="C52" s="249" t="s">
        <v>561</v>
      </c>
      <c r="D52" s="250"/>
      <c r="E52" s="303">
        <v>8640</v>
      </c>
      <c r="F52" s="325">
        <v>8690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89">
        <v>3</v>
      </c>
      <c r="B54" s="390"/>
      <c r="C54" s="221" t="s">
        <v>563</v>
      </c>
      <c r="D54" s="229"/>
      <c r="E54" s="304">
        <v>-5.7537399309551211E-3</v>
      </c>
      <c r="F54" s="326">
        <v>-2.4691358024691357E-2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89">
        <v>4</v>
      </c>
      <c r="B56" s="390"/>
      <c r="C56" s="391" t="s">
        <v>605</v>
      </c>
      <c r="D56" s="392"/>
      <c r="E56" s="305"/>
      <c r="F56" s="327"/>
      <c r="H56" s="213"/>
      <c r="I56" s="212"/>
    </row>
    <row r="57" spans="1:9" ht="15.75" customHeight="1">
      <c r="A57" s="252"/>
      <c r="B57" s="253"/>
      <c r="C57" s="393"/>
      <c r="D57" s="394"/>
      <c r="E57" s="302"/>
      <c r="F57" s="324"/>
      <c r="H57" s="213"/>
      <c r="I57" s="212"/>
    </row>
    <row r="58" spans="1:9" ht="15.75" customHeight="1">
      <c r="A58" s="372">
        <v>4.0999999999999996</v>
      </c>
      <c r="B58" s="373"/>
      <c r="C58" s="254" t="s">
        <v>606</v>
      </c>
      <c r="D58" s="255"/>
      <c r="E58" s="294">
        <v>-2204.2299999999996</v>
      </c>
      <c r="F58" s="319">
        <v>-2852.6900000000005</v>
      </c>
      <c r="G58" s="212"/>
      <c r="H58" s="213"/>
      <c r="I58" s="212"/>
    </row>
    <row r="59" spans="1:9" ht="15.75" customHeight="1">
      <c r="A59" s="398">
        <v>4.2</v>
      </c>
      <c r="B59" s="399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v>-0.20326293337562923</v>
      </c>
      <c r="F60" s="329">
        <v>-0.24714256382177816</v>
      </c>
      <c r="G60" s="251"/>
      <c r="H60" s="213"/>
      <c r="I60" s="212"/>
    </row>
    <row r="61" spans="1:9" ht="15.75" customHeight="1">
      <c r="A61" s="389">
        <v>5</v>
      </c>
      <c r="B61" s="390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2">
        <v>5.0999999999999996</v>
      </c>
      <c r="B63" s="373"/>
      <c r="C63" s="241" t="s">
        <v>607</v>
      </c>
      <c r="D63" s="260"/>
      <c r="E63" s="297">
        <v>13200</v>
      </c>
      <c r="F63" s="322">
        <v>14000</v>
      </c>
      <c r="G63" s="218"/>
      <c r="H63" s="213"/>
      <c r="I63" s="212"/>
    </row>
    <row r="64" spans="1:9" ht="15.75" customHeight="1" thickBot="1">
      <c r="A64" s="413">
        <v>5.2</v>
      </c>
      <c r="B64" s="414"/>
      <c r="C64" s="261" t="s">
        <v>608</v>
      </c>
      <c r="D64" s="262"/>
      <c r="E64" s="310">
        <v>8200</v>
      </c>
      <c r="F64" s="332">
        <v>8200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412" t="s">
        <v>572</v>
      </c>
      <c r="F69" s="412"/>
    </row>
    <row r="70" spans="1:8">
      <c r="B70" s="275" t="s">
        <v>611</v>
      </c>
      <c r="D70" s="266"/>
      <c r="E70" s="411" t="s">
        <v>573</v>
      </c>
      <c r="F70" s="412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fNuCKG8BseNyMOrM0YolPTcVQ2E=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1MFGii3mKRDB9t4eOabSuHBV2jw=</DigestValue>
    </Reference>
  </SignedInfo>
  <SignatureValue>DwY3RX8A7NiNlmHz8uUOLlfEHrEFCtxQ+jj/QVOZrLrLjobvM1c86jaogaXFj5WpccNqre3dm7gi
3w2CtsRTwRNOR1gsCpgvSpKcT/zvRyvAaeX1LoK9ej/o0PI4u6TSaE0uovmi+wcQ3IFixOc2GE9n
CUW2AtD66d3rgVgYXtA=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8LG2WxfhJvFdoc0BjqmxKrukH9A=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iiRyfUUJrtwHhxGX5k+bc48RkR8=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pGvSFczGNszlwyV/BBtb+wbQozo=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WB3/HikRZkX567Ln+iKdkE/COgc=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2022-06-08T10:21:57Z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2022-06-08T10:21:57Z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7luykGAEAG/bs5iaMd7XcUSOryg=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ekbIiAxBQHjD089sxcUFjpuFRfo=</DigestValue>
    </Reference>
  </SignedInfo>
  <SignatureValue>c6ishE8cGDqACiJ/UFIn1/W+spmNrXXN0bNCiHadwskOVs1+xnd+Qy2rem3zUOoiPUtC/ES7BUEi
Jq+x2YZzgmX7y01hUzk/XwpD4ceiNLTOZdzA2PdL/P5ANecV29itkkmVSoYufts9UoRAvbziTSuj
YmmbFtShy3RtO+PtkqQ=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iiRyfUUJrtwHhxGX5k+bc48RkR8=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pGvSFczGNszlwyV/BBtb+wbQozo=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WB3/HikRZkX567Ln+iKdkE/COgc=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8LG2WxfhJvFdoc0BjqmxKrukH9A=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2022-06-08T10:37:00Z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2022-06-08T10:37:00Z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2022-06-08T10:12:04Z</cp:lastPrinted>
  <dcterms:created xsi:type="dcterms:W3CDTF">2014-09-25T08:23:57Z</dcterms:created>
  <dcterms:modified xsi:type="dcterms:W3CDTF">2022-06-08T10:19:42Z</dcterms:modified>
</cp:coreProperties>
</file>