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616876\Funds\TCEF\2022\3. Mar\QUARTERLY\KY SO\"/>
    </mc:Choice>
  </mc:AlternateContent>
  <xr:revisionPtr revIDLastSave="0" documentId="13_ncr:201_{07E1917B-977B-4AC1-B2E4-B465326C9077}" xr6:coauthVersionLast="47" xr6:coauthVersionMax="47" xr10:uidLastSave="{00000000-0000-0000-0000-000000000000}"/>
  <bookViews>
    <workbookView xWindow="-108" yWindow="-108" windowWidth="23256" windowHeight="12576" activeTab="4" xr2:uid="{00000000-000D-0000-FFFF-FFFF00000000}"/>
  </bookViews>
  <sheets>
    <sheet name="Tong quat" sheetId="1" r:id="rId1"/>
    <sheet name="BCThuNhap_06203" sheetId="2" r:id="rId2"/>
    <sheet name="BCTinhHinhTaiChinh_06105" sheetId="3" r:id="rId3"/>
    <sheet name="BCLCTT_06106" sheetId="4" r:id="rId4"/>
    <sheet name="BCLCGT_06262" sheetId="5" r:id="rId5"/>
    <sheet name="SheetHidden" sheetId="6" state="hidden" r:id="rId6"/>
  </sheets>
  <definedNames>
    <definedName name="_xlnm._FilterDatabase" localSheetId="4" hidden="1">BCLCGT_06262!$A$1:$F$1</definedName>
    <definedName name="_xlnm._FilterDatabase" localSheetId="1" hidden="1">BCThuNhap_06203!$A$1:$H$2</definedName>
    <definedName name="_xlnm._FilterDatabase" localSheetId="2" hidden="1">BCTinhHinhTaiChinh_06105!$A$1:$F$1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 r="A2"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300-000001000000}">
      <text>
        <r>
          <rPr>
            <sz val="10"/>
            <rFont val="Arial"/>
            <family val="2"/>
          </rPr>
          <t>Ô chỉ tiêu có định dạng ký tự</t>
        </r>
      </text>
    </comment>
    <comment ref="D2" authorId="0" shapeId="0" xr:uid="{00000000-0006-0000-0300-000002000000}">
      <text>
        <r>
          <rPr>
            <sz val="10"/>
            <rFont val="Arial"/>
            <family val="2"/>
          </rPr>
          <t>Ô chỉ tiêu có định dạng số. Đơn vị tính x 1 (hoặc %)</t>
        </r>
      </text>
    </comment>
    <comment ref="E2" authorId="0" shapeId="0" xr:uid="{00000000-0006-0000-0300-000003000000}">
      <text>
        <r>
          <rPr>
            <sz val="10"/>
            <rFont val="Arial"/>
            <family val="2"/>
          </rPr>
          <t>Ô chỉ tiêu có định dạng số. Đơn vị tính x 1 (hoặc %)</t>
        </r>
      </text>
    </comment>
    <comment ref="C3" authorId="0" shapeId="0" xr:uid="{00000000-0006-0000-0300-000004000000}">
      <text>
        <r>
          <rPr>
            <sz val="10"/>
            <rFont val="Arial"/>
            <family val="2"/>
          </rPr>
          <t>Ô chỉ tiêu có định dạng ký tự</t>
        </r>
      </text>
    </comment>
    <comment ref="D3" authorId="0" shapeId="0" xr:uid="{00000000-0006-0000-0300-000005000000}">
      <text>
        <r>
          <rPr>
            <sz val="10"/>
            <rFont val="Arial"/>
            <family val="2"/>
          </rPr>
          <t>Ô chỉ tiêu có định dạng số. Đơn vị tính x 1 (hoặc %)</t>
        </r>
      </text>
    </comment>
    <comment ref="E3" authorId="0" shapeId="0" xr:uid="{00000000-0006-0000-0300-000006000000}">
      <text>
        <r>
          <rPr>
            <sz val="10"/>
            <rFont val="Arial"/>
            <family val="2"/>
          </rPr>
          <t>Ô chỉ tiêu có định dạng số. Đơn vị tính x 1 (hoặc %)</t>
        </r>
      </text>
    </comment>
    <comment ref="C4" authorId="0" shapeId="0" xr:uid="{00000000-0006-0000-0300-000007000000}">
      <text>
        <r>
          <rPr>
            <sz val="10"/>
            <rFont val="Arial"/>
            <family val="2"/>
          </rPr>
          <t>Ô chỉ tiêu có định dạng ký tự</t>
        </r>
      </text>
    </comment>
    <comment ref="D4" authorId="0" shapeId="0" xr:uid="{00000000-0006-0000-0300-000008000000}">
      <text>
        <r>
          <rPr>
            <sz val="10"/>
            <rFont val="Arial"/>
            <family val="2"/>
          </rPr>
          <t>Ô chỉ tiêu có định dạng số. Đơn vị tính x 1 (hoặc %)</t>
        </r>
      </text>
    </comment>
    <comment ref="E4" authorId="0" shapeId="0" xr:uid="{00000000-0006-0000-0300-000009000000}">
      <text>
        <r>
          <rPr>
            <sz val="10"/>
            <rFont val="Arial"/>
            <family val="2"/>
          </rPr>
          <t>Ô chỉ tiêu có định dạng số. Đơn vị tính x 1 (hoặc %)</t>
        </r>
      </text>
    </comment>
    <comment ref="C5" authorId="0" shapeId="0" xr:uid="{00000000-0006-0000-0300-00000A000000}">
      <text>
        <r>
          <rPr>
            <sz val="10"/>
            <rFont val="Arial"/>
            <family val="2"/>
          </rPr>
          <t>Ô chỉ tiêu có định dạng ký tự</t>
        </r>
      </text>
    </comment>
    <comment ref="D5" authorId="0" shapeId="0" xr:uid="{00000000-0006-0000-0300-00000B000000}">
      <text>
        <r>
          <rPr>
            <sz val="10"/>
            <rFont val="Arial"/>
            <family val="2"/>
          </rPr>
          <t>Ô chỉ tiêu có định dạng số. Đơn vị tính x 1 (hoặc %)</t>
        </r>
      </text>
    </comment>
    <comment ref="E5" authorId="0" shapeId="0" xr:uid="{00000000-0006-0000-0300-00000C000000}">
      <text>
        <r>
          <rPr>
            <sz val="10"/>
            <rFont val="Arial"/>
            <family val="2"/>
          </rPr>
          <t>Ô chỉ tiêu có định dạng số. Đơn vị tính x 1 (hoặc %)</t>
        </r>
      </text>
    </comment>
    <comment ref="C6" authorId="0" shapeId="0" xr:uid="{00000000-0006-0000-0300-00000D000000}">
      <text>
        <r>
          <rPr>
            <sz val="10"/>
            <rFont val="Arial"/>
            <family val="2"/>
          </rPr>
          <t>Ô chỉ tiêu có định dạng ký tự</t>
        </r>
      </text>
    </comment>
    <comment ref="D6" authorId="0" shapeId="0" xr:uid="{00000000-0006-0000-0300-00000E000000}">
      <text>
        <r>
          <rPr>
            <sz val="10"/>
            <rFont val="Arial"/>
            <family val="2"/>
          </rPr>
          <t>Ô chỉ tiêu có định dạng số. Đơn vị tính x 1 (hoặc %)</t>
        </r>
      </text>
    </comment>
    <comment ref="E6" authorId="0" shapeId="0" xr:uid="{00000000-0006-0000-0300-00000F000000}">
      <text>
        <r>
          <rPr>
            <sz val="10"/>
            <rFont val="Arial"/>
            <family val="2"/>
          </rPr>
          <t>Ô chỉ tiêu có định dạng số. Đơn vị tính x 1 (hoặc %)</t>
        </r>
      </text>
    </comment>
    <comment ref="C7" authorId="0" shapeId="0" xr:uid="{00000000-0006-0000-0300-000010000000}">
      <text>
        <r>
          <rPr>
            <sz val="10"/>
            <rFont val="Arial"/>
            <family val="2"/>
          </rPr>
          <t>Ô chỉ tiêu có định dạng ký tự</t>
        </r>
      </text>
    </comment>
    <comment ref="D7" authorId="0" shapeId="0" xr:uid="{00000000-0006-0000-0300-000011000000}">
      <text>
        <r>
          <rPr>
            <sz val="10"/>
            <rFont val="Arial"/>
            <family val="2"/>
          </rPr>
          <t>Ô chỉ tiêu có định dạng số. Đơn vị tính x 1 (hoặc %)</t>
        </r>
      </text>
    </comment>
    <comment ref="E7" authorId="0" shapeId="0" xr:uid="{00000000-0006-0000-0300-000012000000}">
      <text>
        <r>
          <rPr>
            <sz val="10"/>
            <rFont val="Arial"/>
            <family val="2"/>
          </rPr>
          <t>Ô chỉ tiêu có định dạng số. Đơn vị tính x 1 (hoặc %)</t>
        </r>
      </text>
    </comment>
    <comment ref="C8" authorId="0" shapeId="0" xr:uid="{00000000-0006-0000-0300-000013000000}">
      <text>
        <r>
          <rPr>
            <sz val="10"/>
            <rFont val="Arial"/>
            <family val="2"/>
          </rPr>
          <t>Ô chỉ tiêu có định dạng ký tự</t>
        </r>
      </text>
    </comment>
    <comment ref="D8" authorId="0" shapeId="0" xr:uid="{00000000-0006-0000-0300-000014000000}">
      <text>
        <r>
          <rPr>
            <sz val="10"/>
            <rFont val="Arial"/>
            <family val="2"/>
          </rPr>
          <t>Ô chỉ tiêu có định dạng số. Đơn vị tính x 1 (hoặc %)</t>
        </r>
      </text>
    </comment>
    <comment ref="E8" authorId="0" shapeId="0" xr:uid="{00000000-0006-0000-0300-000015000000}">
      <text>
        <r>
          <rPr>
            <sz val="10"/>
            <rFont val="Arial"/>
            <family val="2"/>
          </rPr>
          <t>Ô chỉ tiêu có định dạng số. Đơn vị tính x 1 (hoặc %)</t>
        </r>
      </text>
    </comment>
    <comment ref="C9" authorId="0" shapeId="0" xr:uid="{00000000-0006-0000-0300-000016000000}">
      <text>
        <r>
          <rPr>
            <sz val="10"/>
            <rFont val="Arial"/>
            <family val="2"/>
          </rPr>
          <t>Ô chỉ tiêu có định dạng ký tự</t>
        </r>
      </text>
    </comment>
    <comment ref="D9" authorId="0" shapeId="0" xr:uid="{00000000-0006-0000-0300-000017000000}">
      <text>
        <r>
          <rPr>
            <sz val="10"/>
            <rFont val="Arial"/>
            <family val="2"/>
          </rPr>
          <t>Ô chỉ tiêu có định dạng số. Đơn vị tính x 1 (hoặc %)</t>
        </r>
      </text>
    </comment>
    <comment ref="E9" authorId="0" shapeId="0" xr:uid="{00000000-0006-0000-0300-000018000000}">
      <text>
        <r>
          <rPr>
            <sz val="10"/>
            <rFont val="Arial"/>
            <family val="2"/>
          </rPr>
          <t>Ô chỉ tiêu có định dạng số. Đơn vị tính x 1 (hoặc %)</t>
        </r>
      </text>
    </comment>
    <comment ref="C10" authorId="0" shapeId="0" xr:uid="{00000000-0006-0000-0300-000019000000}">
      <text>
        <r>
          <rPr>
            <sz val="10"/>
            <rFont val="Arial"/>
            <family val="2"/>
          </rPr>
          <t>Ô chỉ tiêu có định dạng ký tự</t>
        </r>
      </text>
    </comment>
    <comment ref="D10" authorId="0" shapeId="0" xr:uid="{00000000-0006-0000-0300-00001A000000}">
      <text>
        <r>
          <rPr>
            <sz val="10"/>
            <rFont val="Arial"/>
            <family val="2"/>
          </rPr>
          <t>Ô chỉ tiêu có định dạng số. Đơn vị tính x 1 (hoặc %)</t>
        </r>
      </text>
    </comment>
    <comment ref="E10" authorId="0" shapeId="0" xr:uid="{00000000-0006-0000-0300-00001B000000}">
      <text>
        <r>
          <rPr>
            <sz val="10"/>
            <rFont val="Arial"/>
            <family val="2"/>
          </rPr>
          <t>Ô chỉ tiêu có định dạng số. Đơn vị tính x 1 (hoặc %)</t>
        </r>
      </text>
    </comment>
    <comment ref="C11" authorId="0" shapeId="0" xr:uid="{00000000-0006-0000-0300-00001C000000}">
      <text>
        <r>
          <rPr>
            <sz val="10"/>
            <rFont val="Arial"/>
            <family val="2"/>
          </rPr>
          <t>Ô chỉ tiêu có định dạng ký tự</t>
        </r>
      </text>
    </comment>
    <comment ref="D11" authorId="0" shapeId="0" xr:uid="{00000000-0006-0000-0300-00001D000000}">
      <text>
        <r>
          <rPr>
            <sz val="10"/>
            <rFont val="Arial"/>
            <family val="2"/>
          </rPr>
          <t>Ô chỉ tiêu có định dạng số. Đơn vị tính x 1 (hoặc %)</t>
        </r>
      </text>
    </comment>
    <comment ref="E11" authorId="0" shapeId="0" xr:uid="{00000000-0006-0000-0300-00001E000000}">
      <text>
        <r>
          <rPr>
            <sz val="10"/>
            <rFont val="Arial"/>
            <family val="2"/>
          </rPr>
          <t>Ô chỉ tiêu có định dạng số. Đơn vị tính x 1 (hoặc %)</t>
        </r>
      </text>
    </comment>
    <comment ref="C12" authorId="0" shapeId="0" xr:uid="{00000000-0006-0000-0300-00001F000000}">
      <text>
        <r>
          <rPr>
            <sz val="10"/>
            <rFont val="Arial"/>
            <family val="2"/>
          </rPr>
          <t>Ô chỉ tiêu có định dạng ký tự</t>
        </r>
      </text>
    </comment>
    <comment ref="D12" authorId="0" shapeId="0" xr:uid="{00000000-0006-0000-0300-000020000000}">
      <text>
        <r>
          <rPr>
            <sz val="10"/>
            <rFont val="Arial"/>
            <family val="2"/>
          </rPr>
          <t>Ô chỉ tiêu có định dạng số. Đơn vị tính x 1 (hoặc %)</t>
        </r>
      </text>
    </comment>
    <comment ref="E12" authorId="0" shapeId="0" xr:uid="{00000000-0006-0000-0300-000021000000}">
      <text>
        <r>
          <rPr>
            <sz val="10"/>
            <rFont val="Arial"/>
            <family val="2"/>
          </rPr>
          <t>Ô chỉ tiêu có định dạng số. Đơn vị tính x 1 (hoặc %)</t>
        </r>
      </text>
    </comment>
    <comment ref="C13" authorId="0" shapeId="0" xr:uid="{00000000-0006-0000-0300-000022000000}">
      <text>
        <r>
          <rPr>
            <sz val="10"/>
            <rFont val="Arial"/>
            <family val="2"/>
          </rPr>
          <t>Ô chỉ tiêu có định dạng ký tự</t>
        </r>
      </text>
    </comment>
    <comment ref="D13" authorId="0" shapeId="0" xr:uid="{00000000-0006-0000-0300-000023000000}">
      <text>
        <r>
          <rPr>
            <sz val="10"/>
            <rFont val="Arial"/>
            <family val="2"/>
          </rPr>
          <t>Ô chỉ tiêu có định dạng số. Đơn vị tính x 1 (hoặc %)</t>
        </r>
      </text>
    </comment>
    <comment ref="E13" authorId="0" shapeId="0" xr:uid="{00000000-0006-0000-0300-000024000000}">
      <text>
        <r>
          <rPr>
            <sz val="10"/>
            <rFont val="Arial"/>
            <family val="2"/>
          </rPr>
          <t>Ô chỉ tiêu có định dạng số. Đơn vị tính x 1 (hoặc %)</t>
        </r>
      </text>
    </comment>
    <comment ref="C14" authorId="0" shapeId="0" xr:uid="{00000000-0006-0000-0300-000025000000}">
      <text>
        <r>
          <rPr>
            <sz val="10"/>
            <rFont val="Arial"/>
            <family val="2"/>
          </rPr>
          <t>Ô chỉ tiêu có định dạng ký tự</t>
        </r>
      </text>
    </comment>
    <comment ref="D14" authorId="0" shapeId="0" xr:uid="{00000000-0006-0000-0300-000026000000}">
      <text>
        <r>
          <rPr>
            <sz val="10"/>
            <rFont val="Arial"/>
            <family val="2"/>
          </rPr>
          <t>Ô chỉ tiêu có định dạng số. Đơn vị tính x 1 (hoặc %)</t>
        </r>
      </text>
    </comment>
    <comment ref="E14" authorId="0" shapeId="0" xr:uid="{00000000-0006-0000-0300-000027000000}">
      <text>
        <r>
          <rPr>
            <sz val="10"/>
            <rFont val="Arial"/>
            <family val="2"/>
          </rPr>
          <t>Ô chỉ tiêu có định dạng số. Đơn vị tính x 1 (hoặc %)</t>
        </r>
      </text>
    </comment>
    <comment ref="C15" authorId="0" shapeId="0" xr:uid="{00000000-0006-0000-0300-000028000000}">
      <text>
        <r>
          <rPr>
            <sz val="10"/>
            <rFont val="Arial"/>
            <family val="2"/>
          </rPr>
          <t>Ô chỉ tiêu có định dạng ký tự</t>
        </r>
      </text>
    </comment>
    <comment ref="D15" authorId="0" shapeId="0" xr:uid="{00000000-0006-0000-0300-000029000000}">
      <text>
        <r>
          <rPr>
            <sz val="10"/>
            <rFont val="Arial"/>
            <family val="2"/>
          </rPr>
          <t>Ô chỉ tiêu có định dạng số. Đơn vị tính x 1 (hoặc %)</t>
        </r>
      </text>
    </comment>
    <comment ref="E15" authorId="0" shapeId="0" xr:uid="{00000000-0006-0000-0300-00002A000000}">
      <text>
        <r>
          <rPr>
            <sz val="10"/>
            <rFont val="Arial"/>
            <family val="2"/>
          </rPr>
          <t>Ô chỉ tiêu có định dạng số. Đơn vị tính x 1 (hoặc %)</t>
        </r>
      </text>
    </comment>
    <comment ref="C16" authorId="0" shapeId="0" xr:uid="{00000000-0006-0000-0300-00002B000000}">
      <text>
        <r>
          <rPr>
            <sz val="10"/>
            <rFont val="Arial"/>
            <family val="2"/>
          </rPr>
          <t>Ô chỉ tiêu có định dạng ký tự</t>
        </r>
      </text>
    </comment>
    <comment ref="D16" authorId="0" shapeId="0" xr:uid="{00000000-0006-0000-0300-00002C000000}">
      <text>
        <r>
          <rPr>
            <sz val="10"/>
            <rFont val="Arial"/>
            <family val="2"/>
          </rPr>
          <t>Ô chỉ tiêu có định dạng số. Đơn vị tính x 1 (hoặc %)</t>
        </r>
      </text>
    </comment>
    <comment ref="E16" authorId="0" shapeId="0" xr:uid="{00000000-0006-0000-0300-00002D000000}">
      <text>
        <r>
          <rPr>
            <sz val="10"/>
            <rFont val="Arial"/>
            <family val="2"/>
          </rPr>
          <t>Ô chỉ tiêu có định dạng số. Đơn vị tính x 1 (hoặc %)</t>
        </r>
      </text>
    </comment>
    <comment ref="C17" authorId="0" shapeId="0" xr:uid="{00000000-0006-0000-0300-00002E000000}">
      <text>
        <r>
          <rPr>
            <sz val="10"/>
            <rFont val="Arial"/>
            <family val="2"/>
          </rPr>
          <t>Ô chỉ tiêu có định dạng ký tự</t>
        </r>
      </text>
    </comment>
    <comment ref="D17" authorId="0" shapeId="0" xr:uid="{00000000-0006-0000-0300-00002F000000}">
      <text>
        <r>
          <rPr>
            <sz val="10"/>
            <rFont val="Arial"/>
            <family val="2"/>
          </rPr>
          <t>Ô chỉ tiêu có định dạng số. Đơn vị tính x 1 (hoặc %)</t>
        </r>
      </text>
    </comment>
    <comment ref="E17" authorId="0" shapeId="0" xr:uid="{00000000-0006-0000-0300-000030000000}">
      <text>
        <r>
          <rPr>
            <sz val="10"/>
            <rFont val="Arial"/>
            <family val="2"/>
          </rPr>
          <t>Ô chỉ tiêu có định dạng số. Đơn vị tính x 1 (hoặc %)</t>
        </r>
      </text>
    </comment>
    <comment ref="C18" authorId="0" shapeId="0" xr:uid="{00000000-0006-0000-0300-000031000000}">
      <text>
        <r>
          <rPr>
            <sz val="10"/>
            <rFont val="Arial"/>
            <family val="2"/>
          </rPr>
          <t>Ô chỉ tiêu có định dạng ký tự</t>
        </r>
      </text>
    </comment>
    <comment ref="D18" authorId="0" shapeId="0" xr:uid="{00000000-0006-0000-0300-000032000000}">
      <text>
        <r>
          <rPr>
            <sz val="10"/>
            <rFont val="Arial"/>
            <family val="2"/>
          </rPr>
          <t>Ô chỉ tiêu có định dạng số. Đơn vị tính x 1 (hoặc %)</t>
        </r>
      </text>
    </comment>
    <comment ref="E18" authorId="0" shapeId="0" xr:uid="{00000000-0006-0000-0300-000033000000}">
      <text>
        <r>
          <rPr>
            <sz val="10"/>
            <rFont val="Arial"/>
            <family val="2"/>
          </rPr>
          <t>Ô chỉ tiêu có định dạng số. Đơn vị tính x 1 (hoặc %)</t>
        </r>
      </text>
    </comment>
    <comment ref="C19" authorId="0" shapeId="0" xr:uid="{00000000-0006-0000-0300-000034000000}">
      <text>
        <r>
          <rPr>
            <sz val="10"/>
            <rFont val="Arial"/>
            <family val="2"/>
          </rPr>
          <t>Ô chỉ tiêu có định dạng ký tự</t>
        </r>
      </text>
    </comment>
    <comment ref="D19" authorId="0" shapeId="0" xr:uid="{00000000-0006-0000-0300-000035000000}">
      <text>
        <r>
          <rPr>
            <sz val="10"/>
            <rFont val="Arial"/>
            <family val="2"/>
          </rPr>
          <t>Ô chỉ tiêu có định dạng số. Đơn vị tính x 1 (hoặc %)</t>
        </r>
      </text>
    </comment>
    <comment ref="E19" authorId="0" shapeId="0" xr:uid="{00000000-0006-0000-0300-000036000000}">
      <text>
        <r>
          <rPr>
            <sz val="10"/>
            <rFont val="Arial"/>
            <family val="2"/>
          </rPr>
          <t>Ô chỉ tiêu có định dạng số. Đơn vị tính x 1 (hoặc %)</t>
        </r>
      </text>
    </comment>
    <comment ref="C20" authorId="0" shapeId="0" xr:uid="{00000000-0006-0000-0300-000037000000}">
      <text>
        <r>
          <rPr>
            <sz val="10"/>
            <rFont val="Arial"/>
            <family val="2"/>
          </rPr>
          <t>Ô chỉ tiêu có định dạng ký tự</t>
        </r>
      </text>
    </comment>
    <comment ref="D20" authorId="0" shapeId="0" xr:uid="{00000000-0006-0000-0300-000038000000}">
      <text>
        <r>
          <rPr>
            <sz val="10"/>
            <rFont val="Arial"/>
            <family val="2"/>
          </rPr>
          <t>Ô chỉ tiêu có định dạng số. Đơn vị tính x 1 (hoặc %)</t>
        </r>
      </text>
    </comment>
    <comment ref="E20" authorId="0" shapeId="0" xr:uid="{00000000-0006-0000-0300-000039000000}">
      <text>
        <r>
          <rPr>
            <sz val="10"/>
            <rFont val="Arial"/>
            <family val="2"/>
          </rPr>
          <t>Ô chỉ tiêu có định dạng số. Đơn vị tính x 1 (hoặc %)</t>
        </r>
      </text>
    </comment>
    <comment ref="C21" authorId="0" shapeId="0" xr:uid="{00000000-0006-0000-0300-00003A000000}">
      <text>
        <r>
          <rPr>
            <sz val="10"/>
            <rFont val="Arial"/>
            <family val="2"/>
          </rPr>
          <t>Ô chỉ tiêu có định dạng ký tự</t>
        </r>
      </text>
    </comment>
    <comment ref="D21" authorId="0" shapeId="0" xr:uid="{00000000-0006-0000-0300-00003B000000}">
      <text>
        <r>
          <rPr>
            <sz val="10"/>
            <rFont val="Arial"/>
            <family val="2"/>
          </rPr>
          <t>Ô chỉ tiêu có định dạng số. Đơn vị tính x 1 (hoặc %)</t>
        </r>
      </text>
    </comment>
    <comment ref="E21" authorId="0" shapeId="0" xr:uid="{00000000-0006-0000-0300-00003C000000}">
      <text>
        <r>
          <rPr>
            <sz val="10"/>
            <rFont val="Arial"/>
            <family val="2"/>
          </rPr>
          <t>Ô chỉ tiêu có định dạng số. Đơn vị tính x 1 (hoặc %)</t>
        </r>
      </text>
    </comment>
    <comment ref="C22" authorId="0" shapeId="0" xr:uid="{00000000-0006-0000-0300-00003D000000}">
      <text>
        <r>
          <rPr>
            <sz val="10"/>
            <rFont val="Arial"/>
            <family val="2"/>
          </rPr>
          <t>Ô chỉ tiêu có định dạng ký tự</t>
        </r>
      </text>
    </comment>
    <comment ref="D22" authorId="0" shapeId="0" xr:uid="{00000000-0006-0000-0300-00003E000000}">
      <text>
        <r>
          <rPr>
            <sz val="10"/>
            <rFont val="Arial"/>
            <family val="2"/>
          </rPr>
          <t>Ô chỉ tiêu có định dạng số. Đơn vị tính x 1 (hoặc %)</t>
        </r>
      </text>
    </comment>
    <comment ref="E22" authorId="0" shapeId="0" xr:uid="{00000000-0006-0000-0300-00003F000000}">
      <text>
        <r>
          <rPr>
            <sz val="10"/>
            <rFont val="Arial"/>
            <family val="2"/>
          </rPr>
          <t>Ô chỉ tiêu có định dạng số. Đơn vị tính x 1 (hoặc %)</t>
        </r>
      </text>
    </comment>
    <comment ref="C23" authorId="0" shapeId="0" xr:uid="{00000000-0006-0000-0300-000040000000}">
      <text>
        <r>
          <rPr>
            <sz val="10"/>
            <rFont val="Arial"/>
            <family val="2"/>
          </rPr>
          <t>Ô chỉ tiêu có định dạng ký tự</t>
        </r>
      </text>
    </comment>
    <comment ref="D23" authorId="0" shapeId="0" xr:uid="{00000000-0006-0000-0300-000041000000}">
      <text>
        <r>
          <rPr>
            <sz val="10"/>
            <rFont val="Arial"/>
            <family val="2"/>
          </rPr>
          <t>Ô chỉ tiêu có định dạng số. Đơn vị tính x 1 (hoặc %)</t>
        </r>
      </text>
    </comment>
    <comment ref="E23" authorId="0" shapeId="0" xr:uid="{00000000-0006-0000-0300-000042000000}">
      <text>
        <r>
          <rPr>
            <sz val="10"/>
            <rFont val="Arial"/>
            <family val="2"/>
          </rPr>
          <t>Ô chỉ tiêu có định dạng số. Đơn vị tính x 1 (hoặc %)</t>
        </r>
      </text>
    </comment>
    <comment ref="C24" authorId="0" shapeId="0" xr:uid="{00000000-0006-0000-0300-000043000000}">
      <text>
        <r>
          <rPr>
            <sz val="10"/>
            <rFont val="Arial"/>
            <family val="2"/>
          </rPr>
          <t>Ô chỉ tiêu có định dạng ký tự</t>
        </r>
      </text>
    </comment>
    <comment ref="D24" authorId="0" shapeId="0" xr:uid="{00000000-0006-0000-0300-000044000000}">
      <text>
        <r>
          <rPr>
            <sz val="10"/>
            <rFont val="Arial"/>
            <family val="2"/>
          </rPr>
          <t>Ô chỉ tiêu có định dạng số. Đơn vị tính x 1 (hoặc %)</t>
        </r>
      </text>
    </comment>
    <comment ref="E24" authorId="0" shapeId="0" xr:uid="{00000000-0006-0000-0300-000045000000}">
      <text>
        <r>
          <rPr>
            <sz val="10"/>
            <rFont val="Arial"/>
            <family val="2"/>
          </rPr>
          <t>Ô chỉ tiêu có định dạng số. Đơn vị tính x 1 (hoặc %)</t>
        </r>
      </text>
    </comment>
    <comment ref="C25" authorId="0" shapeId="0" xr:uid="{00000000-0006-0000-0300-000046000000}">
      <text>
        <r>
          <rPr>
            <sz val="10"/>
            <rFont val="Arial"/>
            <family val="2"/>
          </rPr>
          <t>Ô chỉ tiêu có định dạng ký tự</t>
        </r>
      </text>
    </comment>
    <comment ref="D25" authorId="0" shapeId="0" xr:uid="{00000000-0006-0000-0300-000047000000}">
      <text>
        <r>
          <rPr>
            <sz val="10"/>
            <rFont val="Arial"/>
            <family val="2"/>
          </rPr>
          <t>Ô chỉ tiêu có định dạng số. Đơn vị tính x 1 (hoặc %)</t>
        </r>
      </text>
    </comment>
    <comment ref="E25" authorId="0" shapeId="0" xr:uid="{00000000-0006-0000-0300-000048000000}">
      <text>
        <r>
          <rPr>
            <sz val="10"/>
            <rFont val="Arial"/>
            <family val="2"/>
          </rPr>
          <t>Ô chỉ tiêu có định dạng số. Đơn vị tính x 1 (hoặc %)</t>
        </r>
      </text>
    </comment>
    <comment ref="C26" authorId="0" shapeId="0" xr:uid="{00000000-0006-0000-0300-000049000000}">
      <text>
        <r>
          <rPr>
            <sz val="10"/>
            <rFont val="Arial"/>
            <family val="2"/>
          </rPr>
          <t>Ô chỉ tiêu có định dạng ký tự</t>
        </r>
      </text>
    </comment>
    <comment ref="D26" authorId="0" shapeId="0" xr:uid="{00000000-0006-0000-0300-00004A000000}">
      <text>
        <r>
          <rPr>
            <sz val="10"/>
            <rFont val="Arial"/>
            <family val="2"/>
          </rPr>
          <t>Ô chỉ tiêu có định dạng số. Đơn vị tính x 1 (hoặc %)</t>
        </r>
      </text>
    </comment>
    <comment ref="E26" authorId="0" shapeId="0" xr:uid="{00000000-0006-0000-0300-00004B000000}">
      <text>
        <r>
          <rPr>
            <sz val="10"/>
            <rFont val="Arial"/>
            <family val="2"/>
          </rPr>
          <t>Ô chỉ tiêu có định dạng số. Đơn vị tính x 1 (hoặc %)</t>
        </r>
      </text>
    </comment>
    <comment ref="C27" authorId="0" shapeId="0" xr:uid="{00000000-0006-0000-0300-00004C000000}">
      <text>
        <r>
          <rPr>
            <sz val="10"/>
            <rFont val="Arial"/>
            <family val="2"/>
          </rPr>
          <t>Ô chỉ tiêu có định dạng ký tự</t>
        </r>
      </text>
    </comment>
    <comment ref="D27" authorId="0" shapeId="0" xr:uid="{00000000-0006-0000-0300-00004D000000}">
      <text>
        <r>
          <rPr>
            <sz val="10"/>
            <rFont val="Arial"/>
            <family val="2"/>
          </rPr>
          <t>Ô chỉ tiêu có định dạng số. Đơn vị tính x 1 (hoặc %)</t>
        </r>
      </text>
    </comment>
    <comment ref="E27" authorId="0" shapeId="0" xr:uid="{00000000-0006-0000-0300-00004E000000}">
      <text>
        <r>
          <rPr>
            <sz val="10"/>
            <rFont val="Arial"/>
            <family val="2"/>
          </rPr>
          <t>Ô chỉ tiêu có định dạng số. Đơn vị tính x 1 (hoặc %)</t>
        </r>
      </text>
    </comment>
    <comment ref="C28" authorId="0" shapeId="0" xr:uid="{00000000-0006-0000-0300-00004F000000}">
      <text>
        <r>
          <rPr>
            <sz val="10"/>
            <rFont val="Arial"/>
            <family val="2"/>
          </rPr>
          <t>Ô chỉ tiêu có định dạng ký tự</t>
        </r>
      </text>
    </comment>
    <comment ref="D28" authorId="0" shapeId="0" xr:uid="{00000000-0006-0000-0300-000050000000}">
      <text>
        <r>
          <rPr>
            <sz val="10"/>
            <rFont val="Arial"/>
            <family val="2"/>
          </rPr>
          <t>Ô chỉ tiêu có định dạng số. Đơn vị tính x 1 (hoặc %)</t>
        </r>
      </text>
    </comment>
    <comment ref="E28" authorId="0" shapeId="0" xr:uid="{00000000-0006-0000-0300-000051000000}">
      <text>
        <r>
          <rPr>
            <sz val="10"/>
            <rFont val="Arial"/>
            <family val="2"/>
          </rPr>
          <t>Ô chỉ tiêu có định dạng số. Đơn vị tính x 1 (hoặc %)</t>
        </r>
      </text>
    </comment>
    <comment ref="C29" authorId="0" shapeId="0" xr:uid="{00000000-0006-0000-0300-000052000000}">
      <text>
        <r>
          <rPr>
            <sz val="10"/>
            <rFont val="Arial"/>
            <family val="2"/>
          </rPr>
          <t>Ô chỉ tiêu có định dạng ký tự</t>
        </r>
      </text>
    </comment>
    <comment ref="D29" authorId="0" shapeId="0" xr:uid="{00000000-0006-0000-0300-000053000000}">
      <text>
        <r>
          <rPr>
            <sz val="10"/>
            <rFont val="Arial"/>
            <family val="2"/>
          </rPr>
          <t>Ô chỉ tiêu có định dạng số. Đơn vị tính x 1 (hoặc %)</t>
        </r>
      </text>
    </comment>
    <comment ref="E29" authorId="0" shapeId="0" xr:uid="{00000000-0006-0000-0300-000054000000}">
      <text>
        <r>
          <rPr>
            <sz val="10"/>
            <rFont val="Arial"/>
            <family val="2"/>
          </rPr>
          <t>Ô chỉ tiêu có định dạng số. Đơn vị tính x 1 (hoặc %)</t>
        </r>
      </text>
    </comment>
    <comment ref="C30" authorId="0" shapeId="0" xr:uid="{00000000-0006-0000-0300-000055000000}">
      <text>
        <r>
          <rPr>
            <sz val="10"/>
            <rFont val="Arial"/>
            <family val="2"/>
          </rPr>
          <t>Ô chỉ tiêu có định dạng ký tự</t>
        </r>
      </text>
    </comment>
    <comment ref="D30" authorId="0" shapeId="0" xr:uid="{00000000-0006-0000-0300-000056000000}">
      <text>
        <r>
          <rPr>
            <sz val="10"/>
            <rFont val="Arial"/>
            <family val="2"/>
          </rPr>
          <t>Ô chỉ tiêu có định dạng số. Đơn vị tính x 1 (hoặc %)</t>
        </r>
      </text>
    </comment>
    <comment ref="E30" authorId="0" shapeId="0" xr:uid="{00000000-0006-0000-0300-000057000000}">
      <text>
        <r>
          <rPr>
            <sz val="10"/>
            <rFont val="Arial"/>
            <family val="2"/>
          </rPr>
          <t>Ô chỉ tiêu có định dạng số. Đơn vị tính x 1 (hoặc %)</t>
        </r>
      </text>
    </comment>
    <comment ref="C31" authorId="0" shapeId="0" xr:uid="{00000000-0006-0000-0300-000058000000}">
      <text>
        <r>
          <rPr>
            <sz val="10"/>
            <rFont val="Arial"/>
            <family val="2"/>
          </rPr>
          <t>Ô chỉ tiêu có định dạng ký tự</t>
        </r>
      </text>
    </comment>
    <comment ref="D31" authorId="0" shapeId="0" xr:uid="{00000000-0006-0000-0300-000059000000}">
      <text>
        <r>
          <rPr>
            <sz val="10"/>
            <rFont val="Arial"/>
            <family val="2"/>
          </rPr>
          <t>Ô chỉ tiêu có định dạng số. Đơn vị tính x 1 (hoặc %)</t>
        </r>
      </text>
    </comment>
    <comment ref="E31" authorId="0" shapeId="0" xr:uid="{00000000-0006-0000-0300-00005A000000}">
      <text>
        <r>
          <rPr>
            <sz val="10"/>
            <rFont val="Arial"/>
            <family val="2"/>
          </rPr>
          <t>Ô chỉ tiêu có định dạng số. Đơn vị tính x 1 (hoặc %)</t>
        </r>
      </text>
    </comment>
    <comment ref="C32" authorId="0" shapeId="0" xr:uid="{00000000-0006-0000-0300-00005B000000}">
      <text>
        <r>
          <rPr>
            <sz val="10"/>
            <rFont val="Arial"/>
            <family val="2"/>
          </rPr>
          <t>Ô chỉ tiêu có định dạng ký tự</t>
        </r>
      </text>
    </comment>
    <comment ref="D32" authorId="0" shapeId="0" xr:uid="{00000000-0006-0000-0300-00005C000000}">
      <text>
        <r>
          <rPr>
            <sz val="10"/>
            <rFont val="Arial"/>
            <family val="2"/>
          </rPr>
          <t>Ô chỉ tiêu có định dạng số. Đơn vị tính x 1 (hoặc %)</t>
        </r>
      </text>
    </comment>
    <comment ref="E32" authorId="0" shapeId="0" xr:uid="{00000000-0006-0000-0300-00005D00000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<sst xmlns="http://schemas.openxmlformats.org/spreadsheetml/2006/main" count="682" uniqueCount="478">
  <si>
    <t xml:space="preserve"> </t>
  </si>
  <si>
    <t>BÁO CÁO TÀI CHÍNH QUỸ MỞ</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</si>
  <si>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</si>
  <si>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</si>
  <si>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</si>
  <si>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</si>
  <si>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</si>
  <si>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</si>
  <si>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</si>
  <si>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</si>
  <si>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</si>
  <si>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</si>
  <si>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</si>
  <si>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</si>
  <si>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</si>
  <si>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</si>
  <si>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</si>
  <si>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</si>
  <si>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</si>
  <si>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</si>
  <si>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</si>
  <si>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</si>
  <si>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</si>
  <si>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Công ty Quản lý quỹ</t>
  </si>
  <si>
    <t>Kế toán trưởng</t>
  </si>
  <si>
    <t>Người lập biểu</t>
  </si>
  <si>
    <t>(Ký, họ tên, đóng dấu)</t>
  </si>
  <si>
    <t>(Ký, họ tên)</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</si>
  <si>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</si>
  <si>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</si>
  <si>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</si>
  <si>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</si>
  <si>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</si>
  <si>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</si>
  <si>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</si>
  <si>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</si>
  <si>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</si>
  <si>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</si>
  <si>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</si>
  <si>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</si>
  <si>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</si>
  <si>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</si>
  <si>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</si>
  <si>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</si>
  <si>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</si>
  <si>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</si>
  <si>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</si>
  <si>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</si>
  <si>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</si>
  <si>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</si>
  <si>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</si>
  <si>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</si>
  <si>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</si>
  <si>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</si>
  <si>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</si>
  <si>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</si>
  <si>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</si>
  <si>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</si>
  <si>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</si>
  <si>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</si>
  <si>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</si>
  <si>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</si>
  <si>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</si>
  <si>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</si>
  <si>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</si>
  <si>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</si>
  <si>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</si>
  <si>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</si>
  <si>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</si>
  <si>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</si>
  <si>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</si>
  <si>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</si>
  <si>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</si>
  <si>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</si>
  <si>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</si>
  <si>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</si>
  <si>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</si>
  <si>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</si>
  <si>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</si>
  <si>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</si>
  <si>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</si>
  <si>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</si>
  <si>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</si>
  <si>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</si>
  <si>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</si>
  <si>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</si>
  <si>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</si>
  <si>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</si>
  <si>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</si>
  <si>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</si>
  <si>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</si>
  <si>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</si>
  <si>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</si>
  <si>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</si>
  <si>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</si>
  <si>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</si>
  <si>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</si>
  <si>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</si>
  <si>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</si>
  <si>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</si>
  <si>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</si>
  <si>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</si>
  <si>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</si>
  <si>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</si>
  <si>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</si>
  <si>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</si>
  <si>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</si>
  <si>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</si>
  <si>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</si>
  <si>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</si>
  <si>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</si>
  <si>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</si>
  <si>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</si>
  <si>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</si>
  <si>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</si>
  <si>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</si>
  <si>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</si>
  <si>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</si>
  <si>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</si>
  <si>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</si>
  <si>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</si>
  <si>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</si>
  <si>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</si>
  <si>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</si>
  <si>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</si>
  <si>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</si>
  <si>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</si>
  <si>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</si>
  <si>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</si>
  <si>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</si>
  <si>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</si>
  <si>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</si>
  <si>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</si>
  <si>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</si>
  <si>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</si>
  <si>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</si>
  <si>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</si>
  <si>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</si>
  <si>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</si>
  <si>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</si>
  <si>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</si>
  <si>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</si>
  <si>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</si>
  <si>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</si>
  <si>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</si>
  <si>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</si>
  <si>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</si>
  <si>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</si>
  <si>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</si>
  <si>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</si>
  <si>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</si>
  <si>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</si>
  <si>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</si>
  <si>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</si>
  <si>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</si>
  <si>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16</t>
  </si>
  <si>
    <t>17</t>
  </si>
  <si>
    <t>18</t>
  </si>
  <si>
    <t>19</t>
  </si>
  <si>
    <t>33</t>
  </si>
  <si>
    <t>34</t>
  </si>
  <si>
    <t>35</t>
  </si>
  <si>
    <t>80</t>
  </si>
  <si>
    <t>Công ty Quản lý quỹ: Công ty Cổ phần Quản lý Quỹ Kỹ Thương</t>
  </si>
  <si>
    <t>Quỹ: Quỹ Đầu tư Cổ phiếu Techcom</t>
  </si>
  <si>
    <t>Nguyễn Cẩm Linh</t>
  </si>
  <si>
    <t>Phan Thị Thu Hằng</t>
  </si>
  <si>
    <t>I. THU NHẬP, DOANH THU HOẠT ĐỘNG ĐẦU TƯ
Investment income</t>
  </si>
  <si>
    <t>1.1. Cổ tức được chia
Dividend income</t>
  </si>
  <si>
    <t>1.2.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</si>
  <si>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</si>
  <si>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</si>
  <si>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</si>
  <si>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</si>
  <si>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</si>
  <si>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</si>
  <si>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</si>
  <si>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</si>
  <si>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</si>
  <si>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</si>
  <si>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</si>
  <si>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</si>
  <si>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</si>
  <si>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</si>
  <si>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</si>
  <si>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</si>
  <si>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</si>
  <si>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</si>
  <si>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</si>
  <si>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</si>
  <si>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</si>
  <si>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</si>
  <si>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</si>
  <si>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</si>
  <si>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</si>
  <si>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</si>
  <si>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</si>
  <si>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</si>
  <si>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</si>
  <si>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</si>
  <si>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</si>
  <si>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Phí dịch vụ lưu ký cho chứng khoán cơ sở, phí quản lý vị thế và tài sản phái sinh trả cho VSD
Custodian service -  Depository fee, Position and Margin management fee paid to VSD</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</si>
  <si>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</si>
  <si>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</si>
  <si>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</si>
  <si>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</si>
  <si>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</si>
  <si>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3.6.1.Phí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</si>
  <si>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</si>
  <si>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</si>
  <si>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</si>
  <si>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</si>
  <si>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</si>
  <si>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</si>
  <si>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</si>
  <si>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</si>
  <si>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</si>
  <si>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</si>
  <si>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</si>
  <si>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</si>
  <si>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</si>
  <si>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Chi phí cung cấp báo giá chứng khoán 
Price feed fee</t>
  </si>
  <si>
    <t>20.10.04</t>
  </si>
  <si>
    <t>Chi phí dịch vụ tư vấn pháp lý
Legal consultancy expenses</t>
  </si>
  <si>
    <t>20.10.05</t>
  </si>
  <si>
    <t>Chi phí thiết lập Quỹ
Set up fee</t>
  </si>
  <si>
    <t>20.10.06</t>
  </si>
  <si>
    <t>Phí quản lý thường niên trả UBCKNN
Annual fee paid to SSC</t>
  </si>
  <si>
    <t>20.10.07</t>
  </si>
  <si>
    <t>Phí ngân hàng
Bank charges</t>
  </si>
  <si>
    <t>20.10.08</t>
  </si>
  <si>
    <t>Chi phí công bố thông tin của Quỹ
Expenses for information disclosure of the Fund</t>
  </si>
  <si>
    <t>20.10.09</t>
  </si>
  <si>
    <t>Phí thiết kế, in ấn, gửi thư…
Designing, printing, posting... expenses</t>
  </si>
  <si>
    <t>20.10.10</t>
  </si>
  <si>
    <t>Phí thực hiện quyền trả cho VSD
Fee paid to VSD for getting the list of investors</t>
  </si>
  <si>
    <t>20.10.11</t>
  </si>
  <si>
    <t>Phí đăng ký niêm yết bổ sung trả VSD
Additional registration fee paid to VSD</t>
  </si>
  <si>
    <t>20.10.12</t>
  </si>
  <si>
    <t>Phí niêm yết
Listing fee</t>
  </si>
  <si>
    <t>20.10.13</t>
  </si>
  <si>
    <t>Chi phí khác
Other expenses</t>
  </si>
  <si>
    <t>20.10.14</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</si>
  <si>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</si>
  <si>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</si>
  <si>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</si>
  <si>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</si>
  <si>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</si>
  <si>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</si>
  <si>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</si>
  <si>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</si>
  <si>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</si>
  <si>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</si>
  <si>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</si>
  <si>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</si>
  <si>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</si>
  <si>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</si>
  <si>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</si>
  <si>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</si>
  <si>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</si>
  <si>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</si>
  <si>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</si>
  <si>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</si>
  <si>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 Tiền gửi có kỳ hạn dưới ba (03) tháng
Deposit with term less than three (03) months</t>
  </si>
  <si>
    <t>2. Các khoản đầu tư thuần
Net Investments</t>
  </si>
  <si>
    <t>2.1. Các khoản đầu tư
Investments</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</si>
  <si>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</si>
  <si>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</si>
  <si>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</si>
  <si>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</si>
  <si>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</si>
  <si>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</si>
  <si>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</si>
  <si>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</si>
  <si>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</si>
  <si>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</si>
  <si>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</si>
  <si>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</si>
  <si>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</si>
  <si>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</si>
  <si>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</si>
  <si>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</si>
  <si>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</si>
  <si>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</si>
  <si>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</si>
  <si>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</si>
  <si>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</si>
  <si>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</si>
  <si>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</si>
  <si>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</si>
  <si>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</si>
  <si>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</si>
  <si>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</si>
  <si>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</si>
  <si>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</si>
  <si>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</si>
  <si>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</si>
  <si>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</si>
  <si>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</si>
  <si>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</si>
  <si>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</si>
  <si>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</si>
  <si>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</si>
  <si>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</si>
  <si>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</si>
  <si>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</si>
  <si>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</si>
  <si>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</si>
  <si>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</si>
  <si>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</si>
  <si>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</si>
  <si>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</si>
  <si>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</si>
  <si>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</si>
  <si>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</si>
  <si>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</si>
  <si>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</si>
  <si>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</si>
  <si>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</si>
  <si>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</si>
  <si>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</si>
  <si>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</si>
  <si>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</si>
  <si>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</si>
  <si>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TỔNG TÀI SẢN
TOTAL ASSETS</t>
  </si>
  <si>
    <t>II. NỢ PHẢI TRẢ
TOTAL LIABILITIES</t>
  </si>
  <si>
    <t>1. Vay ngắn hạn 
Short-term loans</t>
  </si>
  <si>
    <t>Gốc hợp đồng repo
Repo contracts - Principal</t>
  </si>
  <si>
    <t>311.1</t>
  </si>
  <si>
    <t>Vay ngắn hạn
Short-term loans</t>
  </si>
  <si>
    <t>311.2</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</si>
  <si>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</si>
  <si>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</si>
  <si>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</si>
  <si>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</si>
  <si>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</si>
  <si>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</si>
  <si>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</si>
  <si>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5.Phải trả thu nhập cho Nhà đầu tư
Profit distribution payables</t>
  </si>
  <si>
    <t>6. Chi phí phải trả
Expense Accruals</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</si>
  <si>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</si>
  <si>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</si>
  <si>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</si>
  <si>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</si>
  <si>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</si>
  <si>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</si>
  <si>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</si>
  <si>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</si>
  <si>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</si>
  <si>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</si>
  <si>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</si>
  <si>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</si>
  <si>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</si>
  <si>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</si>
  <si>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</si>
  <si>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</si>
  <si>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</si>
  <si>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</si>
  <si>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</si>
  <si>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</si>
  <si>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</si>
  <si>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</si>
  <si>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</si>
  <si>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</si>
  <si>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9. Phải trả dịch vụ quản lý Quỹ mở
Fund management related service expense payable</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</si>
  <si>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</si>
  <si>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</si>
  <si>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</si>
  <si>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</si>
  <si>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</si>
  <si>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</si>
  <si>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</si>
  <si>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</si>
  <si>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</si>
  <si>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</si>
  <si>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</si>
  <si>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</si>
  <si>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</si>
  <si>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</si>
  <si>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</si>
  <si>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</si>
  <si>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</si>
  <si>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</si>
  <si>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</si>
  <si>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</si>
  <si>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</si>
  <si>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</si>
  <si>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</si>
  <si>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</si>
  <si>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</si>
  <si>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</si>
  <si>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</si>
  <si>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</si>
  <si>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</si>
  <si>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</si>
  <si>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</si>
  <si>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</si>
  <si>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</si>
  <si>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</si>
  <si>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</si>
  <si>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</si>
  <si>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</si>
  <si>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</si>
  <si>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</si>
  <si>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</si>
  <si>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</si>
  <si>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</si>
  <si>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</si>
  <si>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</si>
  <si>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</si>
  <si>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</si>
  <si>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</si>
  <si>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</si>
  <si>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</si>
  <si>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</si>
  <si>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</si>
  <si>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</si>
  <si>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</si>
  <si>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</si>
  <si>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</si>
  <si>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</si>
  <si>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</si>
  <si>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</si>
  <si>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</si>
  <si>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</si>
  <si>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</si>
  <si>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</si>
  <si>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</si>
  <si>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</si>
  <si>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</si>
  <si>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</si>
  <si>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</si>
  <si>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</si>
  <si>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</si>
  <si>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</si>
  <si>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</si>
  <si>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</si>
  <si>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</si>
  <si>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</si>
  <si>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</si>
  <si>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</si>
  <si>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</si>
  <si>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</si>
  <si>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</si>
  <si>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</si>
  <si>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</si>
  <si>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Tiền gửi không kỳ hạn
Demand deposit</t>
  </si>
  <si>
    <t>52.1</t>
  </si>
  <si>
    <t>Tiền gửi có kỳ hạn dưới ba (03) tháng
Deposits with term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</si>
  <si>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</si>
  <si>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</si>
  <si>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</si>
  <si>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</si>
  <si>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</si>
  <si>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</si>
  <si>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57.1</t>
  </si>
  <si>
    <t>57.2</t>
  </si>
  <si>
    <t>57.3</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</si>
  <si>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</si>
  <si>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</si>
  <si>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</si>
  <si>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</si>
  <si>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Chỉ tiêu
Indicator</t>
  </si>
  <si>
    <t>Mã số
Code</t>
  </si>
  <si>
    <t>Thuyết minh
Note</t>
  </si>
  <si>
    <t>Năm 2021
Year 2021</t>
  </si>
  <si>
    <t>Số lũy kế
Year-to-date</t>
  </si>
  <si>
    <t xml:space="preserve">Quý: </t>
  </si>
  <si>
    <t>Phó Tổng (Giám) đốc</t>
  </si>
  <si>
    <t>Phí Tuấn Thành</t>
  </si>
  <si>
    <t>Quý IV năm 2021
Quarter IV 2021</t>
  </si>
  <si>
    <t>......., ngày 06 tháng 04 năm 2022</t>
  </si>
  <si>
    <t>01/2022</t>
  </si>
  <si>
    <t>Năm 2022
Year 2022</t>
  </si>
  <si>
    <t>Quý I năm 2022
Quarter I 2022</t>
  </si>
  <si>
    <t>Quý I năm 2021
Quarter I 2021</t>
  </si>
  <si>
    <t>Ngày 31 tháng 03 
năm 2022
 As at 31 Mar 2022</t>
  </si>
  <si>
    <t>Ngày 31 tháng 12 
năm 2021
 As at 31 Dec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</si>
</sst>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_);_(* \(#,##0.00\);_(* &quot;-&quot;_);_(@_)"/>
  </numFmts>
  <fonts count="21">
    <font>
      <sz val="10"/>
      <name val="Arial"/>
    </font>
    <font>
      <sz val="12"/>
      <name val="Times New Roman"/>
      <family val="1"/>
    </font>
    <font>
      <sz val="12"/>
      <name val="Times New Roman"/>
      <family val="1"/>
    </font>
    <font>
      <b/>
      <sz val="13"/>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0"/>
      <name val="Arial"/>
      <family val="2"/>
    </font>
    <font>
      <sz val="10"/>
      <name val="Arial"/>
      <family val="2"/>
    </font>
    <font>
      <b/>
      <sz val="10"/>
      <name val="Tahoma"/>
      <family val="2"/>
    </font>
    <font>
      <sz val="10"/>
      <name val="Tahoma"/>
      <family val="2"/>
    </font>
    <font>
      <sz val="11"/>
      <color theme="1"/>
      <name val="Calibri"/>
      <family val="2"/>
      <scheme val="minor"/>
    </font>
    <font>
      <i/>
      <sz val="10"/>
      <name val="Tahoma"/>
      <family val="2"/>
    </font>
    <font>
      <b/>
      <sz val="10"/>
      <color theme="1"/>
      <name val="Tahoma"/>
      <family val="2"/>
    </font>
    <font>
      <sz val="10"/>
      <color theme="1"/>
      <name val="Tahoma"/>
      <family val="2"/>
    </font>
    <font>
      <i/>
      <sz val="10"/>
      <color theme="1"/>
      <name val="Tahoma"/>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3" fillId="0" borderId="0" applyFont="0" applyFill="0" applyBorder="0" applyAlignment="0" applyProtection="0"/>
    <xf numFmtId="0" fontId="12" fillId="0" borderId="0"/>
    <xf numFmtId="0" fontId="12" fillId="0" borderId="0"/>
    <xf numFmtId="0" fontId="16" fillId="0" borderId="0"/>
  </cellStyleXfs>
  <cellXfs count="71">
    <xf numFmtId="0" fontId="0" fillId="0" borderId="0" xfId="0"/>
    <xf numFmtId="0" fontId="2" fillId="0" borderId="0" xfId="0" applyFont="1" applyAlignment="1">
      <alignment horizontal="left"/>
    </xf>
    <xf numFmtId="0" fontId="3" fillId="0" borderId="0" xfId="0" applyFont="1" applyAlignment="1">
      <alignment horizontal="center" vertical="justify"/>
    </xf>
    <xf numFmtId="0" fontId="4" fillId="0" borderId="1" xfId="0" applyFont="1" applyBorder="1" applyAlignment="1">
      <alignment horizontal="center" vertical="justify"/>
    </xf>
    <xf numFmtId="0" fontId="5" fillId="0" borderId="1" xfId="0" applyFont="1" applyBorder="1" applyAlignment="1">
      <alignment horizontal="center" vertical="justify"/>
    </xf>
    <xf numFmtId="0" fontId="6" fillId="0" borderId="1" xfId="0" applyFont="1" applyBorder="1" applyAlignment="1">
      <alignment horizontal="left"/>
    </xf>
    <xf numFmtId="0" fontId="7" fillId="0" borderId="0" xfId="0" applyFont="1" applyAlignment="1">
      <alignment horizontal="left"/>
    </xf>
    <xf numFmtId="0" fontId="8" fillId="0" borderId="0" xfId="0" applyFont="1" applyAlignment="1">
      <alignment horizontal="center" vertical="justify"/>
    </xf>
    <xf numFmtId="0" fontId="9" fillId="0" borderId="0" xfId="0" applyFont="1" applyAlignment="1">
      <alignment horizontal="center" vertical="justify"/>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 fillId="0" borderId="0" xfId="0" applyFont="1" applyAlignment="1">
      <alignment horizontal="left"/>
    </xf>
    <xf numFmtId="0" fontId="14" fillId="3" borderId="2" xfId="2" applyFont="1" applyFill="1" applyBorder="1" applyAlignment="1">
      <alignment horizontal="left" vertical="center" wrapText="1"/>
    </xf>
    <xf numFmtId="49" fontId="14" fillId="3" borderId="2" xfId="2" applyNumberFormat="1" applyFont="1" applyFill="1" applyBorder="1" applyAlignment="1">
      <alignment horizontal="center" vertical="center" wrapText="1"/>
    </xf>
    <xf numFmtId="0" fontId="15" fillId="3" borderId="2" xfId="2" applyFont="1" applyFill="1" applyBorder="1" applyAlignment="1">
      <alignment horizontal="center" vertical="center" wrapText="1"/>
    </xf>
    <xf numFmtId="164" fontId="14" fillId="3" borderId="2" xfId="1" applyNumberFormat="1" applyFont="1" applyFill="1" applyBorder="1" applyAlignment="1" applyProtection="1">
      <alignment horizontal="right" vertical="center" wrapText="1"/>
      <protection locked="0"/>
    </xf>
    <xf numFmtId="0" fontId="15" fillId="4" borderId="2" xfId="2" applyFont="1" applyFill="1" applyBorder="1" applyAlignment="1">
      <alignment horizontal="left" vertical="center" wrapText="1"/>
    </xf>
    <xf numFmtId="49" fontId="15" fillId="0" borderId="2" xfId="2" applyNumberFormat="1" applyFont="1" applyBorder="1" applyAlignment="1">
      <alignment horizontal="center" vertical="center" wrapText="1"/>
    </xf>
    <xf numFmtId="0" fontId="15" fillId="0" borderId="2" xfId="2" applyFont="1" applyBorder="1" applyAlignment="1">
      <alignment horizontal="center" vertical="center" wrapText="1"/>
    </xf>
    <xf numFmtId="164" fontId="15" fillId="4" borderId="2" xfId="1" applyNumberFormat="1" applyFont="1" applyFill="1" applyBorder="1" applyAlignment="1" applyProtection="1">
      <alignment horizontal="right" vertical="center" wrapText="1"/>
      <protection locked="0"/>
    </xf>
    <xf numFmtId="0" fontId="15" fillId="4" borderId="2" xfId="2" applyFont="1" applyFill="1" applyBorder="1" applyAlignment="1">
      <alignment horizontal="center" vertical="center" wrapText="1"/>
    </xf>
    <xf numFmtId="49" fontId="15" fillId="4" borderId="2" xfId="2" applyNumberFormat="1" applyFont="1" applyFill="1" applyBorder="1" applyAlignment="1">
      <alignment horizontal="center" vertical="center" wrapText="1"/>
    </xf>
    <xf numFmtId="0" fontId="15" fillId="0" borderId="2" xfId="2" applyFont="1" applyBorder="1" applyAlignment="1">
      <alignment horizontal="left" vertical="center" wrapText="1"/>
    </xf>
    <xf numFmtId="0" fontId="17" fillId="0" borderId="2" xfId="3" applyFont="1" applyBorder="1" applyAlignment="1">
      <alignment horizontal="left" vertical="center" wrapText="1"/>
    </xf>
    <xf numFmtId="49" fontId="17" fillId="0" borderId="2" xfId="2" applyNumberFormat="1" applyFont="1" applyBorder="1" applyAlignment="1">
      <alignment horizontal="center" vertical="center" wrapText="1"/>
    </xf>
    <xf numFmtId="0" fontId="17" fillId="0" borderId="2" xfId="2" applyFont="1" applyBorder="1" applyAlignment="1">
      <alignment horizontal="left" vertical="center" wrapText="1"/>
    </xf>
    <xf numFmtId="49" fontId="15" fillId="0" borderId="2" xfId="2" quotePrefix="1" applyNumberFormat="1" applyFont="1" applyBorder="1" applyAlignment="1">
      <alignment horizontal="center" vertical="center" wrapText="1"/>
    </xf>
    <xf numFmtId="49" fontId="17" fillId="0" borderId="2" xfId="2" quotePrefix="1" applyNumberFormat="1" applyFont="1" applyBorder="1" applyAlignment="1">
      <alignment horizontal="center" vertical="center" wrapText="1"/>
    </xf>
    <xf numFmtId="0" fontId="14" fillId="3" borderId="2" xfId="3" applyFont="1" applyFill="1" applyBorder="1" applyAlignment="1">
      <alignment horizontal="left" vertical="center" wrapText="1"/>
    </xf>
    <xf numFmtId="0" fontId="14" fillId="3" borderId="2" xfId="3" applyFont="1" applyFill="1" applyBorder="1" applyAlignment="1">
      <alignment horizontal="center" vertical="center" wrapText="1"/>
    </xf>
    <xf numFmtId="4" fontId="15" fillId="4" borderId="3" xfId="0" applyNumberFormat="1" applyFont="1" applyFill="1" applyBorder="1" applyAlignment="1" applyProtection="1">
      <alignment horizontal="left" vertical="center" wrapText="1"/>
      <protection locked="0"/>
    </xf>
    <xf numFmtId="49" fontId="15" fillId="4" borderId="3" xfId="0" applyNumberFormat="1" applyFont="1" applyFill="1" applyBorder="1" applyAlignment="1" applyProtection="1">
      <alignment horizontal="center" vertical="center" wrapText="1"/>
      <protection locked="0"/>
    </xf>
    <xf numFmtId="4" fontId="15" fillId="4" borderId="3" xfId="0" applyNumberFormat="1" applyFont="1" applyFill="1" applyBorder="1" applyAlignment="1" applyProtection="1">
      <alignment horizontal="center" vertical="center" wrapText="1"/>
      <protection locked="0"/>
    </xf>
    <xf numFmtId="164" fontId="15" fillId="0" borderId="3" xfId="0" applyNumberFormat="1" applyFont="1" applyBorder="1" applyAlignment="1" applyProtection="1">
      <alignment horizontal="right" vertical="center" wrapText="1"/>
      <protection locked="0"/>
    </xf>
    <xf numFmtId="4" fontId="17" fillId="4" borderId="3" xfId="0" applyNumberFormat="1" applyFont="1" applyFill="1" applyBorder="1" applyAlignment="1" applyProtection="1">
      <alignment horizontal="left" vertical="center" wrapText="1"/>
      <protection locked="0"/>
    </xf>
    <xf numFmtId="49" fontId="17" fillId="4" borderId="3" xfId="0" applyNumberFormat="1" applyFont="1" applyFill="1" applyBorder="1" applyAlignment="1" applyProtection="1">
      <alignment horizontal="center" vertical="center" wrapText="1"/>
      <protection locked="0"/>
    </xf>
    <xf numFmtId="165" fontId="14" fillId="3" borderId="2" xfId="1" applyNumberFormat="1" applyFont="1" applyFill="1" applyBorder="1" applyAlignment="1" applyProtection="1">
      <alignment horizontal="right" vertical="center" wrapText="1"/>
      <protection locked="0"/>
    </xf>
    <xf numFmtId="0" fontId="15" fillId="4" borderId="3" xfId="0" applyFont="1" applyFill="1" applyBorder="1" applyAlignment="1" applyProtection="1">
      <alignment horizontal="left" vertical="center" wrapText="1"/>
      <protection locked="0"/>
    </xf>
    <xf numFmtId="0" fontId="15" fillId="4" borderId="3" xfId="0" applyFont="1" applyFill="1" applyBorder="1" applyAlignment="1" applyProtection="1">
      <alignment horizontal="center" vertical="center" wrapText="1"/>
      <protection locked="0"/>
    </xf>
    <xf numFmtId="165" fontId="15" fillId="4" borderId="3" xfId="0" applyNumberFormat="1" applyFont="1" applyFill="1" applyBorder="1" applyAlignment="1" applyProtection="1">
      <alignment horizontal="right" vertical="center" wrapText="1"/>
      <protection locked="0"/>
    </xf>
    <xf numFmtId="0" fontId="18" fillId="4" borderId="2" xfId="4" applyFont="1" applyFill="1" applyBorder="1" applyAlignment="1">
      <alignment vertical="center" wrapText="1"/>
    </xf>
    <xf numFmtId="49" fontId="18" fillId="4" borderId="2" xfId="4" applyNumberFormat="1" applyFont="1" applyFill="1" applyBorder="1" applyAlignment="1">
      <alignment horizontal="center" vertical="center"/>
    </xf>
    <xf numFmtId="0" fontId="18" fillId="4" borderId="2" xfId="4" applyFont="1" applyFill="1" applyBorder="1" applyAlignment="1">
      <alignment vertical="center"/>
    </xf>
    <xf numFmtId="164" fontId="14" fillId="0" borderId="3" xfId="4" applyNumberFormat="1" applyFont="1" applyBorder="1" applyAlignment="1" applyProtection="1">
      <alignment horizontal="right" vertical="center" wrapText="1"/>
      <protection locked="0"/>
    </xf>
    <xf numFmtId="0" fontId="19" fillId="4" borderId="2" xfId="4" applyFont="1" applyFill="1" applyBorder="1" applyAlignment="1">
      <alignment vertical="center" wrapText="1"/>
    </xf>
    <xf numFmtId="49" fontId="19" fillId="4" borderId="2" xfId="4" applyNumberFormat="1" applyFont="1" applyFill="1" applyBorder="1" applyAlignment="1">
      <alignment horizontal="center" vertical="center"/>
    </xf>
    <xf numFmtId="0" fontId="19" fillId="4" borderId="2" xfId="4" applyFont="1" applyFill="1" applyBorder="1" applyAlignment="1">
      <alignment vertical="center"/>
    </xf>
    <xf numFmtId="41" fontId="19" fillId="4" borderId="2" xfId="4" applyNumberFormat="1" applyFont="1" applyFill="1" applyBorder="1" applyAlignment="1">
      <alignment horizontal="right" vertical="center" wrapText="1"/>
    </xf>
    <xf numFmtId="0" fontId="19" fillId="4" borderId="2" xfId="4" applyFont="1" applyFill="1" applyBorder="1" applyAlignment="1">
      <alignment horizontal="left" vertical="center" wrapText="1"/>
    </xf>
    <xf numFmtId="0" fontId="19" fillId="4" borderId="2" xfId="4" quotePrefix="1" applyFont="1" applyFill="1" applyBorder="1" applyAlignment="1">
      <alignment vertical="center" wrapText="1"/>
    </xf>
    <xf numFmtId="0" fontId="20" fillId="4" borderId="2" xfId="4" applyFont="1" applyFill="1" applyBorder="1" applyAlignment="1">
      <alignment vertical="center" wrapText="1"/>
    </xf>
    <xf numFmtId="49" fontId="20" fillId="4" borderId="2" xfId="4" applyNumberFormat="1" applyFont="1" applyFill="1" applyBorder="1" applyAlignment="1">
      <alignment horizontal="center" vertical="center"/>
    </xf>
    <xf numFmtId="0" fontId="17" fillId="4" borderId="2" xfId="4" applyFont="1" applyFill="1" applyBorder="1" applyAlignment="1">
      <alignment vertical="center" wrapText="1"/>
    </xf>
    <xf numFmtId="0" fontId="14" fillId="3" borderId="2" xfId="0"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164" fontId="14" fillId="3" borderId="2" xfId="1" applyNumberFormat="1" applyFont="1" applyFill="1" applyBorder="1" applyAlignment="1" applyProtection="1">
      <alignment horizontal="center" vertical="center" wrapText="1"/>
      <protection locked="0"/>
    </xf>
    <xf numFmtId="0" fontId="18" fillId="3" borderId="2" xfId="0" applyFont="1" applyFill="1" applyBorder="1" applyAlignment="1">
      <alignment horizontal="center" vertical="center" wrapText="1"/>
    </xf>
    <xf numFmtId="0" fontId="18" fillId="3" borderId="2" xfId="4" applyFont="1" applyFill="1" applyBorder="1" applyAlignment="1">
      <alignment horizontal="center" vertical="center" wrapText="1"/>
    </xf>
    <xf numFmtId="0" fontId="1" fillId="0" borderId="0" xfId="0" applyFont="1" applyAlignment="1">
      <alignment horizontal="right"/>
    </xf>
    <xf numFmtId="0" fontId="1" fillId="0" borderId="0" xfId="0" quotePrefix="1" applyFont="1" applyAlignment="1">
      <alignment horizontal="left"/>
    </xf>
    <xf numFmtId="0" fontId="4" fillId="0" borderId="0" xfId="0" applyFont="1" applyAlignment="1">
      <alignment horizontal="center"/>
    </xf>
    <xf numFmtId="0" fontId="2" fillId="0" borderId="0" xfId="0" applyFont="1" applyAlignment="1">
      <alignment horizontal="left"/>
    </xf>
    <xf numFmtId="0" fontId="8" fillId="0" borderId="0" xfId="0" applyFont="1" applyAlignment="1">
      <alignment horizontal="center" vertical="justify"/>
    </xf>
    <xf numFmtId="0" fontId="4" fillId="0" borderId="0" xfId="0" applyFont="1" applyAlignment="1">
      <alignment horizontal="center" vertical="justify"/>
    </xf>
    <xf numFmtId="0" fontId="14" fillId="3" borderId="4" xfId="0" applyFont="1" applyFill="1" applyBorder="1" applyAlignment="1">
      <alignment horizontal="center" vertical="center" wrapText="1"/>
    </xf>
    <xf numFmtId="0" fontId="14" fillId="3" borderId="7" xfId="0"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2" fillId="3" borderId="7" xfId="0" applyFont="1" applyFill="1" applyBorder="1" applyAlignment="1">
      <alignment vertical="center"/>
    </xf>
    <xf numFmtId="164" fontId="14" fillId="3" borderId="5" xfId="1" applyNumberFormat="1" applyFont="1" applyFill="1" applyBorder="1" applyAlignment="1" applyProtection="1">
      <alignment horizontal="center" vertical="center" wrapText="1"/>
      <protection locked="0"/>
    </xf>
    <xf numFmtId="164" fontId="14" fillId="3" borderId="6" xfId="1" applyNumberFormat="1" applyFont="1" applyFill="1" applyBorder="1" applyAlignment="1" applyProtection="1">
      <alignment horizontal="center" vertical="center" wrapText="1"/>
      <protection locked="0"/>
    </xf>
  </cellXfs>
  <cellStyles count="5">
    <cellStyle name="Comma" xfId="1" builtinId="3"/>
    <cellStyle name="Currency [0] 2" xfId="2" xr:uid="{48496B96-27B5-44C3-B5E1-6145B15AAB93}"/>
    <cellStyle name="Normal" xfId="0" builtinId="0"/>
    <cellStyle name="Normal 2 2" xfId="3" xr:uid="{117EB32E-22D1-47B1-BF22-4464CC3D3A5B}"/>
    <cellStyle name="Normal 7" xfId="4" xr:uid="{EB8E14B7-DCD1-4004-8A14-88C97DE0EC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E28"/>
  <sheetViews>
    <sheetView workbookViewId="0"/>
  </sheetViews>
  <sheetFormatPr defaultRowHeight="13.2"/>
  <cols>
    <col min="1" max="1" width="58.21875" bestFit="1" customWidth="1"/>
    <col min="2" max="2" width="7.33203125" customWidth="1"/>
    <col min="3" max="3" width="48.6640625" customWidth="1"/>
    <col min="4" max="4" width="36" customWidth="1"/>
    <col min="5" max="5" width="15" customWidth="1"/>
  </cols>
  <sheetData>
    <row r="1" spans="1:5" ht="15" customHeight="1">
      <c r="A1" s="11" t="s">
        <v>163</v>
      </c>
      <c r="B1" s="1"/>
      <c r="C1" s="1" t="s">
        <v>0</v>
      </c>
      <c r="D1" s="1" t="s">
        <v>0</v>
      </c>
      <c r="E1" s="1" t="s">
        <v>0</v>
      </c>
    </row>
    <row r="2" spans="1:5" ht="15" customHeight="1">
      <c r="A2" s="11" t="s">
        <v>164</v>
      </c>
      <c r="B2" s="1"/>
      <c r="C2" s="1" t="s">
        <v>0</v>
      </c>
      <c r="D2" s="1" t="s">
        <v>0</v>
      </c>
      <c r="E2" s="1" t="s">
        <v>0</v>
      </c>
    </row>
    <row r="3" spans="1:5" ht="27" customHeight="1">
      <c r="A3" s="1" t="s">
        <v>0</v>
      </c>
      <c r="B3" s="1" t="s">
        <v>0</v>
      </c>
      <c r="C3" s="2" t="s">
        <v>1</v>
      </c>
      <c r="D3" s="1"/>
      <c r="E3" s="1" t="s">
        <v>0</v>
      </c>
    </row>
    <row r="4" spans="1:5" ht="15" customHeight="1">
      <c r="A4" s="1" t="s">
        <v>0</v>
      </c>
      <c r="B4" s="1" t="s">
        <v>0</v>
      </c>
      <c r="C4" s="1" t="s">
        <v>0</v>
      </c>
      <c r="D4" s="1" t="s">
        <v>0</v>
      </c>
      <c r="E4" s="1" t="s">
        <v>0</v>
      </c>
    </row>
    <row r="5" spans="1:5" ht="15" customHeight="1">
      <c r="A5" s="1" t="s">
        <v>0</v>
      </c>
      <c r="B5" s="1" t="s">
        <v>0</v>
      </c>
      <c r="C5" s="58" t="s">
        <v>467</v>
      </c>
      <c r="D5" s="59" t="s">
        <v>472</v>
      </c>
      <c r="E5" s="1" t="s">
        <v>0</v>
      </c>
    </row>
    <row r="6" spans="1:5" ht="15" customHeight="1">
      <c r="A6" s="1" t="s">
        <v>0</v>
      </c>
      <c r="B6" s="1" t="s">
        <v>0</v>
      </c>
      <c r="C6" s="1" t="s">
        <v>0</v>
      </c>
      <c r="D6" s="1" t="s">
        <v>0</v>
      </c>
      <c r="E6" s="1" t="s">
        <v>0</v>
      </c>
    </row>
    <row r="7" spans="1:5" ht="15" customHeight="1">
      <c r="A7" s="1" t="s">
        <v>0</v>
      </c>
      <c r="B7" s="1" t="s">
        <v>0</v>
      </c>
      <c r="C7" s="1" t="s">
        <v>0</v>
      </c>
      <c r="D7" s="1" t="s">
        <v>2</v>
      </c>
      <c r="E7" s="1" t="s">
        <v>0</v>
      </c>
    </row>
    <row r="8" spans="1:5" ht="15" customHeight="1">
      <c r="A8" s="1" t="s">
        <v>0</v>
      </c>
      <c r="B8" s="3" t="s">
        <v>3</v>
      </c>
      <c r="C8" s="3" t="s">
        <v>4</v>
      </c>
      <c r="D8" s="3" t="s">
        <v>5</v>
      </c>
      <c r="E8" s="1" t="s">
        <v>0</v>
      </c>
    </row>
    <row r="9" spans="1:5" ht="15" customHeight="1">
      <c r="A9" s="1" t="s">
        <v>0</v>
      </c>
      <c r="B9" s="4" t="s">
        <v>6</v>
      </c>
      <c r="C9" s="5" t="s">
        <v>7</v>
      </c>
      <c r="D9" s="5" t="s">
        <v>8</v>
      </c>
      <c r="E9" s="1" t="s">
        <v>0</v>
      </c>
    </row>
    <row r="10" spans="1:5" ht="15" customHeight="1">
      <c r="A10" s="1" t="s">
        <v>0</v>
      </c>
      <c r="B10" s="4" t="s">
        <v>9</v>
      </c>
      <c r="C10" s="5" t="s">
        <v>10</v>
      </c>
      <c r="D10" s="5" t="s">
        <v>11</v>
      </c>
      <c r="E10" s="1" t="s">
        <v>0</v>
      </c>
    </row>
    <row r="11" spans="1:5" ht="15" customHeight="1">
      <c r="A11" s="1" t="s">
        <v>0</v>
      </c>
      <c r="B11" s="4" t="s">
        <v>12</v>
      </c>
      <c r="C11" s="5" t="s">
        <v>13</v>
      </c>
      <c r="D11" s="5" t="s">
        <v>14</v>
      </c>
      <c r="E11" s="1" t="s">
        <v>0</v>
      </c>
    </row>
    <row r="12" spans="1:5" ht="15" customHeight="1">
      <c r="A12" s="1" t="s">
        <v>0</v>
      </c>
      <c r="B12" s="4" t="s">
        <v>15</v>
      </c>
      <c r="C12" s="5" t="s">
        <v>16</v>
      </c>
      <c r="D12" s="5" t="s">
        <v>17</v>
      </c>
      <c r="E12" s="1" t="s">
        <v>0</v>
      </c>
    </row>
    <row r="13" spans="1:5" ht="15" customHeight="1">
      <c r="A13" s="1" t="s">
        <v>0</v>
      </c>
      <c r="B13" s="4" t="s">
        <v>18</v>
      </c>
      <c r="C13" s="5" t="s">
        <v>19</v>
      </c>
      <c r="D13" s="5" t="s">
        <v>20</v>
      </c>
      <c r="E13" s="1" t="s">
        <v>0</v>
      </c>
    </row>
    <row r="14" spans="1:5" ht="15" customHeight="1">
      <c r="A14" s="1" t="s">
        <v>0</v>
      </c>
      <c r="B14" s="1" t="s">
        <v>0</v>
      </c>
      <c r="C14" s="1" t="s">
        <v>0</v>
      </c>
      <c r="D14" s="1" t="s">
        <v>0</v>
      </c>
      <c r="E14" s="1" t="s">
        <v>0</v>
      </c>
    </row>
    <row r="15" spans="1:5" ht="15" customHeight="1">
      <c r="A15" s="1" t="s">
        <v>0</v>
      </c>
      <c r="B15" s="1" t="s">
        <v>21</v>
      </c>
      <c r="C15" s="61" t="s">
        <v>22</v>
      </c>
      <c r="D15" s="61"/>
      <c r="E15" s="1" t="s">
        <v>0</v>
      </c>
    </row>
    <row r="16" spans="1:5" ht="15" customHeight="1">
      <c r="A16" s="1" t="s">
        <v>0</v>
      </c>
      <c r="B16" s="6" t="s">
        <v>0</v>
      </c>
      <c r="C16" s="61"/>
      <c r="D16" s="61"/>
      <c r="E16" s="1"/>
    </row>
    <row r="17" spans="1:5" ht="15" customHeight="1">
      <c r="A17" s="1" t="s">
        <v>0</v>
      </c>
      <c r="B17" s="1" t="s">
        <v>0</v>
      </c>
      <c r="C17" s="1" t="s">
        <v>0</v>
      </c>
      <c r="D17" s="11" t="s">
        <v>471</v>
      </c>
      <c r="E17" s="1" t="s">
        <v>0</v>
      </c>
    </row>
    <row r="18" spans="1:5" ht="15" customHeight="1">
      <c r="A18" s="1" t="s">
        <v>0</v>
      </c>
      <c r="B18" s="1" t="s">
        <v>0</v>
      </c>
      <c r="C18" s="1" t="s">
        <v>0</v>
      </c>
      <c r="D18" s="1" t="s">
        <v>0</v>
      </c>
      <c r="E18" s="1" t="s">
        <v>0</v>
      </c>
    </row>
    <row r="19" spans="1:5" ht="15" customHeight="1">
      <c r="A19" s="62"/>
      <c r="B19" s="62"/>
      <c r="C19" s="7" t="s">
        <v>23</v>
      </c>
      <c r="D19" s="62" t="s">
        <v>24</v>
      </c>
      <c r="E19" s="63" t="s">
        <v>468</v>
      </c>
    </row>
    <row r="20" spans="1:5" ht="15" customHeight="1">
      <c r="A20" s="62"/>
      <c r="B20" s="62"/>
      <c r="C20" s="7" t="s">
        <v>25</v>
      </c>
      <c r="D20" s="62"/>
      <c r="E20" s="62"/>
    </row>
    <row r="21" spans="1:5" ht="15" customHeight="1">
      <c r="A21" s="8"/>
      <c r="B21" s="8"/>
      <c r="C21" s="8" t="s">
        <v>27</v>
      </c>
      <c r="D21" s="8" t="s">
        <v>27</v>
      </c>
      <c r="E21" s="8" t="s">
        <v>26</v>
      </c>
    </row>
    <row r="22" spans="1:5" ht="15" customHeight="1">
      <c r="A22" s="7"/>
      <c r="B22" s="7"/>
      <c r="C22" s="7" t="s">
        <v>0</v>
      </c>
      <c r="D22" s="7" t="s">
        <v>0</v>
      </c>
      <c r="E22" s="7" t="s">
        <v>0</v>
      </c>
    </row>
    <row r="28" spans="1:5" ht="15.6">
      <c r="C28" s="60" t="s">
        <v>165</v>
      </c>
      <c r="D28" s="60" t="s">
        <v>166</v>
      </c>
      <c r="E28" s="60" t="s">
        <v>469</v>
      </c>
    </row>
  </sheetData>
  <mergeCells count="5">
    <mergeCell ref="C15:D15"/>
    <mergeCell ref="C16:D16"/>
    <mergeCell ref="A19:B20"/>
    <mergeCell ref="D19:D20"/>
    <mergeCell ref="E19:E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H62"/>
  <sheetViews>
    <sheetView zoomScale="85" zoomScaleNormal="85" workbookViewId="0">
      <selection activeCell="D1" sqref="D1:G62"/>
    </sheetView>
  </sheetViews>
  <sheetFormatPr defaultRowHeight="13.2"/>
  <cols>
    <col min="1" max="1" width="68.33203125" customWidth="1"/>
    <col min="2" max="2" width="9.109375" customWidth="1"/>
    <col min="3" max="3" width="10" customWidth="1"/>
    <col min="4" max="4" width="18" bestFit="1" customWidth="1"/>
    <col min="5" max="6" width="17.44140625" bestFit="1" customWidth="1"/>
    <col min="7" max="7" width="18.6640625" bestFit="1" customWidth="1"/>
    <col min="8" max="8" width="6.88671875" customWidth="1"/>
  </cols>
  <sheetData>
    <row r="1" spans="1:8" ht="30" customHeight="1">
      <c r="A1" s="64" t="s">
        <v>462</v>
      </c>
      <c r="B1" s="66" t="s">
        <v>463</v>
      </c>
      <c r="C1" s="66" t="s">
        <v>464</v>
      </c>
      <c r="D1" s="69" t="s">
        <v>473</v>
      </c>
      <c r="E1" s="70"/>
      <c r="F1" s="69" t="s">
        <v>465</v>
      </c>
      <c r="G1" s="70"/>
      <c r="H1" s="1"/>
    </row>
    <row r="2" spans="1:8" ht="26.4">
      <c r="A2" s="65"/>
      <c r="B2" s="67"/>
      <c r="C2" s="68"/>
      <c r="D2" s="53" t="s">
        <v>474</v>
      </c>
      <c r="E2" s="54" t="s">
        <v>466</v>
      </c>
      <c r="F2" s="55" t="s">
        <v>475</v>
      </c>
      <c r="G2" s="54" t="s">
        <v>466</v>
      </c>
      <c r="H2" s="1"/>
    </row>
    <row r="3" spans="1:8" ht="26.4">
      <c r="A3" s="12" t="s">
        <v>167</v>
      </c>
      <c r="B3" s="13" t="s">
        <v>33</v>
      </c>
      <c r="C3" s="14"/>
      <c r="D3" s="15">
        <v>-8739798150</v>
      </c>
      <c r="E3" s="15">
        <v>-8739798150</v>
      </c>
      <c r="F3" s="15">
        <v>5409344150</v>
      </c>
      <c r="G3" s="15">
        <v>5409344150</v>
      </c>
      <c r="H3" s="1"/>
    </row>
    <row r="4" spans="1:8" ht="26.4">
      <c r="A4" s="16" t="s">
        <v>168</v>
      </c>
      <c r="B4" s="17" t="s">
        <v>34</v>
      </c>
      <c r="C4" s="18"/>
      <c r="D4" s="19">
        <v>569497800</v>
      </c>
      <c r="E4" s="19">
        <v>569497800</v>
      </c>
      <c r="F4" s="19">
        <v>74250400</v>
      </c>
      <c r="G4" s="19">
        <v>74250400</v>
      </c>
      <c r="H4" s="1"/>
    </row>
    <row r="5" spans="1:8" ht="26.4">
      <c r="A5" s="16" t="s">
        <v>169</v>
      </c>
      <c r="B5" s="17" t="s">
        <v>35</v>
      </c>
      <c r="C5" s="20"/>
      <c r="D5" s="19">
        <v>0</v>
      </c>
      <c r="E5" s="19">
        <v>0</v>
      </c>
      <c r="F5" s="19">
        <v>0</v>
      </c>
      <c r="G5" s="19">
        <v>0</v>
      </c>
      <c r="H5" s="1"/>
    </row>
    <row r="6" spans="1:8" ht="26.4">
      <c r="A6" s="16" t="s">
        <v>170</v>
      </c>
      <c r="B6" s="17" t="s">
        <v>171</v>
      </c>
      <c r="C6" s="20"/>
      <c r="D6" s="19">
        <v>0</v>
      </c>
      <c r="E6" s="19">
        <v>0</v>
      </c>
      <c r="F6" s="19">
        <v>0</v>
      </c>
      <c r="G6" s="19">
        <v>0</v>
      </c>
      <c r="H6" s="1"/>
    </row>
    <row r="7" spans="1:8" ht="26.4">
      <c r="A7" s="16" t="s">
        <v>172</v>
      </c>
      <c r="B7" s="17" t="s">
        <v>173</v>
      </c>
      <c r="C7" s="20"/>
      <c r="D7" s="19">
        <v>0</v>
      </c>
      <c r="E7" s="19">
        <v>0</v>
      </c>
      <c r="F7" s="19">
        <v>0</v>
      </c>
      <c r="G7" s="19">
        <v>0</v>
      </c>
      <c r="H7" s="1"/>
    </row>
    <row r="8" spans="1:8" ht="26.4">
      <c r="A8" s="16" t="s">
        <v>174</v>
      </c>
      <c r="B8" s="17" t="s">
        <v>175</v>
      </c>
      <c r="C8" s="20"/>
      <c r="D8" s="19">
        <v>0</v>
      </c>
      <c r="E8" s="19">
        <v>0</v>
      </c>
      <c r="F8" s="19">
        <v>0</v>
      </c>
      <c r="G8" s="19">
        <v>0</v>
      </c>
      <c r="H8" s="1"/>
    </row>
    <row r="9" spans="1:8" ht="26.4">
      <c r="A9" s="16" t="s">
        <v>176</v>
      </c>
      <c r="B9" s="17" t="s">
        <v>177</v>
      </c>
      <c r="C9" s="20"/>
      <c r="D9" s="19">
        <v>0</v>
      </c>
      <c r="E9" s="19">
        <v>0</v>
      </c>
      <c r="F9" s="19">
        <v>0</v>
      </c>
      <c r="G9" s="19">
        <v>0</v>
      </c>
      <c r="H9" s="1"/>
    </row>
    <row r="10" spans="1:8" ht="26.4">
      <c r="A10" s="16" t="s">
        <v>178</v>
      </c>
      <c r="B10" s="21" t="s">
        <v>36</v>
      </c>
      <c r="C10" s="20"/>
      <c r="D10" s="19">
        <v>3079438809</v>
      </c>
      <c r="E10" s="19">
        <v>3079438809</v>
      </c>
      <c r="F10" s="19">
        <v>4940342262</v>
      </c>
      <c r="G10" s="19">
        <v>4940342262</v>
      </c>
      <c r="H10" s="1"/>
    </row>
    <row r="11" spans="1:8" ht="26.4">
      <c r="A11" s="16" t="s">
        <v>179</v>
      </c>
      <c r="B11" s="21" t="s">
        <v>37</v>
      </c>
      <c r="C11" s="20"/>
      <c r="D11" s="19">
        <v>-12388734759</v>
      </c>
      <c r="E11" s="19">
        <v>-12388734759</v>
      </c>
      <c r="F11" s="19">
        <v>394751488</v>
      </c>
      <c r="G11" s="19">
        <v>394751488</v>
      </c>
      <c r="H11" s="1"/>
    </row>
    <row r="12" spans="1:8" ht="26.4">
      <c r="A12" s="16" t="s">
        <v>180</v>
      </c>
      <c r="B12" s="21" t="s">
        <v>38</v>
      </c>
      <c r="C12" s="20"/>
      <c r="D12" s="19">
        <v>0</v>
      </c>
      <c r="E12" s="19">
        <v>0</v>
      </c>
      <c r="F12" s="19">
        <v>0</v>
      </c>
      <c r="G12" s="19">
        <v>0</v>
      </c>
      <c r="H12" s="1"/>
    </row>
    <row r="13" spans="1:8" ht="26.4">
      <c r="A13" s="16" t="s">
        <v>181</v>
      </c>
      <c r="B13" s="21" t="s">
        <v>39</v>
      </c>
      <c r="C13" s="20"/>
      <c r="D13" s="19">
        <v>0</v>
      </c>
      <c r="E13" s="19">
        <v>0</v>
      </c>
      <c r="F13" s="19">
        <v>0</v>
      </c>
      <c r="G13" s="19">
        <v>0</v>
      </c>
      <c r="H13" s="1"/>
    </row>
    <row r="14" spans="1:8" ht="26.4">
      <c r="A14" s="16" t="s">
        <v>182</v>
      </c>
      <c r="B14" s="21" t="s">
        <v>40</v>
      </c>
      <c r="C14" s="20"/>
      <c r="D14" s="19">
        <v>0</v>
      </c>
      <c r="E14" s="19">
        <v>0</v>
      </c>
      <c r="F14" s="19">
        <v>0</v>
      </c>
      <c r="G14" s="19">
        <v>0</v>
      </c>
      <c r="H14" s="1"/>
    </row>
    <row r="15" spans="1:8" ht="52.8">
      <c r="A15" s="16" t="s">
        <v>183</v>
      </c>
      <c r="B15" s="21" t="s">
        <v>41</v>
      </c>
      <c r="C15" s="20"/>
      <c r="D15" s="19">
        <v>0</v>
      </c>
      <c r="E15" s="19">
        <v>0</v>
      </c>
      <c r="F15" s="19">
        <v>0</v>
      </c>
      <c r="G15" s="19">
        <v>0</v>
      </c>
      <c r="H15" s="1"/>
    </row>
    <row r="16" spans="1:8" ht="26.4">
      <c r="A16" s="12" t="s">
        <v>184</v>
      </c>
      <c r="B16" s="13" t="s">
        <v>42</v>
      </c>
      <c r="C16" s="14"/>
      <c r="D16" s="15">
        <v>123934983</v>
      </c>
      <c r="E16" s="15">
        <v>123934983</v>
      </c>
      <c r="F16" s="15">
        <v>121086401</v>
      </c>
      <c r="G16" s="15">
        <v>121086401</v>
      </c>
      <c r="H16" s="1"/>
    </row>
    <row r="17" spans="1:8" ht="26.4">
      <c r="A17" s="16" t="s">
        <v>185</v>
      </c>
      <c r="B17" s="21" t="s">
        <v>43</v>
      </c>
      <c r="C17" s="20"/>
      <c r="D17" s="19">
        <v>123934983</v>
      </c>
      <c r="E17" s="19">
        <v>123934983</v>
      </c>
      <c r="F17" s="19">
        <v>121086401</v>
      </c>
      <c r="G17" s="19">
        <v>121086401</v>
      </c>
      <c r="H17" s="1"/>
    </row>
    <row r="18" spans="1:8" ht="26.4">
      <c r="A18" s="22" t="s">
        <v>186</v>
      </c>
      <c r="B18" s="17" t="s">
        <v>187</v>
      </c>
      <c r="C18" s="18"/>
      <c r="D18" s="19">
        <v>123703418</v>
      </c>
      <c r="E18" s="19">
        <v>123703418</v>
      </c>
      <c r="F18" s="19">
        <v>120833214</v>
      </c>
      <c r="G18" s="19">
        <v>120833214</v>
      </c>
      <c r="H18" s="1"/>
    </row>
    <row r="19" spans="1:8" ht="26.4">
      <c r="A19" s="22" t="s">
        <v>188</v>
      </c>
      <c r="B19" s="17" t="s">
        <v>189</v>
      </c>
      <c r="C19" s="18"/>
      <c r="D19" s="19">
        <v>231565</v>
      </c>
      <c r="E19" s="19">
        <v>231565</v>
      </c>
      <c r="F19" s="19">
        <v>253187</v>
      </c>
      <c r="G19" s="19">
        <v>253187</v>
      </c>
      <c r="H19" s="1"/>
    </row>
    <row r="20" spans="1:8" ht="26.4">
      <c r="A20" s="22" t="s">
        <v>190</v>
      </c>
      <c r="B20" s="17" t="s">
        <v>44</v>
      </c>
      <c r="C20" s="20"/>
      <c r="D20" s="19">
        <v>0</v>
      </c>
      <c r="E20" s="19">
        <v>0</v>
      </c>
      <c r="F20" s="19">
        <v>0</v>
      </c>
      <c r="G20" s="19">
        <v>0</v>
      </c>
      <c r="H20" s="1"/>
    </row>
    <row r="21" spans="1:8" ht="26.4">
      <c r="A21" s="22" t="s">
        <v>191</v>
      </c>
      <c r="B21" s="17" t="s">
        <v>45</v>
      </c>
      <c r="C21" s="20"/>
      <c r="D21" s="19">
        <v>0</v>
      </c>
      <c r="E21" s="19">
        <v>0</v>
      </c>
      <c r="F21" s="19">
        <v>0</v>
      </c>
      <c r="G21" s="19">
        <v>0</v>
      </c>
      <c r="H21" s="1"/>
    </row>
    <row r="22" spans="1:8" ht="39.6">
      <c r="A22" s="22" t="s">
        <v>192</v>
      </c>
      <c r="B22" s="17" t="s">
        <v>46</v>
      </c>
      <c r="C22" s="20"/>
      <c r="D22" s="19">
        <v>0</v>
      </c>
      <c r="E22" s="19">
        <v>0</v>
      </c>
      <c r="F22" s="19">
        <v>0</v>
      </c>
      <c r="G22" s="19">
        <v>0</v>
      </c>
      <c r="H22" s="1"/>
    </row>
    <row r="23" spans="1:8" ht="26.4">
      <c r="A23" s="22" t="s">
        <v>193</v>
      </c>
      <c r="B23" s="17" t="s">
        <v>47</v>
      </c>
      <c r="C23" s="20"/>
      <c r="D23" s="19">
        <v>0</v>
      </c>
      <c r="E23" s="19">
        <v>0</v>
      </c>
      <c r="F23" s="19">
        <v>0</v>
      </c>
      <c r="G23" s="19">
        <v>0</v>
      </c>
      <c r="H23" s="1"/>
    </row>
    <row r="24" spans="1:8" ht="26.4">
      <c r="A24" s="12" t="s">
        <v>194</v>
      </c>
      <c r="B24" s="13" t="s">
        <v>48</v>
      </c>
      <c r="C24" s="14"/>
      <c r="D24" s="15">
        <v>2148228299</v>
      </c>
      <c r="E24" s="15">
        <v>2148228299</v>
      </c>
      <c r="F24" s="15">
        <v>706684697</v>
      </c>
      <c r="G24" s="15">
        <v>706684697</v>
      </c>
      <c r="H24" s="1"/>
    </row>
    <row r="25" spans="1:8" ht="26.4">
      <c r="A25" s="22" t="s">
        <v>195</v>
      </c>
      <c r="B25" s="17" t="s">
        <v>49</v>
      </c>
      <c r="C25" s="20"/>
      <c r="D25" s="19">
        <v>1661101158</v>
      </c>
      <c r="E25" s="19">
        <v>1661101158</v>
      </c>
      <c r="F25" s="19">
        <v>238734334</v>
      </c>
      <c r="G25" s="19">
        <v>238734334</v>
      </c>
      <c r="H25" s="1"/>
    </row>
    <row r="26" spans="1:8" ht="26.4">
      <c r="A26" s="22" t="s">
        <v>196</v>
      </c>
      <c r="B26" s="17" t="s">
        <v>50</v>
      </c>
      <c r="C26" s="18"/>
      <c r="D26" s="19">
        <v>93095885</v>
      </c>
      <c r="E26" s="19">
        <v>93095885</v>
      </c>
      <c r="F26" s="19">
        <v>59363840</v>
      </c>
      <c r="G26" s="19">
        <v>59363840</v>
      </c>
      <c r="H26" s="1"/>
    </row>
    <row r="27" spans="1:8" ht="26.4">
      <c r="A27" s="23" t="s">
        <v>197</v>
      </c>
      <c r="B27" s="24" t="s">
        <v>198</v>
      </c>
      <c r="C27" s="18"/>
      <c r="D27" s="19">
        <v>69212548</v>
      </c>
      <c r="E27" s="19">
        <v>69212548</v>
      </c>
      <c r="F27" s="19">
        <v>34500000</v>
      </c>
      <c r="G27" s="19">
        <v>34500000</v>
      </c>
      <c r="H27" s="1"/>
    </row>
    <row r="28" spans="1:8" ht="26.4">
      <c r="A28" s="23" t="s">
        <v>199</v>
      </c>
      <c r="B28" s="24" t="s">
        <v>200</v>
      </c>
      <c r="C28" s="18"/>
      <c r="D28" s="19">
        <v>15990000</v>
      </c>
      <c r="E28" s="19">
        <v>15990000</v>
      </c>
      <c r="F28" s="19">
        <v>23550000</v>
      </c>
      <c r="G28" s="19">
        <v>23550000</v>
      </c>
      <c r="H28" s="1"/>
    </row>
    <row r="29" spans="1:8" ht="52.8">
      <c r="A29" s="23" t="s">
        <v>201</v>
      </c>
      <c r="B29" s="24" t="s">
        <v>202</v>
      </c>
      <c r="C29" s="18"/>
      <c r="D29" s="19">
        <v>7893337</v>
      </c>
      <c r="E29" s="19">
        <v>7893337</v>
      </c>
      <c r="F29" s="19">
        <v>1313840</v>
      </c>
      <c r="G29" s="19">
        <v>1313840</v>
      </c>
      <c r="H29" s="1"/>
    </row>
    <row r="30" spans="1:8" ht="26.4">
      <c r="A30" s="22" t="s">
        <v>203</v>
      </c>
      <c r="B30" s="17" t="s">
        <v>51</v>
      </c>
      <c r="C30" s="18"/>
      <c r="D30" s="19">
        <v>54450000</v>
      </c>
      <c r="E30" s="19">
        <v>54450000</v>
      </c>
      <c r="F30" s="19">
        <v>54450000</v>
      </c>
      <c r="G30" s="19">
        <v>54450000</v>
      </c>
      <c r="H30" s="1"/>
    </row>
    <row r="31" spans="1:8" ht="26.4">
      <c r="A31" s="22" t="s">
        <v>204</v>
      </c>
      <c r="B31" s="17" t="s">
        <v>52</v>
      </c>
      <c r="C31" s="18"/>
      <c r="D31" s="19">
        <v>197587500</v>
      </c>
      <c r="E31" s="19">
        <v>197587500</v>
      </c>
      <c r="F31" s="19">
        <v>197587500</v>
      </c>
      <c r="G31" s="19">
        <v>197587500</v>
      </c>
      <c r="H31" s="1"/>
    </row>
    <row r="32" spans="1:8" ht="26.4">
      <c r="A32" s="22" t="s">
        <v>205</v>
      </c>
      <c r="B32" s="17" t="s">
        <v>53</v>
      </c>
      <c r="C32" s="18"/>
      <c r="D32" s="19">
        <v>33000000</v>
      </c>
      <c r="E32" s="19">
        <v>33000000</v>
      </c>
      <c r="F32" s="19">
        <v>33000000</v>
      </c>
      <c r="G32" s="19">
        <v>33000000</v>
      </c>
      <c r="H32" s="1"/>
    </row>
    <row r="33" spans="1:8" ht="26.4">
      <c r="A33" s="22" t="s">
        <v>206</v>
      </c>
      <c r="B33" s="17" t="s">
        <v>54</v>
      </c>
      <c r="C33" s="18"/>
      <c r="D33" s="19">
        <v>0</v>
      </c>
      <c r="E33" s="19">
        <v>0</v>
      </c>
      <c r="F33" s="19">
        <v>0</v>
      </c>
      <c r="G33" s="19">
        <v>0</v>
      </c>
      <c r="H33" s="1"/>
    </row>
    <row r="34" spans="1:8" ht="39.6">
      <c r="A34" s="25" t="s">
        <v>207</v>
      </c>
      <c r="B34" s="24" t="s">
        <v>208</v>
      </c>
      <c r="C34" s="18"/>
      <c r="D34" s="19">
        <v>0</v>
      </c>
      <c r="E34" s="19">
        <v>0</v>
      </c>
      <c r="F34" s="19">
        <v>0</v>
      </c>
      <c r="G34" s="19">
        <v>0</v>
      </c>
      <c r="H34" s="1"/>
    </row>
    <row r="35" spans="1:8" ht="26.4">
      <c r="A35" s="25" t="s">
        <v>209</v>
      </c>
      <c r="B35" s="24" t="s">
        <v>210</v>
      </c>
      <c r="C35" s="18"/>
      <c r="D35" s="19">
        <v>0</v>
      </c>
      <c r="E35" s="19">
        <v>0</v>
      </c>
      <c r="F35" s="19">
        <v>0</v>
      </c>
      <c r="G35" s="19">
        <v>0</v>
      </c>
      <c r="H35" s="1"/>
    </row>
    <row r="36" spans="1:8" ht="26.4">
      <c r="A36" s="22" t="s">
        <v>211</v>
      </c>
      <c r="B36" s="17" t="s">
        <v>55</v>
      </c>
      <c r="C36" s="18"/>
      <c r="D36" s="19">
        <v>0</v>
      </c>
      <c r="E36" s="19">
        <v>0</v>
      </c>
      <c r="F36" s="19">
        <v>0</v>
      </c>
      <c r="G36" s="19">
        <v>0</v>
      </c>
      <c r="H36" s="1"/>
    </row>
    <row r="37" spans="1:8" ht="26.4">
      <c r="A37" s="22" t="s">
        <v>212</v>
      </c>
      <c r="B37" s="17" t="s">
        <v>56</v>
      </c>
      <c r="C37" s="18"/>
      <c r="D37" s="19">
        <v>17413151</v>
      </c>
      <c r="E37" s="19">
        <v>17413151</v>
      </c>
      <c r="F37" s="19">
        <v>13561644</v>
      </c>
      <c r="G37" s="19">
        <v>13561644</v>
      </c>
      <c r="H37" s="1"/>
    </row>
    <row r="38" spans="1:8" ht="26.4">
      <c r="A38" s="22" t="s">
        <v>213</v>
      </c>
      <c r="B38" s="17" t="s">
        <v>57</v>
      </c>
      <c r="C38" s="18"/>
      <c r="D38" s="19">
        <v>0</v>
      </c>
      <c r="E38" s="19">
        <v>0</v>
      </c>
      <c r="F38" s="19">
        <v>0</v>
      </c>
      <c r="G38" s="19">
        <v>0</v>
      </c>
      <c r="H38" s="1"/>
    </row>
    <row r="39" spans="1:8" ht="26.4">
      <c r="A39" s="22" t="s">
        <v>214</v>
      </c>
      <c r="B39" s="26" t="s">
        <v>58</v>
      </c>
      <c r="C39" s="18"/>
      <c r="D39" s="19">
        <v>91580605</v>
      </c>
      <c r="E39" s="19">
        <v>91580605</v>
      </c>
      <c r="F39" s="19">
        <v>109987379</v>
      </c>
      <c r="G39" s="19">
        <v>109987379</v>
      </c>
    </row>
    <row r="40" spans="1:8" ht="26.4">
      <c r="A40" s="25" t="s">
        <v>215</v>
      </c>
      <c r="B40" s="27" t="s">
        <v>216</v>
      </c>
      <c r="C40" s="18"/>
      <c r="D40" s="19">
        <v>90000000</v>
      </c>
      <c r="E40" s="19">
        <v>90000000</v>
      </c>
      <c r="F40" s="19">
        <v>90000000</v>
      </c>
      <c r="G40" s="19">
        <v>90000000</v>
      </c>
    </row>
    <row r="41" spans="1:8" ht="26.4">
      <c r="A41" s="25" t="s">
        <v>217</v>
      </c>
      <c r="B41" s="27" t="s">
        <v>218</v>
      </c>
      <c r="C41" s="18"/>
      <c r="D41" s="19">
        <v>0</v>
      </c>
      <c r="E41" s="19">
        <v>0</v>
      </c>
      <c r="F41" s="19">
        <v>19726027</v>
      </c>
      <c r="G41" s="19">
        <v>19726027</v>
      </c>
    </row>
    <row r="42" spans="1:8" ht="26.4">
      <c r="A42" s="25" t="s">
        <v>219</v>
      </c>
      <c r="B42" s="27" t="s">
        <v>220</v>
      </c>
      <c r="C42" s="20"/>
      <c r="D42" s="19">
        <v>0</v>
      </c>
      <c r="E42" s="19">
        <v>0</v>
      </c>
      <c r="F42" s="19">
        <v>0</v>
      </c>
      <c r="G42" s="19">
        <v>0</v>
      </c>
    </row>
    <row r="43" spans="1:8" ht="26.4">
      <c r="A43" s="25" t="s">
        <v>221</v>
      </c>
      <c r="B43" s="27" t="s">
        <v>222</v>
      </c>
      <c r="C43" s="18"/>
      <c r="D43" s="19">
        <v>0</v>
      </c>
      <c r="E43" s="19">
        <v>0</v>
      </c>
      <c r="F43" s="19">
        <v>0</v>
      </c>
      <c r="G43" s="19">
        <v>0</v>
      </c>
    </row>
    <row r="44" spans="1:8" ht="26.4">
      <c r="A44" s="25" t="s">
        <v>223</v>
      </c>
      <c r="B44" s="27" t="s">
        <v>224</v>
      </c>
      <c r="C44" s="20"/>
      <c r="D44" s="19">
        <v>0</v>
      </c>
      <c r="E44" s="19">
        <v>0</v>
      </c>
      <c r="F44" s="19">
        <v>0</v>
      </c>
      <c r="G44" s="19">
        <v>0</v>
      </c>
    </row>
    <row r="45" spans="1:8" ht="26.4">
      <c r="A45" s="25" t="s">
        <v>225</v>
      </c>
      <c r="B45" s="27" t="s">
        <v>226</v>
      </c>
      <c r="C45" s="20"/>
      <c r="D45" s="19">
        <v>0</v>
      </c>
      <c r="E45" s="19">
        <v>0</v>
      </c>
      <c r="F45" s="19">
        <v>0</v>
      </c>
      <c r="G45" s="19">
        <v>0</v>
      </c>
    </row>
    <row r="46" spans="1:8" ht="26.4">
      <c r="A46" s="25" t="s">
        <v>227</v>
      </c>
      <c r="B46" s="27" t="s">
        <v>228</v>
      </c>
      <c r="C46" s="20"/>
      <c r="D46" s="19">
        <v>0</v>
      </c>
      <c r="E46" s="19">
        <v>0</v>
      </c>
      <c r="F46" s="19">
        <v>0</v>
      </c>
      <c r="G46" s="19">
        <v>0</v>
      </c>
    </row>
    <row r="47" spans="1:8" ht="26.4">
      <c r="A47" s="25" t="s">
        <v>229</v>
      </c>
      <c r="B47" s="27" t="s">
        <v>230</v>
      </c>
      <c r="C47" s="20"/>
      <c r="D47" s="19">
        <v>1580605</v>
      </c>
      <c r="E47" s="19">
        <v>1580605</v>
      </c>
      <c r="F47" s="19">
        <v>261352</v>
      </c>
      <c r="G47" s="19">
        <v>261352</v>
      </c>
    </row>
    <row r="48" spans="1:8" ht="26.4">
      <c r="A48" s="25" t="s">
        <v>231</v>
      </c>
      <c r="B48" s="27" t="s">
        <v>232</v>
      </c>
      <c r="C48" s="20"/>
      <c r="D48" s="19">
        <v>0</v>
      </c>
      <c r="E48" s="19">
        <v>0</v>
      </c>
      <c r="F48" s="19">
        <v>0</v>
      </c>
      <c r="G48" s="19">
        <v>0</v>
      </c>
    </row>
    <row r="49" spans="1:7" ht="26.4">
      <c r="A49" s="25" t="s">
        <v>233</v>
      </c>
      <c r="B49" s="27" t="s">
        <v>234</v>
      </c>
      <c r="C49" s="18"/>
      <c r="D49" s="19">
        <v>0</v>
      </c>
      <c r="E49" s="19">
        <v>0</v>
      </c>
      <c r="F49" s="19">
        <v>0</v>
      </c>
      <c r="G49" s="19">
        <v>0</v>
      </c>
    </row>
    <row r="50" spans="1:7" ht="26.4">
      <c r="A50" s="25" t="s">
        <v>235</v>
      </c>
      <c r="B50" s="27" t="s">
        <v>236</v>
      </c>
      <c r="C50" s="18"/>
      <c r="D50" s="19">
        <v>0</v>
      </c>
      <c r="E50" s="19">
        <v>0</v>
      </c>
      <c r="F50" s="19">
        <v>0</v>
      </c>
      <c r="G50" s="19">
        <v>0</v>
      </c>
    </row>
    <row r="51" spans="1:7" ht="26.4">
      <c r="A51" s="25" t="s">
        <v>237</v>
      </c>
      <c r="B51" s="27" t="s">
        <v>238</v>
      </c>
      <c r="C51" s="18"/>
      <c r="D51" s="19">
        <v>0</v>
      </c>
      <c r="E51" s="19">
        <v>0</v>
      </c>
      <c r="F51" s="19">
        <v>0</v>
      </c>
      <c r="G51" s="19">
        <v>0</v>
      </c>
    </row>
    <row r="52" spans="1:7" ht="26.4">
      <c r="A52" s="25" t="s">
        <v>239</v>
      </c>
      <c r="B52" s="27" t="s">
        <v>240</v>
      </c>
      <c r="C52" s="18"/>
      <c r="D52" s="19">
        <v>0</v>
      </c>
      <c r="E52" s="19">
        <v>0</v>
      </c>
      <c r="F52" s="19">
        <v>0</v>
      </c>
      <c r="G52" s="19">
        <v>0</v>
      </c>
    </row>
    <row r="53" spans="1:7" ht="26.4">
      <c r="A53" s="25" t="s">
        <v>241</v>
      </c>
      <c r="B53" s="27" t="s">
        <v>242</v>
      </c>
      <c r="C53" s="18"/>
      <c r="D53" s="19">
        <v>0</v>
      </c>
      <c r="E53" s="19">
        <v>0</v>
      </c>
      <c r="F53" s="19">
        <v>0</v>
      </c>
      <c r="G53" s="19">
        <v>0</v>
      </c>
    </row>
    <row r="54" spans="1:7" ht="39.6">
      <c r="A54" s="12" t="s">
        <v>243</v>
      </c>
      <c r="B54" s="13" t="s">
        <v>59</v>
      </c>
      <c r="C54" s="14"/>
      <c r="D54" s="15">
        <v>-11011961432</v>
      </c>
      <c r="E54" s="15">
        <v>-11011961432</v>
      </c>
      <c r="F54" s="15">
        <v>4581573052</v>
      </c>
      <c r="G54" s="15">
        <v>4581573052</v>
      </c>
    </row>
    <row r="55" spans="1:7" ht="26.4">
      <c r="A55" s="12" t="s">
        <v>244</v>
      </c>
      <c r="B55" s="13" t="s">
        <v>60</v>
      </c>
      <c r="C55" s="14"/>
      <c r="D55" s="15">
        <v>0</v>
      </c>
      <c r="E55" s="15">
        <v>0</v>
      </c>
      <c r="F55" s="15">
        <v>0</v>
      </c>
      <c r="G55" s="15">
        <v>0</v>
      </c>
    </row>
    <row r="56" spans="1:7" ht="26.4">
      <c r="A56" s="16" t="s">
        <v>245</v>
      </c>
      <c r="B56" s="21" t="s">
        <v>61</v>
      </c>
      <c r="C56" s="20"/>
      <c r="D56" s="19">
        <v>0</v>
      </c>
      <c r="E56" s="19">
        <v>0</v>
      </c>
      <c r="F56" s="19">
        <v>0</v>
      </c>
      <c r="G56" s="19">
        <v>0</v>
      </c>
    </row>
    <row r="57" spans="1:7" ht="26.4">
      <c r="A57" s="16" t="s">
        <v>246</v>
      </c>
      <c r="B57" s="21" t="s">
        <v>62</v>
      </c>
      <c r="C57" s="20"/>
      <c r="D57" s="19">
        <v>0</v>
      </c>
      <c r="E57" s="19">
        <v>0</v>
      </c>
      <c r="F57" s="19">
        <v>0</v>
      </c>
      <c r="G57" s="19">
        <v>0</v>
      </c>
    </row>
    <row r="58" spans="1:7" ht="39.6">
      <c r="A58" s="12" t="s">
        <v>247</v>
      </c>
      <c r="B58" s="13" t="s">
        <v>63</v>
      </c>
      <c r="C58" s="14"/>
      <c r="D58" s="15">
        <v>-11011961432</v>
      </c>
      <c r="E58" s="15">
        <v>-11011961432</v>
      </c>
      <c r="F58" s="15">
        <v>4581573052</v>
      </c>
      <c r="G58" s="15">
        <v>4581573052</v>
      </c>
    </row>
    <row r="59" spans="1:7" ht="26.4">
      <c r="A59" s="22" t="s">
        <v>248</v>
      </c>
      <c r="B59" s="17" t="s">
        <v>64</v>
      </c>
      <c r="C59" s="20"/>
      <c r="D59" s="19">
        <v>1376773327</v>
      </c>
      <c r="E59" s="19">
        <v>1376773327</v>
      </c>
      <c r="F59" s="19">
        <v>4186821564</v>
      </c>
      <c r="G59" s="19">
        <v>4186821564</v>
      </c>
    </row>
    <row r="60" spans="1:7" ht="26.4">
      <c r="A60" s="22" t="s">
        <v>249</v>
      </c>
      <c r="B60" s="17" t="s">
        <v>65</v>
      </c>
      <c r="C60" s="20"/>
      <c r="D60" s="19">
        <v>-12388734759</v>
      </c>
      <c r="E60" s="19">
        <v>-12388734759</v>
      </c>
      <c r="F60" s="19">
        <v>394751488</v>
      </c>
      <c r="G60" s="19">
        <v>394751488</v>
      </c>
    </row>
    <row r="61" spans="1:7" ht="26.4">
      <c r="A61" s="12" t="s">
        <v>250</v>
      </c>
      <c r="B61" s="13" t="s">
        <v>66</v>
      </c>
      <c r="C61" s="14"/>
      <c r="D61" s="15">
        <v>0</v>
      </c>
      <c r="E61" s="15">
        <v>0</v>
      </c>
      <c r="F61" s="15">
        <v>0</v>
      </c>
      <c r="G61" s="15">
        <v>0</v>
      </c>
    </row>
    <row r="62" spans="1:7" ht="39.6">
      <c r="A62" s="12" t="s">
        <v>251</v>
      </c>
      <c r="B62" s="13" t="s">
        <v>67</v>
      </c>
      <c r="C62" s="14"/>
      <c r="D62" s="15">
        <v>-11011961432</v>
      </c>
      <c r="E62" s="15">
        <v>-11011961432</v>
      </c>
      <c r="F62" s="15">
        <v>4581573052</v>
      </c>
      <c r="G62" s="15">
        <v>4581573052</v>
      </c>
    </row>
  </sheetData>
  <mergeCells count="5">
    <mergeCell ref="A1:A2"/>
    <mergeCell ref="B1:B2"/>
    <mergeCell ref="C1:C2"/>
    <mergeCell ref="D1:E1"/>
    <mergeCell ref="F1:G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E105"/>
  <sheetViews>
    <sheetView topLeftCell="A34" workbookViewId="0">
      <selection activeCell="D1" sqref="D1:E105"/>
    </sheetView>
  </sheetViews>
  <sheetFormatPr defaultRowHeight="13.2"/>
  <cols>
    <col min="1" max="1" width="66.44140625" customWidth="1"/>
    <col min="2" max="2" width="6.88671875" customWidth="1"/>
    <col min="3" max="3" width="13.21875" customWidth="1"/>
    <col min="4" max="4" width="20.77734375" customWidth="1"/>
    <col min="5" max="5" width="18.77734375" customWidth="1"/>
  </cols>
  <sheetData>
    <row r="1" spans="1:5" ht="52.8">
      <c r="A1" s="56" t="s">
        <v>462</v>
      </c>
      <c r="B1" s="56" t="s">
        <v>463</v>
      </c>
      <c r="C1" s="56" t="s">
        <v>464</v>
      </c>
      <c r="D1" s="56" t="s">
        <v>476</v>
      </c>
      <c r="E1" s="56" t="s">
        <v>477</v>
      </c>
    </row>
    <row r="2" spans="1:5" ht="26.4">
      <c r="A2" s="28" t="s">
        <v>252</v>
      </c>
      <c r="B2" s="29" t="s">
        <v>68</v>
      </c>
      <c r="C2" s="15"/>
      <c r="D2" s="15"/>
      <c r="E2" s="15"/>
    </row>
    <row r="3" spans="1:5" ht="26.4">
      <c r="A3" s="30" t="s">
        <v>253</v>
      </c>
      <c r="B3" s="31" t="s">
        <v>69</v>
      </c>
      <c r="C3" s="32"/>
      <c r="D3" s="33">
        <v>21150466928</v>
      </c>
      <c r="E3" s="33">
        <v>31546587691</v>
      </c>
    </row>
    <row r="4" spans="1:5" ht="26.4">
      <c r="A4" s="30" t="s">
        <v>254</v>
      </c>
      <c r="B4" s="31" t="s">
        <v>70</v>
      </c>
      <c r="C4" s="32"/>
      <c r="D4" s="33">
        <v>21150466928</v>
      </c>
      <c r="E4" s="33">
        <v>31546587691</v>
      </c>
    </row>
    <row r="5" spans="1:5" ht="26.4">
      <c r="A5" s="34" t="s">
        <v>255</v>
      </c>
      <c r="B5" s="35" t="s">
        <v>256</v>
      </c>
      <c r="C5" s="32"/>
      <c r="D5" s="33">
        <v>0</v>
      </c>
      <c r="E5" s="33">
        <v>0</v>
      </c>
    </row>
    <row r="6" spans="1:5" ht="26.4">
      <c r="A6" s="34" t="s">
        <v>257</v>
      </c>
      <c r="B6" s="35" t="s">
        <v>258</v>
      </c>
      <c r="C6" s="32"/>
      <c r="D6" s="33">
        <v>6238996573</v>
      </c>
      <c r="E6" s="33">
        <v>4996320246</v>
      </c>
    </row>
    <row r="7" spans="1:5" ht="26.4">
      <c r="A7" s="34" t="s">
        <v>259</v>
      </c>
      <c r="B7" s="35" t="s">
        <v>260</v>
      </c>
      <c r="C7" s="32"/>
      <c r="D7" s="33">
        <v>14911470355</v>
      </c>
      <c r="E7" s="33">
        <v>26550267445</v>
      </c>
    </row>
    <row r="8" spans="1:5" ht="26.4">
      <c r="A8" s="34" t="s">
        <v>261</v>
      </c>
      <c r="B8" s="35" t="s">
        <v>262</v>
      </c>
      <c r="C8" s="32"/>
      <c r="D8" s="33">
        <v>0</v>
      </c>
      <c r="E8" s="33">
        <v>0</v>
      </c>
    </row>
    <row r="9" spans="1:5" ht="26.4">
      <c r="A9" s="30" t="s">
        <v>263</v>
      </c>
      <c r="B9" s="31" t="s">
        <v>71</v>
      </c>
      <c r="C9" s="32"/>
      <c r="D9" s="33">
        <v>0</v>
      </c>
      <c r="E9" s="33">
        <v>0</v>
      </c>
    </row>
    <row r="10" spans="1:5" ht="26.4">
      <c r="A10" s="30" t="s">
        <v>264</v>
      </c>
      <c r="B10" s="31" t="s">
        <v>72</v>
      </c>
      <c r="C10" s="32"/>
      <c r="D10" s="33">
        <v>552342906800</v>
      </c>
      <c r="E10" s="33">
        <v>521624167750</v>
      </c>
    </row>
    <row r="11" spans="1:5" ht="26.4">
      <c r="A11" s="30" t="s">
        <v>265</v>
      </c>
      <c r="B11" s="31" t="s">
        <v>73</v>
      </c>
      <c r="C11" s="32"/>
      <c r="D11" s="33">
        <v>552342906800</v>
      </c>
      <c r="E11" s="33">
        <v>521624167750</v>
      </c>
    </row>
    <row r="12" spans="1:5" ht="26.4">
      <c r="A12" s="34" t="s">
        <v>266</v>
      </c>
      <c r="B12" s="35" t="s">
        <v>267</v>
      </c>
      <c r="C12" s="32"/>
      <c r="D12" s="33">
        <v>552342906800</v>
      </c>
      <c r="E12" s="33">
        <v>521624167750</v>
      </c>
    </row>
    <row r="13" spans="1:5" ht="26.4">
      <c r="A13" s="34" t="s">
        <v>268</v>
      </c>
      <c r="B13" s="35" t="s">
        <v>269</v>
      </c>
      <c r="C13" s="32"/>
      <c r="D13" s="33">
        <v>0</v>
      </c>
      <c r="E13" s="33">
        <v>0</v>
      </c>
    </row>
    <row r="14" spans="1:5" ht="26.4">
      <c r="A14" s="34" t="s">
        <v>270</v>
      </c>
      <c r="B14" s="35" t="s">
        <v>271</v>
      </c>
      <c r="C14" s="32"/>
      <c r="D14" s="33">
        <v>0</v>
      </c>
      <c r="E14" s="33">
        <v>0</v>
      </c>
    </row>
    <row r="15" spans="1:5" ht="26.4">
      <c r="A15" s="34" t="s">
        <v>272</v>
      </c>
      <c r="B15" s="35" t="s">
        <v>273</v>
      </c>
      <c r="C15" s="32"/>
      <c r="D15" s="33">
        <v>0</v>
      </c>
      <c r="E15" s="33">
        <v>0</v>
      </c>
    </row>
    <row r="16" spans="1:5" ht="26.4">
      <c r="A16" s="34" t="s">
        <v>274</v>
      </c>
      <c r="B16" s="35" t="s">
        <v>275</v>
      </c>
      <c r="C16" s="32"/>
      <c r="D16" s="33">
        <v>0</v>
      </c>
      <c r="E16" s="33">
        <v>0</v>
      </c>
    </row>
    <row r="17" spans="1:5" ht="26.4">
      <c r="A17" s="34" t="s">
        <v>276</v>
      </c>
      <c r="B17" s="35" t="s">
        <v>277</v>
      </c>
      <c r="C17" s="32"/>
      <c r="D17" s="33">
        <v>0</v>
      </c>
      <c r="E17" s="33">
        <v>0</v>
      </c>
    </row>
    <row r="18" spans="1:5" ht="26.4">
      <c r="A18" s="34" t="s">
        <v>278</v>
      </c>
      <c r="B18" s="35" t="s">
        <v>279</v>
      </c>
      <c r="C18" s="32"/>
      <c r="D18" s="33">
        <v>0</v>
      </c>
      <c r="E18" s="33">
        <v>0</v>
      </c>
    </row>
    <row r="19" spans="1:5" ht="26.4">
      <c r="A19" s="34" t="s">
        <v>280</v>
      </c>
      <c r="B19" s="35" t="s">
        <v>281</v>
      </c>
      <c r="C19" s="32"/>
      <c r="D19" s="33">
        <v>0</v>
      </c>
      <c r="E19" s="33">
        <v>0</v>
      </c>
    </row>
    <row r="20" spans="1:5" ht="26.4">
      <c r="A20" s="34" t="s">
        <v>282</v>
      </c>
      <c r="B20" s="35" t="s">
        <v>283</v>
      </c>
      <c r="C20" s="32"/>
      <c r="D20" s="33">
        <v>0</v>
      </c>
      <c r="E20" s="33">
        <v>0</v>
      </c>
    </row>
    <row r="21" spans="1:5" ht="26.4">
      <c r="A21" s="34" t="s">
        <v>284</v>
      </c>
      <c r="B21" s="35" t="s">
        <v>285</v>
      </c>
      <c r="C21" s="32"/>
      <c r="D21" s="33">
        <v>0</v>
      </c>
      <c r="E21" s="33">
        <v>0</v>
      </c>
    </row>
    <row r="22" spans="1:5" ht="26.4">
      <c r="A22" s="30" t="s">
        <v>286</v>
      </c>
      <c r="B22" s="31" t="s">
        <v>74</v>
      </c>
      <c r="C22" s="32"/>
      <c r="D22" s="33">
        <v>0</v>
      </c>
      <c r="E22" s="33">
        <v>0</v>
      </c>
    </row>
    <row r="23" spans="1:5" ht="26.4">
      <c r="A23" s="30" t="s">
        <v>287</v>
      </c>
      <c r="B23" s="31" t="s">
        <v>75</v>
      </c>
      <c r="C23" s="32"/>
      <c r="D23" s="33">
        <v>4313464230</v>
      </c>
      <c r="E23" s="33">
        <v>5570797875</v>
      </c>
    </row>
    <row r="24" spans="1:5" ht="26.4">
      <c r="A24" s="30" t="s">
        <v>288</v>
      </c>
      <c r="B24" s="31" t="s">
        <v>76</v>
      </c>
      <c r="C24" s="32"/>
      <c r="D24" s="33">
        <v>4259306430</v>
      </c>
      <c r="E24" s="33">
        <v>5095495275</v>
      </c>
    </row>
    <row r="25" spans="1:5" ht="26.4">
      <c r="A25" s="34" t="s">
        <v>289</v>
      </c>
      <c r="B25" s="35" t="s">
        <v>77</v>
      </c>
      <c r="C25" s="32"/>
      <c r="D25" s="33">
        <v>0</v>
      </c>
      <c r="E25" s="33">
        <v>0</v>
      </c>
    </row>
    <row r="26" spans="1:5" ht="26.4">
      <c r="A26" s="30" t="s">
        <v>290</v>
      </c>
      <c r="B26" s="31" t="s">
        <v>78</v>
      </c>
      <c r="C26" s="32"/>
      <c r="D26" s="33">
        <v>54157800</v>
      </c>
      <c r="E26" s="33">
        <v>475302600</v>
      </c>
    </row>
    <row r="27" spans="1:5" ht="26.4">
      <c r="A27" s="30" t="s">
        <v>291</v>
      </c>
      <c r="B27" s="31" t="s">
        <v>79</v>
      </c>
      <c r="C27" s="32"/>
      <c r="D27" s="33">
        <v>0</v>
      </c>
      <c r="E27" s="33">
        <v>0</v>
      </c>
    </row>
    <row r="28" spans="1:5" ht="26.4">
      <c r="A28" s="34" t="s">
        <v>292</v>
      </c>
      <c r="B28" s="35" t="s">
        <v>293</v>
      </c>
      <c r="C28" s="32"/>
      <c r="D28" s="33">
        <v>0</v>
      </c>
      <c r="E28" s="33">
        <v>0</v>
      </c>
    </row>
    <row r="29" spans="1:5" ht="26.4">
      <c r="A29" s="34" t="s">
        <v>294</v>
      </c>
      <c r="B29" s="35" t="s">
        <v>295</v>
      </c>
      <c r="C29" s="32"/>
      <c r="D29" s="33">
        <v>0</v>
      </c>
      <c r="E29" s="33">
        <v>0</v>
      </c>
    </row>
    <row r="30" spans="1:5" ht="26.4">
      <c r="A30" s="34" t="s">
        <v>296</v>
      </c>
      <c r="B30" s="35" t="s">
        <v>297</v>
      </c>
      <c r="C30" s="32"/>
      <c r="D30" s="33">
        <v>0</v>
      </c>
      <c r="E30" s="33">
        <v>0</v>
      </c>
    </row>
    <row r="31" spans="1:5" ht="26.4">
      <c r="A31" s="34" t="s">
        <v>298</v>
      </c>
      <c r="B31" s="35" t="s">
        <v>299</v>
      </c>
      <c r="C31" s="32"/>
      <c r="D31" s="33">
        <v>0</v>
      </c>
      <c r="E31" s="33">
        <v>0</v>
      </c>
    </row>
    <row r="32" spans="1:5" ht="26.4">
      <c r="A32" s="34" t="s">
        <v>300</v>
      </c>
      <c r="B32" s="35" t="s">
        <v>301</v>
      </c>
      <c r="C32" s="32"/>
      <c r="D32" s="33">
        <v>0</v>
      </c>
      <c r="E32" s="33">
        <v>0</v>
      </c>
    </row>
    <row r="33" spans="1:5" ht="39.6">
      <c r="A33" s="30" t="s">
        <v>302</v>
      </c>
      <c r="B33" s="31" t="s">
        <v>80</v>
      </c>
      <c r="C33" s="32"/>
      <c r="D33" s="33">
        <v>0</v>
      </c>
      <c r="E33" s="33">
        <v>0</v>
      </c>
    </row>
    <row r="34" spans="1:5" ht="26.4">
      <c r="A34" s="30" t="s">
        <v>303</v>
      </c>
      <c r="B34" s="31" t="s">
        <v>81</v>
      </c>
      <c r="C34" s="32"/>
      <c r="D34" s="33">
        <v>54157800</v>
      </c>
      <c r="E34" s="33">
        <v>475302600</v>
      </c>
    </row>
    <row r="35" spans="1:5" ht="26.4">
      <c r="A35" s="34" t="s">
        <v>304</v>
      </c>
      <c r="B35" s="35" t="s">
        <v>305</v>
      </c>
      <c r="C35" s="32"/>
      <c r="D35" s="33">
        <v>54157800</v>
      </c>
      <c r="E35" s="33">
        <v>475302600</v>
      </c>
    </row>
    <row r="36" spans="1:5" ht="26.4">
      <c r="A36" s="34" t="s">
        <v>306</v>
      </c>
      <c r="B36" s="35" t="s">
        <v>307</v>
      </c>
      <c r="C36" s="32"/>
      <c r="D36" s="33">
        <v>0</v>
      </c>
      <c r="E36" s="33">
        <v>0</v>
      </c>
    </row>
    <row r="37" spans="1:5" ht="26.4">
      <c r="A37" s="34" t="s">
        <v>308</v>
      </c>
      <c r="B37" s="35" t="s">
        <v>309</v>
      </c>
      <c r="C37" s="32"/>
      <c r="D37" s="33">
        <v>0</v>
      </c>
      <c r="E37" s="33">
        <v>0</v>
      </c>
    </row>
    <row r="38" spans="1:5" ht="26.4">
      <c r="A38" s="34" t="s">
        <v>310</v>
      </c>
      <c r="B38" s="35" t="s">
        <v>311</v>
      </c>
      <c r="C38" s="32"/>
      <c r="D38" s="33">
        <v>0</v>
      </c>
      <c r="E38" s="33">
        <v>0</v>
      </c>
    </row>
    <row r="39" spans="1:5" ht="26.4">
      <c r="A39" s="34" t="s">
        <v>312</v>
      </c>
      <c r="B39" s="35" t="s">
        <v>313</v>
      </c>
      <c r="C39" s="32"/>
      <c r="D39" s="33">
        <v>0</v>
      </c>
      <c r="E39" s="33">
        <v>0</v>
      </c>
    </row>
    <row r="40" spans="1:5" ht="26.4">
      <c r="A40" s="34" t="s">
        <v>314</v>
      </c>
      <c r="B40" s="35" t="s">
        <v>315</v>
      </c>
      <c r="C40" s="32"/>
      <c r="D40" s="33">
        <v>0</v>
      </c>
      <c r="E40" s="33">
        <v>0</v>
      </c>
    </row>
    <row r="41" spans="1:5" ht="26.4">
      <c r="A41" s="30" t="s">
        <v>316</v>
      </c>
      <c r="B41" s="31" t="s">
        <v>82</v>
      </c>
      <c r="C41" s="32"/>
      <c r="D41" s="33">
        <v>0</v>
      </c>
      <c r="E41" s="33">
        <v>0</v>
      </c>
    </row>
    <row r="42" spans="1:5" ht="26.4">
      <c r="A42" s="34" t="s">
        <v>317</v>
      </c>
      <c r="B42" s="35" t="s">
        <v>318</v>
      </c>
      <c r="C42" s="32"/>
      <c r="D42" s="33">
        <v>0</v>
      </c>
      <c r="E42" s="33">
        <v>0</v>
      </c>
    </row>
    <row r="43" spans="1:5" ht="26.4">
      <c r="A43" s="34" t="s">
        <v>319</v>
      </c>
      <c r="B43" s="35" t="s">
        <v>320</v>
      </c>
      <c r="C43" s="32"/>
      <c r="D43" s="33">
        <v>0</v>
      </c>
      <c r="E43" s="33">
        <v>0</v>
      </c>
    </row>
    <row r="44" spans="1:5" ht="26.4">
      <c r="A44" s="34" t="s">
        <v>321</v>
      </c>
      <c r="B44" s="35" t="s">
        <v>322</v>
      </c>
      <c r="C44" s="32"/>
      <c r="D44" s="33">
        <v>0</v>
      </c>
      <c r="E44" s="33">
        <v>0</v>
      </c>
    </row>
    <row r="45" spans="1:5" ht="26.4">
      <c r="A45" s="30" t="s">
        <v>323</v>
      </c>
      <c r="B45" s="31" t="s">
        <v>83</v>
      </c>
      <c r="C45" s="32"/>
      <c r="D45" s="33">
        <v>0</v>
      </c>
      <c r="E45" s="33">
        <v>0</v>
      </c>
    </row>
    <row r="46" spans="1:5" ht="26.4">
      <c r="A46" s="28" t="s">
        <v>324</v>
      </c>
      <c r="B46" s="29" t="s">
        <v>84</v>
      </c>
      <c r="C46" s="15"/>
      <c r="D46" s="15">
        <v>577806837958</v>
      </c>
      <c r="E46" s="15">
        <v>558741553316</v>
      </c>
    </row>
    <row r="47" spans="1:5" ht="26.4">
      <c r="A47" s="28" t="s">
        <v>325</v>
      </c>
      <c r="B47" s="29" t="s">
        <v>85</v>
      </c>
      <c r="C47" s="15"/>
      <c r="D47" s="15"/>
      <c r="E47" s="15"/>
    </row>
    <row r="48" spans="1:5" ht="26.4">
      <c r="A48" s="30" t="s">
        <v>326</v>
      </c>
      <c r="B48" s="31" t="s">
        <v>86</v>
      </c>
      <c r="C48" s="32"/>
      <c r="D48" s="33">
        <v>0</v>
      </c>
      <c r="E48" s="33">
        <v>0</v>
      </c>
    </row>
    <row r="49" spans="1:5" ht="26.4">
      <c r="A49" s="34" t="s">
        <v>327</v>
      </c>
      <c r="B49" s="35" t="s">
        <v>328</v>
      </c>
      <c r="C49" s="32"/>
      <c r="D49" s="33">
        <v>0</v>
      </c>
      <c r="E49" s="33">
        <v>0</v>
      </c>
    </row>
    <row r="50" spans="1:5" ht="26.4">
      <c r="A50" s="34" t="s">
        <v>329</v>
      </c>
      <c r="B50" s="35" t="s">
        <v>330</v>
      </c>
      <c r="C50" s="32"/>
      <c r="D50" s="33">
        <v>0</v>
      </c>
      <c r="E50" s="33">
        <v>0</v>
      </c>
    </row>
    <row r="51" spans="1:5" ht="26.4">
      <c r="A51" s="30" t="s">
        <v>331</v>
      </c>
      <c r="B51" s="31" t="s">
        <v>87</v>
      </c>
      <c r="C51" s="32"/>
      <c r="D51" s="33">
        <v>0</v>
      </c>
      <c r="E51" s="33">
        <v>0</v>
      </c>
    </row>
    <row r="52" spans="1:5" ht="52.8">
      <c r="A52" s="30" t="s">
        <v>332</v>
      </c>
      <c r="B52" s="31" t="s">
        <v>88</v>
      </c>
      <c r="C52" s="32"/>
      <c r="D52" s="33">
        <v>382791913</v>
      </c>
      <c r="E52" s="33">
        <v>556296437</v>
      </c>
    </row>
    <row r="53" spans="1:5" ht="26.4">
      <c r="A53" s="34" t="s">
        <v>333</v>
      </c>
      <c r="B53" s="35" t="s">
        <v>334</v>
      </c>
      <c r="C53" s="32"/>
      <c r="D53" s="33">
        <v>0</v>
      </c>
      <c r="E53" s="33">
        <v>0</v>
      </c>
    </row>
    <row r="54" spans="1:5" ht="26.4">
      <c r="A54" s="34" t="s">
        <v>335</v>
      </c>
      <c r="B54" s="35" t="s">
        <v>336</v>
      </c>
      <c r="C54" s="32"/>
      <c r="D54" s="33">
        <v>382791913</v>
      </c>
      <c r="E54" s="33">
        <v>556296437</v>
      </c>
    </row>
    <row r="55" spans="1:5" ht="26.4">
      <c r="A55" s="30" t="s">
        <v>337</v>
      </c>
      <c r="B55" s="31" t="s">
        <v>89</v>
      </c>
      <c r="C55" s="32"/>
      <c r="D55" s="33">
        <v>46488537</v>
      </c>
      <c r="E55" s="33">
        <v>62338257</v>
      </c>
    </row>
    <row r="56" spans="1:5" ht="26.4">
      <c r="A56" s="30" t="s">
        <v>338</v>
      </c>
      <c r="B56" s="31" t="s">
        <v>90</v>
      </c>
      <c r="C56" s="32"/>
      <c r="D56" s="33">
        <v>0</v>
      </c>
      <c r="E56" s="33">
        <v>0</v>
      </c>
    </row>
    <row r="57" spans="1:5" ht="26.4">
      <c r="A57" s="30" t="s">
        <v>339</v>
      </c>
      <c r="B57" s="31" t="s">
        <v>91</v>
      </c>
      <c r="C57" s="32"/>
      <c r="D57" s="33">
        <v>140413151</v>
      </c>
      <c r="E57" s="33">
        <v>123000000</v>
      </c>
    </row>
    <row r="58" spans="1:5" ht="26.4">
      <c r="A58" s="34" t="s">
        <v>340</v>
      </c>
      <c r="B58" s="35" t="s">
        <v>341</v>
      </c>
      <c r="C58" s="32"/>
      <c r="D58" s="33">
        <v>0</v>
      </c>
      <c r="E58" s="33">
        <v>0</v>
      </c>
    </row>
    <row r="59" spans="1:5" ht="26.4">
      <c r="A59" s="34" t="s">
        <v>342</v>
      </c>
      <c r="B59" s="35" t="s">
        <v>343</v>
      </c>
      <c r="C59" s="32"/>
      <c r="D59" s="33">
        <v>0</v>
      </c>
      <c r="E59" s="33">
        <v>0</v>
      </c>
    </row>
    <row r="60" spans="1:5" ht="26.4">
      <c r="A60" s="34" t="s">
        <v>344</v>
      </c>
      <c r="B60" s="35" t="s">
        <v>345</v>
      </c>
      <c r="C60" s="32"/>
      <c r="D60" s="33">
        <v>0</v>
      </c>
      <c r="E60" s="33">
        <v>0</v>
      </c>
    </row>
    <row r="61" spans="1:5" ht="26.4">
      <c r="A61" s="34" t="s">
        <v>346</v>
      </c>
      <c r="B61" s="35" t="s">
        <v>347</v>
      </c>
      <c r="C61" s="32"/>
      <c r="D61" s="33">
        <v>50413151</v>
      </c>
      <c r="E61" s="33">
        <v>33000000</v>
      </c>
    </row>
    <row r="62" spans="1:5" ht="26.4">
      <c r="A62" s="34" t="s">
        <v>348</v>
      </c>
      <c r="B62" s="35" t="s">
        <v>349</v>
      </c>
      <c r="C62" s="32"/>
      <c r="D62" s="33">
        <v>0</v>
      </c>
      <c r="E62" s="33">
        <v>0</v>
      </c>
    </row>
    <row r="63" spans="1:5" ht="26.4">
      <c r="A63" s="34" t="s">
        <v>350</v>
      </c>
      <c r="B63" s="35" t="s">
        <v>351</v>
      </c>
      <c r="C63" s="32"/>
      <c r="D63" s="33">
        <v>0</v>
      </c>
      <c r="E63" s="33">
        <v>0</v>
      </c>
    </row>
    <row r="64" spans="1:5" ht="39.6">
      <c r="A64" s="34" t="s">
        <v>352</v>
      </c>
      <c r="B64" s="35" t="s">
        <v>353</v>
      </c>
      <c r="C64" s="32"/>
      <c r="D64" s="33">
        <v>90000000</v>
      </c>
      <c r="E64" s="33">
        <v>90000000</v>
      </c>
    </row>
    <row r="65" spans="1:5" ht="26.4">
      <c r="A65" s="34" t="s">
        <v>354</v>
      </c>
      <c r="B65" s="35" t="s">
        <v>355</v>
      </c>
      <c r="C65" s="32"/>
      <c r="D65" s="33">
        <v>0</v>
      </c>
      <c r="E65" s="33">
        <v>0</v>
      </c>
    </row>
    <row r="66" spans="1:5" ht="26.4">
      <c r="A66" s="34" t="s">
        <v>356</v>
      </c>
      <c r="B66" s="35" t="s">
        <v>357</v>
      </c>
      <c r="C66" s="32"/>
      <c r="D66" s="33">
        <v>0</v>
      </c>
      <c r="E66" s="33">
        <v>0</v>
      </c>
    </row>
    <row r="67" spans="1:5" ht="26.4">
      <c r="A67" s="30" t="s">
        <v>358</v>
      </c>
      <c r="B67" s="31" t="s">
        <v>92</v>
      </c>
      <c r="C67" s="32"/>
      <c r="D67" s="33">
        <v>1063502087</v>
      </c>
      <c r="E67" s="33">
        <v>1713137148</v>
      </c>
    </row>
    <row r="68" spans="1:5" ht="26.4">
      <c r="A68" s="34" t="s">
        <v>359</v>
      </c>
      <c r="B68" s="35" t="s">
        <v>360</v>
      </c>
      <c r="C68" s="32"/>
      <c r="D68" s="33">
        <v>1063502087</v>
      </c>
      <c r="E68" s="33">
        <v>1713137148</v>
      </c>
    </row>
    <row r="69" spans="1:5" ht="26.4">
      <c r="A69" s="34" t="s">
        <v>361</v>
      </c>
      <c r="B69" s="35" t="s">
        <v>362</v>
      </c>
      <c r="C69" s="32"/>
      <c r="D69" s="33">
        <v>0</v>
      </c>
      <c r="E69" s="33">
        <v>0</v>
      </c>
    </row>
    <row r="70" spans="1:5" ht="26.4">
      <c r="A70" s="30" t="s">
        <v>363</v>
      </c>
      <c r="B70" s="31" t="s">
        <v>93</v>
      </c>
      <c r="C70" s="32"/>
      <c r="D70" s="33">
        <v>6238996573</v>
      </c>
      <c r="E70" s="33">
        <v>6028876850</v>
      </c>
    </row>
    <row r="71" spans="1:5" ht="26.4">
      <c r="A71" s="30" t="s">
        <v>364</v>
      </c>
      <c r="B71" s="31" t="s">
        <v>94</v>
      </c>
      <c r="C71" s="32"/>
      <c r="D71" s="33">
        <v>705178289</v>
      </c>
      <c r="E71" s="33">
        <v>654878301</v>
      </c>
    </row>
    <row r="72" spans="1:5" ht="26.4">
      <c r="A72" s="34" t="s">
        <v>365</v>
      </c>
      <c r="B72" s="35" t="s">
        <v>366</v>
      </c>
      <c r="C72" s="32"/>
      <c r="D72" s="33">
        <v>584619156</v>
      </c>
      <c r="E72" s="33">
        <v>528699167</v>
      </c>
    </row>
    <row r="73" spans="1:5" ht="26.4">
      <c r="A73" s="34" t="s">
        <v>367</v>
      </c>
      <c r="B73" s="35" t="s">
        <v>368</v>
      </c>
      <c r="C73" s="32"/>
      <c r="D73" s="33">
        <v>32009133</v>
      </c>
      <c r="E73" s="33">
        <v>37629134</v>
      </c>
    </row>
    <row r="74" spans="1:5" ht="26.4">
      <c r="A74" s="34" t="s">
        <v>197</v>
      </c>
      <c r="B74" s="35" t="s">
        <v>369</v>
      </c>
      <c r="C74" s="32"/>
      <c r="D74" s="33">
        <v>24359133</v>
      </c>
      <c r="E74" s="33">
        <v>22029134</v>
      </c>
    </row>
    <row r="75" spans="1:5" ht="26.4">
      <c r="A75" s="34" t="s">
        <v>370</v>
      </c>
      <c r="B75" s="35" t="s">
        <v>371</v>
      </c>
      <c r="C75" s="32"/>
      <c r="D75" s="33">
        <v>7650000</v>
      </c>
      <c r="E75" s="33">
        <v>15600000</v>
      </c>
    </row>
    <row r="76" spans="1:5" ht="52.8">
      <c r="A76" s="34" t="s">
        <v>201</v>
      </c>
      <c r="B76" s="35" t="s">
        <v>372</v>
      </c>
      <c r="C76" s="32"/>
      <c r="D76" s="33">
        <v>0</v>
      </c>
      <c r="E76" s="33">
        <v>0</v>
      </c>
    </row>
    <row r="77" spans="1:5" ht="26.4">
      <c r="A77" s="34" t="s">
        <v>373</v>
      </c>
      <c r="B77" s="35" t="s">
        <v>374</v>
      </c>
      <c r="C77" s="32"/>
      <c r="D77" s="33">
        <v>59400000</v>
      </c>
      <c r="E77" s="33">
        <v>59400000</v>
      </c>
    </row>
    <row r="78" spans="1:5" ht="26.4">
      <c r="A78" s="34" t="s">
        <v>375</v>
      </c>
      <c r="B78" s="35" t="s">
        <v>376</v>
      </c>
      <c r="C78" s="32"/>
      <c r="D78" s="33">
        <v>18150000</v>
      </c>
      <c r="E78" s="33">
        <v>18150000</v>
      </c>
    </row>
    <row r="79" spans="1:5" ht="26.4">
      <c r="A79" s="34" t="s">
        <v>377</v>
      </c>
      <c r="B79" s="35" t="s">
        <v>378</v>
      </c>
      <c r="C79" s="32"/>
      <c r="D79" s="33">
        <v>11000000</v>
      </c>
      <c r="E79" s="33">
        <v>11000000</v>
      </c>
    </row>
    <row r="80" spans="1:5" ht="39.6">
      <c r="A80" s="34" t="s">
        <v>379</v>
      </c>
      <c r="B80" s="35" t="s">
        <v>380</v>
      </c>
      <c r="C80" s="32"/>
      <c r="D80" s="33">
        <v>0</v>
      </c>
      <c r="E80" s="33">
        <v>0</v>
      </c>
    </row>
    <row r="81" spans="1:5" ht="26.4">
      <c r="A81" s="34" t="s">
        <v>381</v>
      </c>
      <c r="B81" s="35" t="s">
        <v>382</v>
      </c>
      <c r="C81" s="32"/>
      <c r="D81" s="33">
        <v>0</v>
      </c>
      <c r="E81" s="33">
        <v>0</v>
      </c>
    </row>
    <row r="82" spans="1:5" ht="26.4">
      <c r="A82" s="30" t="s">
        <v>383</v>
      </c>
      <c r="B82" s="31" t="s">
        <v>95</v>
      </c>
      <c r="C82" s="32"/>
      <c r="D82" s="33">
        <v>0</v>
      </c>
      <c r="E82" s="33">
        <v>0</v>
      </c>
    </row>
    <row r="83" spans="1:5" ht="26.4">
      <c r="A83" s="34" t="s">
        <v>384</v>
      </c>
      <c r="B83" s="35" t="s">
        <v>385</v>
      </c>
      <c r="C83" s="32"/>
      <c r="D83" s="33">
        <v>0</v>
      </c>
      <c r="E83" s="33">
        <v>0</v>
      </c>
    </row>
    <row r="84" spans="1:5" ht="26.4">
      <c r="A84" s="34" t="s">
        <v>386</v>
      </c>
      <c r="B84" s="35" t="s">
        <v>387</v>
      </c>
      <c r="C84" s="32"/>
      <c r="D84" s="33">
        <v>0</v>
      </c>
      <c r="E84" s="33">
        <v>0</v>
      </c>
    </row>
    <row r="85" spans="1:5" ht="26.4">
      <c r="A85" s="34" t="s">
        <v>388</v>
      </c>
      <c r="B85" s="35" t="s">
        <v>389</v>
      </c>
      <c r="C85" s="32"/>
      <c r="D85" s="33">
        <v>0</v>
      </c>
      <c r="E85" s="33">
        <v>0</v>
      </c>
    </row>
    <row r="86" spans="1:5" ht="26.4">
      <c r="A86" s="34" t="s">
        <v>390</v>
      </c>
      <c r="B86" s="35" t="s">
        <v>391</v>
      </c>
      <c r="C86" s="32"/>
      <c r="D86" s="33">
        <v>0</v>
      </c>
      <c r="E86" s="33">
        <v>0</v>
      </c>
    </row>
    <row r="87" spans="1:5" ht="26.4">
      <c r="A87" s="34" t="s">
        <v>392</v>
      </c>
      <c r="B87" s="35" t="s">
        <v>393</v>
      </c>
      <c r="C87" s="32"/>
      <c r="D87" s="33">
        <v>0</v>
      </c>
      <c r="E87" s="33">
        <v>0</v>
      </c>
    </row>
    <row r="88" spans="1:5" ht="26.4">
      <c r="A88" s="28" t="s">
        <v>394</v>
      </c>
      <c r="B88" s="29" t="s">
        <v>96</v>
      </c>
      <c r="C88" s="15"/>
      <c r="D88" s="15">
        <v>8577370550</v>
      </c>
      <c r="E88" s="15">
        <v>9138526993</v>
      </c>
    </row>
    <row r="89" spans="1:5" ht="39.6">
      <c r="A89" s="28" t="s">
        <v>395</v>
      </c>
      <c r="B89" s="29" t="s">
        <v>97</v>
      </c>
      <c r="C89" s="15"/>
      <c r="D89" s="15">
        <v>569229467408</v>
      </c>
      <c r="E89" s="15">
        <v>549603026323</v>
      </c>
    </row>
    <row r="90" spans="1:5" ht="26.4">
      <c r="A90" s="30" t="s">
        <v>396</v>
      </c>
      <c r="B90" s="31" t="s">
        <v>98</v>
      </c>
      <c r="C90" s="32"/>
      <c r="D90" s="33">
        <v>291100112500</v>
      </c>
      <c r="E90" s="33">
        <v>275266283200</v>
      </c>
    </row>
    <row r="91" spans="1:5" ht="26.4">
      <c r="A91" s="30" t="s">
        <v>397</v>
      </c>
      <c r="B91" s="31" t="s">
        <v>99</v>
      </c>
      <c r="C91" s="32"/>
      <c r="D91" s="33">
        <v>1074323939300</v>
      </c>
      <c r="E91" s="33">
        <v>986784186100</v>
      </c>
    </row>
    <row r="92" spans="1:5" ht="26.4">
      <c r="A92" s="30" t="s">
        <v>398</v>
      </c>
      <c r="B92" s="31" t="s">
        <v>100</v>
      </c>
      <c r="C92" s="32"/>
      <c r="D92" s="33">
        <v>-783223826800</v>
      </c>
      <c r="E92" s="33">
        <v>-711517902900</v>
      </c>
    </row>
    <row r="93" spans="1:5" ht="26.4">
      <c r="A93" s="30" t="s">
        <v>399</v>
      </c>
      <c r="B93" s="31" t="s">
        <v>101</v>
      </c>
      <c r="C93" s="32"/>
      <c r="D93" s="33">
        <v>254295162197</v>
      </c>
      <c r="E93" s="33">
        <v>239490588980</v>
      </c>
    </row>
    <row r="94" spans="1:5" ht="26.4">
      <c r="A94" s="30" t="s">
        <v>400</v>
      </c>
      <c r="B94" s="31" t="s">
        <v>102</v>
      </c>
      <c r="C94" s="32"/>
      <c r="D94" s="33">
        <v>23834192711</v>
      </c>
      <c r="E94" s="33">
        <v>34846154143</v>
      </c>
    </row>
    <row r="95" spans="1:5" ht="26.4">
      <c r="A95" s="30" t="s">
        <v>401</v>
      </c>
      <c r="B95" s="31" t="s">
        <v>402</v>
      </c>
      <c r="C95" s="32"/>
      <c r="D95" s="33">
        <v>34846154143</v>
      </c>
      <c r="E95" s="33">
        <v>1644307398</v>
      </c>
    </row>
    <row r="96" spans="1:5" ht="26.4">
      <c r="A96" s="30" t="s">
        <v>403</v>
      </c>
      <c r="B96" s="31" t="s">
        <v>404</v>
      </c>
      <c r="C96" s="32"/>
      <c r="D96" s="33">
        <v>-11011961432</v>
      </c>
      <c r="E96" s="33">
        <v>33201846745</v>
      </c>
    </row>
    <row r="97" spans="1:5" ht="39.6">
      <c r="A97" s="28" t="s">
        <v>405</v>
      </c>
      <c r="B97" s="29" t="s">
        <v>103</v>
      </c>
      <c r="C97" s="15"/>
      <c r="D97" s="36">
        <v>19554.419999999998</v>
      </c>
      <c r="E97" s="36">
        <v>19966.23</v>
      </c>
    </row>
    <row r="98" spans="1:5" ht="26.4">
      <c r="A98" s="28" t="s">
        <v>406</v>
      </c>
      <c r="B98" s="29" t="s">
        <v>104</v>
      </c>
      <c r="C98" s="15"/>
      <c r="D98" s="15">
        <v>0</v>
      </c>
      <c r="E98" s="15">
        <v>0</v>
      </c>
    </row>
    <row r="99" spans="1:5" ht="26.4">
      <c r="A99" s="30" t="s">
        <v>407</v>
      </c>
      <c r="B99" s="31" t="s">
        <v>105</v>
      </c>
      <c r="C99" s="32"/>
      <c r="D99" s="33">
        <v>0</v>
      </c>
      <c r="E99" s="33">
        <v>0</v>
      </c>
    </row>
    <row r="100" spans="1:5" ht="39.6">
      <c r="A100" s="30" t="s">
        <v>408</v>
      </c>
      <c r="B100" s="31" t="s">
        <v>106</v>
      </c>
      <c r="C100" s="32"/>
      <c r="D100" s="33">
        <v>0</v>
      </c>
      <c r="E100" s="33">
        <v>0</v>
      </c>
    </row>
    <row r="101" spans="1:5" ht="26.4">
      <c r="A101" s="28" t="s">
        <v>409</v>
      </c>
      <c r="B101" s="29" t="s">
        <v>107</v>
      </c>
      <c r="C101" s="15"/>
      <c r="D101" s="15"/>
      <c r="E101" s="15"/>
    </row>
    <row r="102" spans="1:5" ht="26.4">
      <c r="A102" s="30" t="s">
        <v>410</v>
      </c>
      <c r="B102" s="31" t="s">
        <v>108</v>
      </c>
      <c r="C102" s="32"/>
      <c r="D102" s="33">
        <v>0</v>
      </c>
      <c r="E102" s="33">
        <v>0</v>
      </c>
    </row>
    <row r="103" spans="1:5" ht="26.4">
      <c r="A103" s="30" t="s">
        <v>411</v>
      </c>
      <c r="B103" s="31" t="s">
        <v>109</v>
      </c>
      <c r="C103" s="32"/>
      <c r="D103" s="33">
        <v>0</v>
      </c>
      <c r="E103" s="33">
        <v>0</v>
      </c>
    </row>
    <row r="104" spans="1:5" ht="26.4">
      <c r="A104" s="30" t="s">
        <v>412</v>
      </c>
      <c r="B104" s="31" t="s">
        <v>110</v>
      </c>
      <c r="C104" s="32"/>
      <c r="D104" s="33">
        <v>0</v>
      </c>
      <c r="E104" s="33">
        <v>0</v>
      </c>
    </row>
    <row r="105" spans="1:5" ht="26.4">
      <c r="A105" s="37" t="s">
        <v>413</v>
      </c>
      <c r="B105" s="31" t="s">
        <v>111</v>
      </c>
      <c r="C105" s="38"/>
      <c r="D105" s="39">
        <v>29110011.25</v>
      </c>
      <c r="E105" s="39">
        <v>27526628.32</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E32"/>
  <sheetViews>
    <sheetView workbookViewId="0"/>
  </sheetViews>
  <sheetFormatPr defaultRowHeight="13.2"/>
  <cols>
    <col min="1" max="1" width="84.77734375" customWidth="1"/>
    <col min="2" max="2" width="6.88671875" customWidth="1"/>
    <col min="3" max="3" width="20.88671875" customWidth="1"/>
    <col min="4" max="4" width="18.5546875" customWidth="1"/>
    <col min="5" max="5" width="18.88671875" customWidth="1"/>
  </cols>
  <sheetData>
    <row r="1" spans="1:5" ht="15" customHeight="1">
      <c r="A1" s="9" t="s">
        <v>28</v>
      </c>
      <c r="B1" s="9" t="s">
        <v>29</v>
      </c>
      <c r="C1" s="9" t="s">
        <v>30</v>
      </c>
      <c r="D1" s="9" t="s">
        <v>31</v>
      </c>
      <c r="E1" s="9" t="s">
        <v>32</v>
      </c>
    </row>
    <row r="2" spans="1:5" ht="15" customHeight="1">
      <c r="A2" s="10" t="s">
        <v>112</v>
      </c>
      <c r="B2" s="5" t="s">
        <v>68</v>
      </c>
      <c r="C2" s="5" t="s">
        <v>0</v>
      </c>
      <c r="D2" s="5" t="s">
        <v>0</v>
      </c>
      <c r="E2" s="5" t="s">
        <v>0</v>
      </c>
    </row>
    <row r="3" spans="1:5" ht="15" customHeight="1">
      <c r="A3" s="5" t="s">
        <v>113</v>
      </c>
      <c r="B3" s="5" t="s">
        <v>33</v>
      </c>
      <c r="C3" s="5" t="s">
        <v>0</v>
      </c>
      <c r="D3" s="5" t="s">
        <v>0</v>
      </c>
      <c r="E3" s="5" t="s">
        <v>0</v>
      </c>
    </row>
    <row r="4" spans="1:5" ht="15" customHeight="1">
      <c r="A4" s="5" t="s">
        <v>114</v>
      </c>
      <c r="B4" s="5" t="s">
        <v>34</v>
      </c>
      <c r="C4" s="5" t="s">
        <v>0</v>
      </c>
      <c r="D4" s="5" t="s">
        <v>0</v>
      </c>
      <c r="E4" s="5" t="s">
        <v>0</v>
      </c>
    </row>
    <row r="5" spans="1:5" ht="15" customHeight="1">
      <c r="A5" s="5" t="s">
        <v>115</v>
      </c>
      <c r="B5" s="5" t="s">
        <v>35</v>
      </c>
      <c r="C5" s="5" t="s">
        <v>0</v>
      </c>
      <c r="D5" s="5" t="s">
        <v>0</v>
      </c>
      <c r="E5" s="5" t="s">
        <v>0</v>
      </c>
    </row>
    <row r="6" spans="1:5" ht="15" customHeight="1">
      <c r="A6" s="5" t="s">
        <v>116</v>
      </c>
      <c r="B6" s="5" t="s">
        <v>36</v>
      </c>
      <c r="C6" s="5" t="s">
        <v>0</v>
      </c>
      <c r="D6" s="5" t="s">
        <v>0</v>
      </c>
      <c r="E6" s="5" t="s">
        <v>0</v>
      </c>
    </row>
    <row r="7" spans="1:5" ht="15" customHeight="1">
      <c r="A7" s="5" t="s">
        <v>117</v>
      </c>
      <c r="B7" s="5" t="s">
        <v>37</v>
      </c>
      <c r="C7" s="5" t="s">
        <v>0</v>
      </c>
      <c r="D7" s="5" t="s">
        <v>0</v>
      </c>
      <c r="E7" s="5" t="s">
        <v>0</v>
      </c>
    </row>
    <row r="8" spans="1:5" ht="15" customHeight="1">
      <c r="A8" s="5" t="s">
        <v>118</v>
      </c>
      <c r="B8" s="5" t="s">
        <v>38</v>
      </c>
      <c r="C8" s="5" t="s">
        <v>0</v>
      </c>
      <c r="D8" s="5" t="s">
        <v>0</v>
      </c>
      <c r="E8" s="5" t="s">
        <v>0</v>
      </c>
    </row>
    <row r="9" spans="1:5" ht="15" customHeight="1">
      <c r="A9" s="5" t="s">
        <v>119</v>
      </c>
      <c r="B9" s="5" t="s">
        <v>39</v>
      </c>
      <c r="C9" s="5" t="s">
        <v>0</v>
      </c>
      <c r="D9" s="5" t="s">
        <v>0</v>
      </c>
      <c r="E9" s="5" t="s">
        <v>0</v>
      </c>
    </row>
    <row r="10" spans="1:5" ht="15" customHeight="1">
      <c r="A10" s="5" t="s">
        <v>120</v>
      </c>
      <c r="B10" s="5" t="s">
        <v>40</v>
      </c>
      <c r="C10" s="5" t="s">
        <v>0</v>
      </c>
      <c r="D10" s="5" t="s">
        <v>0</v>
      </c>
      <c r="E10" s="5" t="s">
        <v>0</v>
      </c>
    </row>
    <row r="11" spans="1:5" ht="15" customHeight="1">
      <c r="A11" s="5" t="s">
        <v>121</v>
      </c>
      <c r="B11" s="5" t="s">
        <v>41</v>
      </c>
      <c r="C11" s="5" t="s">
        <v>0</v>
      </c>
      <c r="D11" s="5" t="s">
        <v>0</v>
      </c>
      <c r="E11" s="5" t="s">
        <v>0</v>
      </c>
    </row>
    <row r="12" spans="1:5" ht="15" customHeight="1">
      <c r="A12" s="5" t="s">
        <v>122</v>
      </c>
      <c r="B12" s="5" t="s">
        <v>42</v>
      </c>
      <c r="C12" s="5" t="s">
        <v>0</v>
      </c>
      <c r="D12" s="5" t="s">
        <v>0</v>
      </c>
      <c r="E12" s="5" t="s">
        <v>0</v>
      </c>
    </row>
    <row r="13" spans="1:5" ht="15" customHeight="1">
      <c r="A13" s="5" t="s">
        <v>123</v>
      </c>
      <c r="B13" s="5" t="s">
        <v>48</v>
      </c>
      <c r="C13" s="5" t="s">
        <v>0</v>
      </c>
      <c r="D13" s="5" t="s">
        <v>0</v>
      </c>
      <c r="E13" s="5" t="s">
        <v>0</v>
      </c>
    </row>
    <row r="14" spans="1:5" ht="15" customHeight="1">
      <c r="A14" s="10" t="s">
        <v>124</v>
      </c>
      <c r="B14" s="5" t="s">
        <v>85</v>
      </c>
      <c r="C14" s="5" t="s">
        <v>0</v>
      </c>
      <c r="D14" s="5" t="s">
        <v>0</v>
      </c>
      <c r="E14" s="5" t="s">
        <v>0</v>
      </c>
    </row>
    <row r="15" spans="1:5" ht="15" customHeight="1">
      <c r="A15" s="5" t="s">
        <v>125</v>
      </c>
      <c r="B15" s="5" t="s">
        <v>126</v>
      </c>
      <c r="C15" s="5" t="s">
        <v>0</v>
      </c>
      <c r="D15" s="5" t="s">
        <v>0</v>
      </c>
      <c r="E15" s="5" t="s">
        <v>0</v>
      </c>
    </row>
    <row r="16" spans="1:5" ht="15" customHeight="1">
      <c r="A16" s="5" t="s">
        <v>127</v>
      </c>
      <c r="B16" s="5" t="s">
        <v>128</v>
      </c>
      <c r="C16" s="5" t="s">
        <v>0</v>
      </c>
      <c r="D16" s="5" t="s">
        <v>0</v>
      </c>
      <c r="E16" s="5" t="s">
        <v>0</v>
      </c>
    </row>
    <row r="17" spans="1:5" ht="15" customHeight="1">
      <c r="A17" s="5" t="s">
        <v>129</v>
      </c>
      <c r="B17" s="5" t="s">
        <v>59</v>
      </c>
      <c r="C17" s="5" t="s">
        <v>0</v>
      </c>
      <c r="D17" s="5" t="s">
        <v>0</v>
      </c>
      <c r="E17" s="5" t="s">
        <v>0</v>
      </c>
    </row>
    <row r="18" spans="1:5" ht="15" customHeight="1">
      <c r="A18" s="5" t="s">
        <v>130</v>
      </c>
      <c r="B18" s="5" t="s">
        <v>60</v>
      </c>
      <c r="C18" s="5" t="s">
        <v>0</v>
      </c>
      <c r="D18" s="5" t="s">
        <v>0</v>
      </c>
      <c r="E18" s="5" t="s">
        <v>0</v>
      </c>
    </row>
    <row r="19" spans="1:5" ht="15" customHeight="1">
      <c r="A19" s="5" t="s">
        <v>131</v>
      </c>
      <c r="B19" s="5" t="s">
        <v>132</v>
      </c>
      <c r="C19" s="5" t="s">
        <v>0</v>
      </c>
      <c r="D19" s="5" t="s">
        <v>0</v>
      </c>
      <c r="E19" s="5" t="s">
        <v>0</v>
      </c>
    </row>
    <row r="20" spans="1:5" ht="15" customHeight="1">
      <c r="A20" s="5" t="s">
        <v>133</v>
      </c>
      <c r="B20" s="5" t="s">
        <v>63</v>
      </c>
      <c r="C20" s="5" t="s">
        <v>0</v>
      </c>
      <c r="D20" s="5" t="s">
        <v>0</v>
      </c>
      <c r="E20" s="5" t="s">
        <v>0</v>
      </c>
    </row>
    <row r="21" spans="1:5" ht="15" customHeight="1">
      <c r="A21" s="10" t="s">
        <v>134</v>
      </c>
      <c r="B21" s="5" t="s">
        <v>66</v>
      </c>
      <c r="C21" s="5" t="s">
        <v>0</v>
      </c>
      <c r="D21" s="5" t="s">
        <v>0</v>
      </c>
      <c r="E21" s="5" t="s">
        <v>0</v>
      </c>
    </row>
    <row r="22" spans="1:5" ht="15" customHeight="1">
      <c r="A22" s="10" t="s">
        <v>135</v>
      </c>
      <c r="B22" s="5" t="s">
        <v>136</v>
      </c>
      <c r="C22" s="5" t="s">
        <v>0</v>
      </c>
      <c r="D22" s="5" t="s">
        <v>0</v>
      </c>
      <c r="E22" s="5" t="s">
        <v>0</v>
      </c>
    </row>
    <row r="23" spans="1:5" ht="15" customHeight="1">
      <c r="A23" s="5" t="s">
        <v>137</v>
      </c>
      <c r="B23" s="5" t="s">
        <v>138</v>
      </c>
      <c r="C23" s="5" t="s">
        <v>0</v>
      </c>
      <c r="D23" s="5" t="s">
        <v>0</v>
      </c>
      <c r="E23" s="5" t="s">
        <v>0</v>
      </c>
    </row>
    <row r="24" spans="1:5" ht="15" customHeight="1">
      <c r="A24" s="5" t="s">
        <v>139</v>
      </c>
      <c r="B24" s="5" t="s">
        <v>140</v>
      </c>
      <c r="C24" s="5" t="s">
        <v>0</v>
      </c>
      <c r="D24" s="5" t="s">
        <v>0</v>
      </c>
      <c r="E24" s="5" t="s">
        <v>0</v>
      </c>
    </row>
    <row r="25" spans="1:5" ht="15" customHeight="1">
      <c r="A25" s="5" t="s">
        <v>141</v>
      </c>
      <c r="B25" s="5" t="s">
        <v>142</v>
      </c>
      <c r="C25" s="5" t="s">
        <v>0</v>
      </c>
      <c r="D25" s="5" t="s">
        <v>0</v>
      </c>
      <c r="E25" s="5" t="s">
        <v>0</v>
      </c>
    </row>
    <row r="26" spans="1:5" ht="15" customHeight="1">
      <c r="A26" s="5" t="s">
        <v>143</v>
      </c>
      <c r="B26" s="5" t="s">
        <v>144</v>
      </c>
      <c r="C26" s="5" t="s">
        <v>0</v>
      </c>
      <c r="D26" s="5" t="s">
        <v>0</v>
      </c>
      <c r="E26" s="5" t="s">
        <v>0</v>
      </c>
    </row>
    <row r="27" spans="1:5" ht="15" customHeight="1">
      <c r="A27" s="10" t="s">
        <v>145</v>
      </c>
      <c r="B27" s="5" t="s">
        <v>146</v>
      </c>
      <c r="C27" s="5" t="s">
        <v>0</v>
      </c>
      <c r="D27" s="5" t="s">
        <v>0</v>
      </c>
      <c r="E27" s="5" t="s">
        <v>0</v>
      </c>
    </row>
    <row r="28" spans="1:5" ht="15" customHeight="1">
      <c r="A28" s="5" t="s">
        <v>147</v>
      </c>
      <c r="B28" s="5" t="s">
        <v>148</v>
      </c>
      <c r="C28" s="5"/>
      <c r="D28" s="5"/>
      <c r="E28" s="5"/>
    </row>
    <row r="29" spans="1:5" ht="15" customHeight="1">
      <c r="A29" s="5" t="s">
        <v>139</v>
      </c>
      <c r="B29" s="5" t="s">
        <v>149</v>
      </c>
      <c r="C29" s="5"/>
      <c r="D29" s="5"/>
      <c r="E29" s="5"/>
    </row>
    <row r="30" spans="1:5" ht="15" customHeight="1">
      <c r="A30" s="5" t="s">
        <v>150</v>
      </c>
      <c r="B30" s="5" t="s">
        <v>151</v>
      </c>
      <c r="C30" s="5"/>
      <c r="D30" s="5"/>
      <c r="E30" s="5"/>
    </row>
    <row r="31" spans="1:5" ht="15" customHeight="1">
      <c r="A31" s="5" t="s">
        <v>143</v>
      </c>
      <c r="B31" s="5" t="s">
        <v>152</v>
      </c>
      <c r="C31" s="5"/>
      <c r="D31" s="5"/>
      <c r="E31" s="5"/>
    </row>
    <row r="32" spans="1:5" ht="15" customHeight="1">
      <c r="A32" s="10" t="s">
        <v>153</v>
      </c>
      <c r="B32" s="5" t="s">
        <v>154</v>
      </c>
      <c r="C32" s="5"/>
      <c r="D32" s="5"/>
      <c r="E32" s="5"/>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E48"/>
  <sheetViews>
    <sheetView tabSelected="1" topLeftCell="A19" workbookViewId="0">
      <selection activeCell="D1" sqref="D1:E48"/>
    </sheetView>
  </sheetViews>
  <sheetFormatPr defaultRowHeight="13.2"/>
  <cols>
    <col min="1" max="1" width="61.77734375" customWidth="1"/>
    <col min="2" max="2" width="9.109375" customWidth="1"/>
    <col min="3" max="3" width="14.44140625" customWidth="1"/>
    <col min="4" max="5" width="21.5546875" customWidth="1"/>
  </cols>
  <sheetData>
    <row r="1" spans="1:5" ht="26.4">
      <c r="A1" s="57" t="s">
        <v>462</v>
      </c>
      <c r="B1" s="57" t="s">
        <v>463</v>
      </c>
      <c r="C1" s="57" t="s">
        <v>464</v>
      </c>
      <c r="D1" s="57" t="s">
        <v>474</v>
      </c>
      <c r="E1" s="57" t="s">
        <v>470</v>
      </c>
    </row>
    <row r="2" spans="1:5" ht="26.4">
      <c r="A2" s="40" t="s">
        <v>414</v>
      </c>
      <c r="B2" s="41" t="s">
        <v>68</v>
      </c>
      <c r="C2" s="42"/>
      <c r="D2" s="43"/>
      <c r="E2" s="43"/>
    </row>
    <row r="3" spans="1:5" ht="26.4">
      <c r="A3" s="44" t="s">
        <v>415</v>
      </c>
      <c r="B3" s="45" t="s">
        <v>33</v>
      </c>
      <c r="C3" s="46"/>
      <c r="D3" s="43">
        <v>-11011961432</v>
      </c>
      <c r="E3" s="43">
        <v>33201846745</v>
      </c>
    </row>
    <row r="4" spans="1:5" ht="39.6">
      <c r="A4" s="44" t="s">
        <v>416</v>
      </c>
      <c r="B4" s="45" t="s">
        <v>34</v>
      </c>
      <c r="C4" s="46"/>
      <c r="D4" s="43">
        <v>12406147910</v>
      </c>
      <c r="E4" s="43">
        <v>-22999943001</v>
      </c>
    </row>
    <row r="5" spans="1:5" ht="39.6">
      <c r="A5" s="44" t="s">
        <v>417</v>
      </c>
      <c r="B5" s="45" t="s">
        <v>35</v>
      </c>
      <c r="C5" s="46"/>
      <c r="D5" s="47">
        <v>12388734759</v>
      </c>
      <c r="E5" s="47">
        <v>-22923743001</v>
      </c>
    </row>
    <row r="6" spans="1:5" ht="26.4">
      <c r="A6" s="44" t="s">
        <v>418</v>
      </c>
      <c r="B6" s="45" t="s">
        <v>36</v>
      </c>
      <c r="C6" s="46"/>
      <c r="D6" s="47">
        <v>17413151</v>
      </c>
      <c r="E6" s="47">
        <v>-76200000</v>
      </c>
    </row>
    <row r="7" spans="1:5" ht="26.4">
      <c r="A7" s="44" t="s">
        <v>419</v>
      </c>
      <c r="B7" s="45" t="s">
        <v>37</v>
      </c>
      <c r="C7" s="46"/>
      <c r="D7" s="43">
        <v>1394186478</v>
      </c>
      <c r="E7" s="43">
        <v>10201903744</v>
      </c>
    </row>
    <row r="8" spans="1:5" ht="26.4">
      <c r="A8" s="44" t="s">
        <v>420</v>
      </c>
      <c r="B8" s="45" t="s">
        <v>48</v>
      </c>
      <c r="C8" s="46"/>
      <c r="D8" s="47">
        <v>-43107473809</v>
      </c>
      <c r="E8" s="47">
        <v>53259356951</v>
      </c>
    </row>
    <row r="9" spans="1:5" ht="39.6">
      <c r="A9" s="44" t="s">
        <v>421</v>
      </c>
      <c r="B9" s="45" t="s">
        <v>38</v>
      </c>
      <c r="C9" s="46"/>
      <c r="D9" s="47">
        <v>836188845</v>
      </c>
      <c r="E9" s="47">
        <v>-5095495275</v>
      </c>
    </row>
    <row r="10" spans="1:5" ht="26.4">
      <c r="A10" s="44" t="s">
        <v>422</v>
      </c>
      <c r="B10" s="45" t="s">
        <v>39</v>
      </c>
      <c r="C10" s="46"/>
      <c r="D10" s="47">
        <v>421144800</v>
      </c>
      <c r="E10" s="47">
        <v>38122400</v>
      </c>
    </row>
    <row r="11" spans="1:5" ht="26.4">
      <c r="A11" s="44" t="s">
        <v>423</v>
      </c>
      <c r="B11" s="45" t="s">
        <v>40</v>
      </c>
      <c r="C11" s="46"/>
      <c r="D11" s="47">
        <v>0</v>
      </c>
      <c r="E11" s="47">
        <v>0</v>
      </c>
    </row>
    <row r="12" spans="1:5" ht="26.4">
      <c r="A12" s="44" t="s">
        <v>424</v>
      </c>
      <c r="B12" s="45" t="s">
        <v>41</v>
      </c>
      <c r="C12" s="46"/>
      <c r="D12" s="47">
        <v>0</v>
      </c>
      <c r="E12" s="47">
        <v>0</v>
      </c>
    </row>
    <row r="13" spans="1:5" ht="39.6">
      <c r="A13" s="44" t="s">
        <v>425</v>
      </c>
      <c r="B13" s="45" t="s">
        <v>42</v>
      </c>
      <c r="C13" s="46"/>
      <c r="D13" s="47">
        <v>0</v>
      </c>
      <c r="E13" s="47">
        <v>-22505457626</v>
      </c>
    </row>
    <row r="14" spans="1:5" ht="52.8">
      <c r="A14" s="44" t="s">
        <v>426</v>
      </c>
      <c r="B14" s="45" t="s">
        <v>43</v>
      </c>
      <c r="C14" s="46"/>
      <c r="D14" s="47">
        <v>-173504524</v>
      </c>
      <c r="E14" s="47">
        <v>222966119</v>
      </c>
    </row>
    <row r="15" spans="1:5" ht="26.4">
      <c r="A15" s="44" t="s">
        <v>427</v>
      </c>
      <c r="B15" s="45" t="s">
        <v>44</v>
      </c>
      <c r="C15" s="46"/>
      <c r="D15" s="47">
        <v>0</v>
      </c>
      <c r="E15" s="47">
        <v>0</v>
      </c>
    </row>
    <row r="16" spans="1:5" ht="39.6">
      <c r="A16" s="44" t="s">
        <v>428</v>
      </c>
      <c r="B16" s="45" t="s">
        <v>45</v>
      </c>
      <c r="C16" s="46"/>
      <c r="D16" s="47">
        <v>-15849720</v>
      </c>
      <c r="E16" s="47">
        <v>28698489</v>
      </c>
    </row>
    <row r="17" spans="1:5" ht="26.4">
      <c r="A17" s="44" t="s">
        <v>429</v>
      </c>
      <c r="B17" s="45" t="s">
        <v>46</v>
      </c>
      <c r="C17" s="46"/>
      <c r="D17" s="47">
        <v>-649635061</v>
      </c>
      <c r="E17" s="47">
        <v>330611914</v>
      </c>
    </row>
    <row r="18" spans="1:5" ht="26.4">
      <c r="A18" s="44" t="s">
        <v>430</v>
      </c>
      <c r="B18" s="45" t="s">
        <v>47</v>
      </c>
      <c r="C18" s="46"/>
      <c r="D18" s="47">
        <v>210119723</v>
      </c>
      <c r="E18" s="47">
        <v>-125555076</v>
      </c>
    </row>
    <row r="19" spans="1:5" ht="26.4">
      <c r="A19" s="44" t="s">
        <v>431</v>
      </c>
      <c r="B19" s="45" t="s">
        <v>155</v>
      </c>
      <c r="C19" s="46"/>
      <c r="D19" s="47">
        <v>0</v>
      </c>
      <c r="E19" s="47">
        <v>0</v>
      </c>
    </row>
    <row r="20" spans="1:5" ht="26.4">
      <c r="A20" s="48" t="s">
        <v>432</v>
      </c>
      <c r="B20" s="45" t="s">
        <v>156</v>
      </c>
      <c r="C20" s="46"/>
      <c r="D20" s="47">
        <v>50299988</v>
      </c>
      <c r="E20" s="47">
        <v>-12864197</v>
      </c>
    </row>
    <row r="21" spans="1:5" ht="26.4">
      <c r="A21" s="44" t="s">
        <v>433</v>
      </c>
      <c r="B21" s="45" t="s">
        <v>157</v>
      </c>
      <c r="C21" s="46"/>
      <c r="D21" s="47">
        <v>0</v>
      </c>
      <c r="E21" s="47">
        <v>0</v>
      </c>
    </row>
    <row r="22" spans="1:5" ht="26.4">
      <c r="A22" s="40" t="s">
        <v>434</v>
      </c>
      <c r="B22" s="41" t="s">
        <v>158</v>
      </c>
      <c r="C22" s="42"/>
      <c r="D22" s="43">
        <v>-41034523280</v>
      </c>
      <c r="E22" s="43">
        <v>36342287443</v>
      </c>
    </row>
    <row r="23" spans="1:5" ht="26.4">
      <c r="A23" s="40" t="s">
        <v>435</v>
      </c>
      <c r="B23" s="41" t="s">
        <v>85</v>
      </c>
      <c r="C23" s="42"/>
      <c r="D23" s="43"/>
      <c r="E23" s="43"/>
    </row>
    <row r="24" spans="1:5" ht="26.4">
      <c r="A24" s="44" t="s">
        <v>436</v>
      </c>
      <c r="B24" s="45" t="s">
        <v>64</v>
      </c>
      <c r="C24" s="46"/>
      <c r="D24" s="47">
        <v>172326040422</v>
      </c>
      <c r="E24" s="47">
        <v>227380888337</v>
      </c>
    </row>
    <row r="25" spans="1:5" ht="26.4">
      <c r="A25" s="44" t="s">
        <v>437</v>
      </c>
      <c r="B25" s="45" t="s">
        <v>65</v>
      </c>
      <c r="C25" s="46"/>
      <c r="D25" s="47">
        <v>-141687637905</v>
      </c>
      <c r="E25" s="47">
        <v>-280141358622</v>
      </c>
    </row>
    <row r="26" spans="1:5" ht="26.4">
      <c r="A26" s="44" t="s">
        <v>438</v>
      </c>
      <c r="B26" s="45" t="s">
        <v>159</v>
      </c>
      <c r="C26" s="46"/>
      <c r="D26" s="47">
        <v>0</v>
      </c>
      <c r="E26" s="47">
        <v>0</v>
      </c>
    </row>
    <row r="27" spans="1:5" ht="26.4">
      <c r="A27" s="44" t="s">
        <v>439</v>
      </c>
      <c r="B27" s="45" t="s">
        <v>160</v>
      </c>
      <c r="C27" s="46"/>
      <c r="D27" s="47">
        <v>0</v>
      </c>
      <c r="E27" s="47">
        <v>0</v>
      </c>
    </row>
    <row r="28" spans="1:5" ht="26.4">
      <c r="A28" s="44" t="s">
        <v>440</v>
      </c>
      <c r="B28" s="45" t="s">
        <v>161</v>
      </c>
      <c r="C28" s="46"/>
      <c r="D28" s="47">
        <v>0</v>
      </c>
      <c r="E28" s="47">
        <v>0</v>
      </c>
    </row>
    <row r="29" spans="1:5" ht="39.6">
      <c r="A29" s="40" t="s">
        <v>441</v>
      </c>
      <c r="B29" s="41" t="s">
        <v>63</v>
      </c>
      <c r="C29" s="46"/>
      <c r="D29" s="43">
        <v>30638402517</v>
      </c>
      <c r="E29" s="43">
        <v>-52760470285</v>
      </c>
    </row>
    <row r="30" spans="1:5" ht="39.6">
      <c r="A30" s="40" t="s">
        <v>442</v>
      </c>
      <c r="B30" s="41" t="s">
        <v>66</v>
      </c>
      <c r="C30" s="42"/>
      <c r="D30" s="43">
        <v>-10396120763</v>
      </c>
      <c r="E30" s="43">
        <v>-16418182842</v>
      </c>
    </row>
    <row r="31" spans="1:5" ht="26.4">
      <c r="A31" s="40" t="s">
        <v>443</v>
      </c>
      <c r="B31" s="41" t="s">
        <v>136</v>
      </c>
      <c r="C31" s="42"/>
      <c r="D31" s="43">
        <v>31546587691</v>
      </c>
      <c r="E31" s="43">
        <v>47964770533</v>
      </c>
    </row>
    <row r="32" spans="1:5" ht="26.4">
      <c r="A32" s="44" t="s">
        <v>444</v>
      </c>
      <c r="B32" s="45" t="s">
        <v>138</v>
      </c>
      <c r="C32" s="46"/>
      <c r="D32" s="47">
        <v>31546587691</v>
      </c>
      <c r="E32" s="47">
        <v>47964770533</v>
      </c>
    </row>
    <row r="33" spans="1:5" ht="26.4">
      <c r="A33" s="49" t="s">
        <v>445</v>
      </c>
      <c r="B33" s="45" t="s">
        <v>140</v>
      </c>
      <c r="C33" s="46"/>
      <c r="D33" s="47">
        <v>26550267445</v>
      </c>
      <c r="E33" s="47">
        <v>40417113373</v>
      </c>
    </row>
    <row r="34" spans="1:5" ht="26.4">
      <c r="A34" s="50" t="s">
        <v>446</v>
      </c>
      <c r="B34" s="51" t="s">
        <v>447</v>
      </c>
      <c r="C34" s="46"/>
      <c r="D34" s="47">
        <v>26550267445</v>
      </c>
      <c r="E34" s="47">
        <v>40417113373</v>
      </c>
    </row>
    <row r="35" spans="1:5" ht="26.4">
      <c r="A35" s="52" t="s">
        <v>448</v>
      </c>
      <c r="B35" s="51" t="s">
        <v>449</v>
      </c>
      <c r="C35" s="46"/>
      <c r="D35" s="47">
        <v>0</v>
      </c>
      <c r="E35" s="47">
        <v>0</v>
      </c>
    </row>
    <row r="36" spans="1:5" ht="26.4">
      <c r="A36" s="50" t="s">
        <v>261</v>
      </c>
      <c r="B36" s="51" t="s">
        <v>450</v>
      </c>
      <c r="C36" s="46"/>
      <c r="D36" s="47">
        <v>0</v>
      </c>
      <c r="E36" s="47">
        <v>0</v>
      </c>
    </row>
    <row r="37" spans="1:5" ht="26.4">
      <c r="A37" s="44" t="s">
        <v>451</v>
      </c>
      <c r="B37" s="45" t="s">
        <v>142</v>
      </c>
      <c r="C37" s="46"/>
      <c r="D37" s="47">
        <v>4996320246</v>
      </c>
      <c r="E37" s="47">
        <v>7547657160</v>
      </c>
    </row>
    <row r="38" spans="1:5" ht="26.4">
      <c r="A38" s="44" t="s">
        <v>452</v>
      </c>
      <c r="B38" s="45" t="s">
        <v>144</v>
      </c>
      <c r="C38" s="46"/>
      <c r="D38" s="47">
        <v>0</v>
      </c>
      <c r="E38" s="47">
        <v>0</v>
      </c>
    </row>
    <row r="39" spans="1:5" ht="26.4">
      <c r="A39" s="40" t="s">
        <v>453</v>
      </c>
      <c r="B39" s="41" t="s">
        <v>146</v>
      </c>
      <c r="C39" s="42"/>
      <c r="D39" s="43">
        <v>21150466928</v>
      </c>
      <c r="E39" s="43">
        <v>31546587691</v>
      </c>
    </row>
    <row r="40" spans="1:5" ht="26.4">
      <c r="A40" s="44" t="s">
        <v>454</v>
      </c>
      <c r="B40" s="45" t="s">
        <v>148</v>
      </c>
      <c r="C40" s="46"/>
      <c r="D40" s="47">
        <v>21150466928</v>
      </c>
      <c r="E40" s="47">
        <v>31546587691</v>
      </c>
    </row>
    <row r="41" spans="1:5" ht="26.4">
      <c r="A41" s="44" t="s">
        <v>445</v>
      </c>
      <c r="B41" s="45" t="s">
        <v>149</v>
      </c>
      <c r="C41" s="46"/>
      <c r="D41" s="47">
        <v>14911470355</v>
      </c>
      <c r="E41" s="47">
        <v>26550267445</v>
      </c>
    </row>
    <row r="42" spans="1:5" ht="26.4">
      <c r="A42" s="50" t="s">
        <v>446</v>
      </c>
      <c r="B42" s="51" t="s">
        <v>455</v>
      </c>
      <c r="C42" s="46"/>
      <c r="D42" s="47">
        <v>14911470355</v>
      </c>
      <c r="E42" s="47">
        <v>26550267445</v>
      </c>
    </row>
    <row r="43" spans="1:5" ht="26.4">
      <c r="A43" s="52" t="s">
        <v>448</v>
      </c>
      <c r="B43" s="51" t="s">
        <v>456</v>
      </c>
      <c r="C43" s="46"/>
      <c r="D43" s="47">
        <v>0</v>
      </c>
      <c r="E43" s="47">
        <v>0</v>
      </c>
    </row>
    <row r="44" spans="1:5" ht="26.4">
      <c r="A44" s="50" t="s">
        <v>261</v>
      </c>
      <c r="B44" s="51" t="s">
        <v>457</v>
      </c>
      <c r="C44" s="46"/>
      <c r="D44" s="47">
        <v>0</v>
      </c>
      <c r="E44" s="47">
        <v>0</v>
      </c>
    </row>
    <row r="45" spans="1:5" ht="26.4">
      <c r="A45" s="44" t="s">
        <v>458</v>
      </c>
      <c r="B45" s="45" t="s">
        <v>151</v>
      </c>
      <c r="C45" s="46"/>
      <c r="D45" s="47">
        <v>6238996573</v>
      </c>
      <c r="E45" s="47">
        <v>4996320246</v>
      </c>
    </row>
    <row r="46" spans="1:5" ht="26.4">
      <c r="A46" s="44" t="s">
        <v>459</v>
      </c>
      <c r="B46" s="45" t="s">
        <v>152</v>
      </c>
      <c r="C46" s="46"/>
      <c r="D46" s="47">
        <v>0</v>
      </c>
      <c r="E46" s="47">
        <v>0</v>
      </c>
    </row>
    <row r="47" spans="1:5" ht="26.4">
      <c r="A47" s="40" t="s">
        <v>460</v>
      </c>
      <c r="B47" s="41" t="s">
        <v>154</v>
      </c>
      <c r="C47" s="42"/>
      <c r="D47" s="43">
        <v>-10396120763</v>
      </c>
      <c r="E47" s="43">
        <v>-16418182842</v>
      </c>
    </row>
    <row r="48" spans="1:5" ht="26.4">
      <c r="A48" s="40" t="s">
        <v>461</v>
      </c>
      <c r="B48" s="41" t="s">
        <v>162</v>
      </c>
      <c r="C48" s="42"/>
      <c r="D48" s="43">
        <v>0</v>
      </c>
      <c r="E48" s="43">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A523"/>
  <sheetViews>
    <sheetView workbookViewId="0"/>
  </sheetViews>
  <sheetFormatPr defaultRowHeight="13.2"/>
  <sheetData>
    <row r="1" spans="1:1">
      <c r="A1" t="str">
        <f>CONCATENATE("{'SheetId':'471cb1af-a389-4255-b9dd-016a7d1c6972'",",","'UId':'eb638313-ee71-4bfd-940d-ef3a321fcecf'",",'Col':",COLUMN(BCThuNhap_06203!C3),",'Row':",ROW(BCThuNhap_06203!C3),",","'Format':'string'",",'Value':'",SUBSTITUTE(BCThuNhap_06203!C3,"'","\'"),"','TargetCode':''}")</f>
        <v>{'SheetId':'471cb1af-a389-4255-b9dd-016a7d1c6972','UId':'eb638313-ee71-4bfd-940d-ef3a321fcecf','Col':3,'Row':3,'Format':'string','Value':'','TargetCode':''}</v>
      </c>
    </row>
    <row r="2" spans="1:1">
      <c r="A2" t="str">
        <f>CONCATENATE("{'SheetId':'471cb1af-a389-4255-b9dd-016a7d1c6972'",",","'UId':'72c31d99-6a74-4b21-8ea4-e7852cbcbd44'",",'Col':",COLUMN(BCThuNhap_06203!D3),",'Row':",ROW(BCThuNhap_06203!D3),",","'Format':'numberic'",",'Value':'",SUBSTITUTE(BCThuNhap_06203!D3,"'","\'"),"','TargetCode':''}")</f>
        <v>{'SheetId':'471cb1af-a389-4255-b9dd-016a7d1c6972','UId':'72c31d99-6a74-4b21-8ea4-e7852cbcbd44','Col':4,'Row':3,'Format':'numberic','Value':'35533862950','TargetCode':''}</v>
      </c>
    </row>
    <row r="3" spans="1:1">
      <c r="A3" t="str">
        <f>CONCATENATE("{'SheetId':'471cb1af-a389-4255-b9dd-016a7d1c6972'",",","'UId':'3559eab5-6f21-4a75-87c5-93fbcb750750'",",'Col':",COLUMN(BCThuNhap_06203!E3),",'Row':",ROW(BCThuNhap_06203!E3),",","'Format':'numberic'",",'Value':'",SUBSTITUTE(BCThuNhap_06203!E3,"'","\'"),"','TargetCode':''}")</f>
        <v>{'SheetId':'471cb1af-a389-4255-b9dd-016a7d1c6972','UId':'3559eab5-6f21-4a75-87c5-93fbcb750750','Col':5,'Row':3,'Format':'numberic','Value':'64290671400','TargetCode':''}</v>
      </c>
    </row>
    <row r="4" spans="1:1">
      <c r="A4" t="str">
        <f>CONCATENATE("{'SheetId':'471cb1af-a389-4255-b9dd-016a7d1c6972'",",","'UId':'05cac1a8-3049-4f91-b1ab-17788cc23517'",",'Col':",COLUMN(BCThuNhap_06203!F3),",'Row':",ROW(BCThuNhap_06203!F3),",","'Format':'numberic'",",'Value':'",SUBSTITUTE(BCThuNhap_06203!F3,"'","\'"),"','TargetCode':''}")</f>
        <v>{'SheetId':'471cb1af-a389-4255-b9dd-016a7d1c6972','UId':'05cac1a8-3049-4f91-b1ab-17788cc23517','Col':6,'Row':3,'Format':'numberic','Value':'12376536743','TargetCode':''}</v>
      </c>
    </row>
    <row r="5" spans="1:1">
      <c r="A5" t="str">
        <f>CONCATENATE("{'SheetId':'471cb1af-a389-4255-b9dd-016a7d1c6972'",",","'UId':'ea4ba63c-5d5f-4409-9e7e-a6d98ae0aafa'",",'Col':",COLUMN(BCThuNhap_06203!G3),",'Row':",ROW(BCThuNhap_06203!G3),",","'Format':'numberic'",",'Value':'",SUBSTITUTE(BCThuNhap_06203!G3,"'","\'"),"','TargetCode':''}")</f>
        <v>{'SheetId':'471cb1af-a389-4255-b9dd-016a7d1c6972','UId':'ea4ba63c-5d5f-4409-9e7e-a6d98ae0aafa','Col':7,'Row':3,'Format':'numberic','Value':'10658393780','TargetCode':''}</v>
      </c>
    </row>
    <row r="6" spans="1:1">
      <c r="A6" t="str">
        <f>CONCATENATE("{'SheetId':'471cb1af-a389-4255-b9dd-016a7d1c6972'",",","'UId':'00bea7d7-311e-426d-8b86-0cffdb25a98c'",",'Col':",COLUMN(BCThuNhap_06203!C4),",'Row':",ROW(BCThuNhap_06203!C4),",","'Format':'string'",",'Value':'",SUBSTITUTE(BCThuNhap_06203!C4,"'","\'"),"','TargetCode':''}")</f>
        <v>{'SheetId':'471cb1af-a389-4255-b9dd-016a7d1c6972','UId':'00bea7d7-311e-426d-8b86-0cffdb25a98c','Col':3,'Row':4,'Format':'string','Value':'','TargetCode':''}</v>
      </c>
    </row>
    <row r="7" spans="1:1">
      <c r="A7" t="str">
        <f>CONCATENATE("{'SheetId':'471cb1af-a389-4255-b9dd-016a7d1c6972'",",","'UId':'40d1fbb9-33fd-45ce-811f-f2fbfa9ac354'",",'Col':",COLUMN(BCThuNhap_06203!D4),",'Row':",ROW(BCThuNhap_06203!D4),",","'Format':'numberic'",",'Value':'",SUBSTITUTE(BCThuNhap_06203!D4,"'","\'"),"','TargetCode':''}")</f>
        <v>{'SheetId':'471cb1af-a389-4255-b9dd-016a7d1c6972','UId':'40d1fbb9-33fd-45ce-811f-f2fbfa9ac354','Col':4,'Row':4,'Format':'numberic','Value':'605904900','TargetCode':''}</v>
      </c>
    </row>
    <row r="8" spans="1:1">
      <c r="A8" t="str">
        <f>CONCATENATE("{'SheetId':'471cb1af-a389-4255-b9dd-016a7d1c6972'",",","'UId':'ad1976c4-37d8-4d7a-9cd4-7b31136b73ad'",",'Col':",COLUMN(BCThuNhap_06203!E4),",'Row':",ROW(BCThuNhap_06203!E4),",","'Format':'numberic'",",'Value':'",SUBSTITUTE(BCThuNhap_06203!E4,"'","\'"),"','TargetCode':''}")</f>
        <v>{'SheetId':'471cb1af-a389-4255-b9dd-016a7d1c6972','UId':'ad1976c4-37d8-4d7a-9cd4-7b31136b73ad','Col':5,'Row':4,'Format':'numberic','Value':'2944140300','TargetCode':''}</v>
      </c>
    </row>
    <row r="9" spans="1:1">
      <c r="A9" t="str">
        <f>CONCATENATE("{'SheetId':'471cb1af-a389-4255-b9dd-016a7d1c6972'",",","'UId':'ee9edb2c-8f95-4914-a3da-9d0d48b70256'",",'Col':",COLUMN(BCThuNhap_06203!F4),",'Row':",ROW(BCThuNhap_06203!F4),",","'Format':'numberic'",",'Value':'",SUBSTITUTE(BCThuNhap_06203!F4,"'","\'"),"','TargetCode':''}")</f>
        <v>{'SheetId':'471cb1af-a389-4255-b9dd-016a7d1c6972','UId':'ee9edb2c-8f95-4914-a3da-9d0d48b70256','Col':6,'Row':4,'Format':'numberic','Value':'505183093','TargetCode':''}</v>
      </c>
    </row>
    <row r="10" spans="1:1">
      <c r="A10" t="str">
        <f>CONCATENATE("{'SheetId':'471cb1af-a389-4255-b9dd-016a7d1c6972'",",","'UId':'444b91d7-87bf-4a97-a74d-a9bbd39ded58'",",'Col':",COLUMN(BCThuNhap_06203!G4),",'Row':",ROW(BCThuNhap_06203!G4),",","'Format':'numberic'",",'Value':'",SUBSTITUTE(BCThuNhap_06203!G4,"'","\'"),"','TargetCode':''}")</f>
        <v>{'SheetId':'471cb1af-a389-4255-b9dd-016a7d1c6972','UId':'444b91d7-87bf-4a97-a74d-a9bbd39ded58','Col':7,'Row':4,'Format':'numberic','Value':'2086944051','TargetCode':''}</v>
      </c>
    </row>
    <row r="11" spans="1:1">
      <c r="A11" t="str">
        <f>CONCATENATE("{'SheetId':'471cb1af-a389-4255-b9dd-016a7d1c6972'",",","'UId':'65643be7-5d9f-42af-bf89-dc387a30825b'",",'Col':",COLUMN(BCThuNhap_06203!C5),",'Row':",ROW(BCThuNhap_06203!C5),",","'Format':'string'",",'Value':'",SUBSTITUTE(BCThuNhap_06203!C5,"'","\'"),"','TargetCode':''}")</f>
        <v>{'SheetId':'471cb1af-a389-4255-b9dd-016a7d1c6972','UId':'65643be7-5d9f-42af-bf89-dc387a30825b','Col':3,'Row':5,'Format':'string','Value':'','TargetCode':''}</v>
      </c>
    </row>
    <row r="12" spans="1:1">
      <c r="A12" t="str">
        <f>CONCATENATE("{'SheetId':'471cb1af-a389-4255-b9dd-016a7d1c6972'",",","'UId':'fcff0891-3fec-4d78-a579-e57ecf5ca712'",",'Col':",COLUMN(BCThuNhap_06203!D5),",'Row':",ROW(BCThuNhap_06203!D5),",","'Format':'numberic'",",'Value':'",SUBSTITUTE(BCThuNhap_06203!D5,"'","\'"),"','TargetCode':''}")</f>
        <v>{'SheetId':'471cb1af-a389-4255-b9dd-016a7d1c6972','UId':'fcff0891-3fec-4d78-a579-e57ecf5ca712','Col':4,'Row':5,'Format':'numberic','Value':'0','TargetCode':''}</v>
      </c>
    </row>
    <row r="13" spans="1:1">
      <c r="A13" t="str">
        <f>CONCATENATE("{'SheetId':'471cb1af-a389-4255-b9dd-016a7d1c6972'",",","'UId':'de86de94-eec0-4d77-85d6-50d999fda99f'",",'Col':",COLUMN(BCThuNhap_06203!E5),",'Row':",ROW(BCThuNhap_06203!E5),",","'Format':'numberic'",",'Value':'",SUBSTITUTE(BCThuNhap_06203!E5,"'","\'"),"','TargetCode':''}")</f>
        <v>{'SheetId':'471cb1af-a389-4255-b9dd-016a7d1c6972','UId':'de86de94-eec0-4d77-85d6-50d999fda99f','Col':5,'Row':5,'Format':'numberic','Value':'0','TargetCode':''}</v>
      </c>
    </row>
    <row r="14" spans="1:1">
      <c r="A14" t="str">
        <f>CONCATENATE("{'SheetId':'471cb1af-a389-4255-b9dd-016a7d1c6972'",",","'UId':'8587c2c7-f9e1-4ff8-ac4d-999900df1813'",",'Col':",COLUMN(BCThuNhap_06203!F5),",'Row':",ROW(BCThuNhap_06203!F5),",","'Format':'numberic'",",'Value':'",SUBSTITUTE(BCThuNhap_06203!F5,"'","\'"),"','TargetCode':''}")</f>
        <v>{'SheetId':'471cb1af-a389-4255-b9dd-016a7d1c6972','UId':'8587c2c7-f9e1-4ff8-ac4d-999900df1813','Col':6,'Row':5,'Format':'numberic','Value':'0','TargetCode':''}</v>
      </c>
    </row>
    <row r="15" spans="1:1">
      <c r="A15" t="str">
        <f>CONCATENATE("{'SheetId':'471cb1af-a389-4255-b9dd-016a7d1c6972'",",","'UId':'16523899-72b2-4d68-bc1c-076cac2b3bca'",",'Col':",COLUMN(BCThuNhap_06203!G5),",'Row':",ROW(BCThuNhap_06203!G5),",","'Format':'numberic'",",'Value':'",SUBSTITUTE(BCThuNhap_06203!G5,"'","\'"),"','TargetCode':''}")</f>
        <v>{'SheetId':'471cb1af-a389-4255-b9dd-016a7d1c6972','UId':'16523899-72b2-4d68-bc1c-076cac2b3bca','Col':7,'Row':5,'Format':'numberic','Value':'390781172','TargetCode':''}</v>
      </c>
    </row>
    <row r="16" spans="1:1">
      <c r="A16" t="str">
        <f>CONCATENATE("{'SheetId':'471cb1af-a389-4255-b9dd-016a7d1c6972'",",","'UId':'f071c28b-d53b-4090-bf20-125d105136b1'",",'Col':",COLUMN(BCThuNhap_06203!C6),",'Row':",ROW(BCThuNhap_06203!C6),",","'Format':'string'",",'Value':'",SUBSTITUTE(BCThuNhap_06203!C6,"'","\'"),"','TargetCode':''}")</f>
        <v>{'SheetId':'471cb1af-a389-4255-b9dd-016a7d1c6972','UId':'f071c28b-d53b-4090-bf20-125d105136b1','Col':3,'Row':6,'Format':'string','Value':'','TargetCode':''}</v>
      </c>
    </row>
    <row r="17" spans="1:1">
      <c r="A17" t="str">
        <f>CONCATENATE("{'SheetId':'471cb1af-a389-4255-b9dd-016a7d1c6972'",",","'UId':'cf1c5639-e0b5-42ca-a5d6-22c6a78274eb'",",'Col':",COLUMN(BCThuNhap_06203!D6),",'Row':",ROW(BCThuNhap_06203!D6),",","'Format':'numberic'",",'Value':'",SUBSTITUTE(BCThuNhap_06203!D6,"'","\'"),"','TargetCode':''}")</f>
        <v>{'SheetId':'471cb1af-a389-4255-b9dd-016a7d1c6972','UId':'cf1c5639-e0b5-42ca-a5d6-22c6a78274eb','Col':4,'Row':6,'Format':'numberic','Value':'0','TargetCode':''}</v>
      </c>
    </row>
    <row r="18" spans="1:1">
      <c r="A18" t="str">
        <f>CONCATENATE("{'SheetId':'471cb1af-a389-4255-b9dd-016a7d1c6972'",",","'UId':'40f96a3c-2ca1-4c8b-8736-6d178def474b'",",'Col':",COLUMN(BCThuNhap_06203!E6),",'Row':",ROW(BCThuNhap_06203!E6),",","'Format':'numberic'",",'Value':'",SUBSTITUTE(BCThuNhap_06203!E6,"'","\'"),"','TargetCode':''}")</f>
        <v>{'SheetId':'471cb1af-a389-4255-b9dd-016a7d1c6972','UId':'40f96a3c-2ca1-4c8b-8736-6d178def474b','Col':5,'Row':6,'Format':'numberic','Value':'0','TargetCode':''}</v>
      </c>
    </row>
    <row r="19" spans="1:1">
      <c r="A19" t="str">
        <f>CONCATENATE("{'SheetId':'471cb1af-a389-4255-b9dd-016a7d1c6972'",",","'UId':'e40ee616-be98-47ed-9eef-5047f82d9953'",",'Col':",COLUMN(BCThuNhap_06203!F6),",'Row':",ROW(BCThuNhap_06203!F6),",","'Format':'numberic'",",'Value':'",SUBSTITUTE(BCThuNhap_06203!F6,"'","\'"),"','TargetCode':''}")</f>
        <v>{'SheetId':'471cb1af-a389-4255-b9dd-016a7d1c6972','UId':'e40ee616-be98-47ed-9eef-5047f82d9953','Col':6,'Row':6,'Format':'numberic','Value':'0','TargetCode':''}</v>
      </c>
    </row>
    <row r="20" spans="1:1">
      <c r="A20" t="str">
        <f>CONCATENATE("{'SheetId':'471cb1af-a389-4255-b9dd-016a7d1c6972'",",","'UId':'13a075ca-918e-4ac5-8764-1ca112b384c5'",",'Col':",COLUMN(BCThuNhap_06203!G6),",'Row':",ROW(BCThuNhap_06203!G6),",","'Format':'numberic'",",'Value':'",SUBSTITUTE(BCThuNhap_06203!G6,"'","\'"),"','TargetCode':''}")</f>
        <v>{'SheetId':'471cb1af-a389-4255-b9dd-016a7d1c6972','UId':'13a075ca-918e-4ac5-8764-1ca112b384c5','Col':7,'Row':6,'Format':'numberic','Value':'148827329','TargetCode':''}</v>
      </c>
    </row>
    <row r="21" spans="1:1">
      <c r="A21" t="str">
        <f>CONCATENATE("{'SheetId':'471cb1af-a389-4255-b9dd-016a7d1c6972'",",","'UId':'56a50086-904c-4028-b883-90c9fe34a40f'",",'Col':",COLUMN(BCThuNhap_06203!C7),",'Row':",ROW(BCThuNhap_06203!C7),",","'Format':'string'",",'Value':'",SUBSTITUTE(BCThuNhap_06203!C7,"'","\'"),"','TargetCode':''}")</f>
        <v>{'SheetId':'471cb1af-a389-4255-b9dd-016a7d1c6972','UId':'56a50086-904c-4028-b883-90c9fe34a40f','Col':3,'Row':7,'Format':'string','Value':'','TargetCode':''}</v>
      </c>
    </row>
    <row r="22" spans="1:1">
      <c r="A22" t="str">
        <f>CONCATENATE("{'SheetId':'471cb1af-a389-4255-b9dd-016a7d1c6972'",",","'UId':'16702e7d-f552-451b-8042-8f7e46560afd'",",'Col':",COLUMN(BCThuNhap_06203!D7),",'Row':",ROW(BCThuNhap_06203!D7),",","'Format':'numberic'",",'Value':'",SUBSTITUTE(BCThuNhap_06203!D7,"'","\'"),"','TargetCode':''}")</f>
        <v>{'SheetId':'471cb1af-a389-4255-b9dd-016a7d1c6972','UId':'16702e7d-f552-451b-8042-8f7e46560afd','Col':4,'Row':7,'Format':'numberic','Value':'0','TargetCode':''}</v>
      </c>
    </row>
    <row r="23" spans="1:1">
      <c r="A23" t="str">
        <f>CONCATENATE("{'SheetId':'471cb1af-a389-4255-b9dd-016a7d1c6972'",",","'UId':'8a97c211-65b5-43fd-bfed-ef91033697c8'",",'Col':",COLUMN(BCThuNhap_06203!E7),",'Row':",ROW(BCThuNhap_06203!E7),",","'Format':'numberic'",",'Value':'",SUBSTITUTE(BCThuNhap_06203!E7,"'","\'"),"','TargetCode':''}")</f>
        <v>{'SheetId':'471cb1af-a389-4255-b9dd-016a7d1c6972','UId':'8a97c211-65b5-43fd-bfed-ef91033697c8','Col':5,'Row':7,'Format':'numberic','Value':'0','TargetCode':''}</v>
      </c>
    </row>
    <row r="24" spans="1:1">
      <c r="A24" t="str">
        <f>CONCATENATE("{'SheetId':'471cb1af-a389-4255-b9dd-016a7d1c6972'",",","'UId':'c405662e-07af-4536-92d6-564ba20dcbf1'",",'Col':",COLUMN(BCThuNhap_06203!F7),",'Row':",ROW(BCThuNhap_06203!F7),",","'Format':'numberic'",",'Value':'",SUBSTITUTE(BCThuNhap_06203!F7,"'","\'"),"','TargetCode':''}")</f>
        <v>{'SheetId':'471cb1af-a389-4255-b9dd-016a7d1c6972','UId':'c405662e-07af-4536-92d6-564ba20dcbf1','Col':6,'Row':7,'Format':'numberic','Value':'0','TargetCode':''}</v>
      </c>
    </row>
    <row r="25" spans="1:1">
      <c r="A25" t="str">
        <f>CONCATENATE("{'SheetId':'471cb1af-a389-4255-b9dd-016a7d1c6972'",",","'UId':'5a4b1726-2a01-402d-91ab-bf0a10fc29cc'",",'Col':",COLUMN(BCThuNhap_06203!G7),",'Row':",ROW(BCThuNhap_06203!G7),",","'Format':'numberic'",",'Value':'",SUBSTITUTE(BCThuNhap_06203!G7,"'","\'"),"','TargetCode':''}")</f>
        <v>{'SheetId':'471cb1af-a389-4255-b9dd-016a7d1c6972','UId':'5a4b1726-2a01-402d-91ab-bf0a10fc29cc','Col':7,'Row':7,'Format':'numberic','Value':'0','TargetCode':''}</v>
      </c>
    </row>
    <row r="26" spans="1:1">
      <c r="A26" t="str">
        <f>CONCATENATE("{'SheetId':'471cb1af-a389-4255-b9dd-016a7d1c6972'",",","'UId':'0704adfd-6a36-40cf-9fa3-f99142785a42'",",'Col':",COLUMN(BCThuNhap_06203!C8),",'Row':",ROW(BCThuNhap_06203!C8),",","'Format':'string'",",'Value':'",SUBSTITUTE(BCThuNhap_06203!C8,"'","\'"),"','TargetCode':''}")</f>
        <v>{'SheetId':'471cb1af-a389-4255-b9dd-016a7d1c6972','UId':'0704adfd-6a36-40cf-9fa3-f99142785a42','Col':3,'Row':8,'Format':'string','Value':'','TargetCode':''}</v>
      </c>
    </row>
    <row r="27" spans="1:1">
      <c r="A27" t="str">
        <f>CONCATENATE("{'SheetId':'471cb1af-a389-4255-b9dd-016a7d1c6972'",",","'UId':'dfb48018-df02-4270-8ce8-b888d5fff959'",",'Col':",COLUMN(BCThuNhap_06203!D8),",'Row':",ROW(BCThuNhap_06203!D8),",","'Format':'numberic'",",'Value':'",SUBSTITUTE(BCThuNhap_06203!D8,"'","\'"),"','TargetCode':''}")</f>
        <v>{'SheetId':'471cb1af-a389-4255-b9dd-016a7d1c6972','UId':'dfb48018-df02-4270-8ce8-b888d5fff959','Col':4,'Row':8,'Format':'numberic','Value':'0','TargetCode':''}</v>
      </c>
    </row>
    <row r="28" spans="1:1">
      <c r="A28" t="str">
        <f>CONCATENATE("{'SheetId':'471cb1af-a389-4255-b9dd-016a7d1c6972'",",","'UId':'0a1b1de5-7d3f-42d1-816e-24600e1c306f'",",'Col':",COLUMN(BCThuNhap_06203!E8),",'Row':",ROW(BCThuNhap_06203!E8),",","'Format':'numberic'",",'Value':'",SUBSTITUTE(BCThuNhap_06203!E8,"'","\'"),"','TargetCode':''}")</f>
        <v>{'SheetId':'471cb1af-a389-4255-b9dd-016a7d1c6972','UId':'0a1b1de5-7d3f-42d1-816e-24600e1c306f','Col':5,'Row':8,'Format':'numberic','Value':'0','TargetCode':''}</v>
      </c>
    </row>
    <row r="29" spans="1:1">
      <c r="A29" t="str">
        <f>CONCATENATE("{'SheetId':'471cb1af-a389-4255-b9dd-016a7d1c6972'",",","'UId':'78449dbc-0262-416c-ae9a-2cad20a8a31d'",",'Col':",COLUMN(BCThuNhap_06203!F8),",'Row':",ROW(BCThuNhap_06203!F8),",","'Format':'numberic'",",'Value':'",SUBSTITUTE(BCThuNhap_06203!F8,"'","\'"),"','TargetCode':''}")</f>
        <v>{'SheetId':'471cb1af-a389-4255-b9dd-016a7d1c6972','UId':'78449dbc-0262-416c-ae9a-2cad20a8a31d','Col':6,'Row':8,'Format':'numberic','Value':'0','TargetCode':''}</v>
      </c>
    </row>
    <row r="30" spans="1:1">
      <c r="A30" t="str">
        <f>CONCATENATE("{'SheetId':'471cb1af-a389-4255-b9dd-016a7d1c6972'",",","'UId':'1aaec8a7-4b30-4fb4-95ed-b5ac8e0e4b00'",",'Col':",COLUMN(BCThuNhap_06203!G8),",'Row':",ROW(BCThuNhap_06203!G8),",","'Format':'numberic'",",'Value':'",SUBSTITUTE(BCThuNhap_06203!G8,"'","\'"),"','TargetCode':''}")</f>
        <v>{'SheetId':'471cb1af-a389-4255-b9dd-016a7d1c6972','UId':'1aaec8a7-4b30-4fb4-95ed-b5ac8e0e4b00','Col':7,'Row':8,'Format':'numberic','Value':'241953843','TargetCode':''}</v>
      </c>
    </row>
    <row r="31" spans="1:1">
      <c r="A31" t="str">
        <f>CONCATENATE("{'SheetId':'471cb1af-a389-4255-b9dd-016a7d1c6972'",",","'UId':'4fcbfe51-56bd-475f-a1cb-69db332e1845'",",'Col':",COLUMN(BCThuNhap_06203!C9),",'Row':",ROW(BCThuNhap_06203!C9),",","'Format':'string'",",'Value':'",SUBSTITUTE(BCThuNhap_06203!C9,"'","\'"),"','TargetCode':''}")</f>
        <v>{'SheetId':'471cb1af-a389-4255-b9dd-016a7d1c6972','UId':'4fcbfe51-56bd-475f-a1cb-69db332e1845','Col':3,'Row':9,'Format':'string','Value':'','TargetCode':''}</v>
      </c>
    </row>
    <row r="32" spans="1:1">
      <c r="A32" t="str">
        <f>CONCATENATE("{'SheetId':'471cb1af-a389-4255-b9dd-016a7d1c6972'",",","'UId':'b8924e70-d030-4234-a836-d28fa24ce413'",",'Col':",COLUMN(BCThuNhap_06203!D9),",'Row':",ROW(BCThuNhap_06203!D9),",","'Format':'numberic'",",'Value':'",SUBSTITUTE(BCThuNhap_06203!D9,"'","\'"),"','TargetCode':''}")</f>
        <v>{'SheetId':'471cb1af-a389-4255-b9dd-016a7d1c6972','UId':'b8924e70-d030-4234-a836-d28fa24ce413','Col':4,'Row':9,'Format':'numberic','Value':'0','TargetCode':''}</v>
      </c>
    </row>
    <row r="33" spans="1:1">
      <c r="A33" t="str">
        <f>CONCATENATE("{'SheetId':'471cb1af-a389-4255-b9dd-016a7d1c6972'",",","'UId':'fa0f939c-ad55-4a32-b877-51da40386e3b'",",'Col':",COLUMN(BCThuNhap_06203!E9),",'Row':",ROW(BCThuNhap_06203!E9),",","'Format':'numberic'",",'Value':'",SUBSTITUTE(BCThuNhap_06203!E9,"'","\'"),"','TargetCode':''}")</f>
        <v>{'SheetId':'471cb1af-a389-4255-b9dd-016a7d1c6972','UId':'fa0f939c-ad55-4a32-b877-51da40386e3b','Col':5,'Row':9,'Format':'numberic','Value':'0','TargetCode':''}</v>
      </c>
    </row>
    <row r="34" spans="1:1">
      <c r="A34" t="str">
        <f>CONCATENATE("{'SheetId':'471cb1af-a389-4255-b9dd-016a7d1c6972'",",","'UId':'6081713b-7e0d-419f-874e-9c24b30d259e'",",'Col':",COLUMN(BCThuNhap_06203!F9),",'Row':",ROW(BCThuNhap_06203!F9),",","'Format':'numberic'",",'Value':'",SUBSTITUTE(BCThuNhap_06203!F9,"'","\'"),"','TargetCode':''}")</f>
        <v>{'SheetId':'471cb1af-a389-4255-b9dd-016a7d1c6972','UId':'6081713b-7e0d-419f-874e-9c24b30d259e','Col':6,'Row':9,'Format':'numberic','Value':'0','TargetCode':''}</v>
      </c>
    </row>
    <row r="35" spans="1:1">
      <c r="A35" t="str">
        <f>CONCATENATE("{'SheetId':'471cb1af-a389-4255-b9dd-016a7d1c6972'",",","'UId':'779ccf6c-3f2a-4ad7-a977-719eb78d13c0'",",'Col':",COLUMN(BCThuNhap_06203!G9),",'Row':",ROW(BCThuNhap_06203!G9),",","'Format':'numberic'",",'Value':'",SUBSTITUTE(BCThuNhap_06203!G9,"'","\'"),"','TargetCode':''}")</f>
        <v>{'SheetId':'471cb1af-a389-4255-b9dd-016a7d1c6972','UId':'779ccf6c-3f2a-4ad7-a977-719eb78d13c0','Col':7,'Row':9,'Format':'numberic','Value':'0','TargetCode':''}</v>
      </c>
    </row>
    <row r="36" spans="1:1">
      <c r="A36" t="str">
        <f>CONCATENATE("{'SheetId':'471cb1af-a389-4255-b9dd-016a7d1c6972'",",","'UId':'c28a2787-35eb-4bfb-8d73-91a998a3194c'",",'Col':",COLUMN(BCThuNhap_06203!C10),",'Row':",ROW(BCThuNhap_06203!C10),",","'Format':'string'",",'Value':'",SUBSTITUTE(BCThuNhap_06203!C10,"'","\'"),"','TargetCode':''}")</f>
        <v>{'SheetId':'471cb1af-a389-4255-b9dd-016a7d1c6972','UId':'c28a2787-35eb-4bfb-8d73-91a998a3194c','Col':3,'Row':10,'Format':'string','Value':'','TargetCode':''}</v>
      </c>
    </row>
    <row r="37" spans="1:1">
      <c r="A37" t="str">
        <f>CONCATENATE("{'SheetId':'471cb1af-a389-4255-b9dd-016a7d1c6972'",",","'UId':'bf902ed8-0109-4674-a1cc-62592f1b92d9'",",'Col':",COLUMN(BCThuNhap_06203!D10),",'Row':",ROW(BCThuNhap_06203!D10),",","'Format':'numberic'",",'Value':'",SUBSTITUTE(BCThuNhap_06203!D10,"'","\'"),"','TargetCode':''}")</f>
        <v>{'SheetId':'471cb1af-a389-4255-b9dd-016a7d1c6972','UId':'bf902ed8-0109-4674-a1cc-62592f1b92d9','Col':4,'Row':10,'Format':'numberic','Value':'12004215049','TargetCode':''}</v>
      </c>
    </row>
    <row r="38" spans="1:1">
      <c r="A38" t="str">
        <f>CONCATENATE("{'SheetId':'471cb1af-a389-4255-b9dd-016a7d1c6972'",",","'UId':'8ba89cf9-4c91-4da8-b892-09e4876fe985'",",'Col':",COLUMN(BCThuNhap_06203!E10),",'Row':",ROW(BCThuNhap_06203!E10),",","'Format':'numberic'",",'Value':'",SUBSTITUTE(BCThuNhap_06203!E10,"'","\'"),"','TargetCode':''}")</f>
        <v>{'SheetId':'471cb1af-a389-4255-b9dd-016a7d1c6972','UId':'8ba89cf9-4c91-4da8-b892-09e4876fe985','Col':5,'Row':10,'Format':'numberic','Value':'17653125580','TargetCode':''}</v>
      </c>
    </row>
    <row r="39" spans="1:1">
      <c r="A39" t="str">
        <f>CONCATENATE("{'SheetId':'471cb1af-a389-4255-b9dd-016a7d1c6972'",",","'UId':'7c9bffa2-9a74-4128-9c5d-bbc98558406e'",",'Col':",COLUMN(BCThuNhap_06203!F10),",'Row':",ROW(BCThuNhap_06203!F10),",","'Format':'numberic'",",'Value':'",SUBSTITUTE(BCThuNhap_06203!F10,"'","\'"),"','TargetCode':''}")</f>
        <v>{'SheetId':'471cb1af-a389-4255-b9dd-016a7d1c6972','UId':'7c9bffa2-9a74-4128-9c5d-bbc98558406e','Col':6,'Row':10,'Format':'numberic','Value':'7496440396','TargetCode':''}</v>
      </c>
    </row>
    <row r="40" spans="1:1">
      <c r="A40" t="str">
        <f>CONCATENATE("{'SheetId':'471cb1af-a389-4255-b9dd-016a7d1c6972'",",","'UId':'6e0f4d2a-a0c3-4f49-b576-423e4fda275c'",",'Col':",COLUMN(BCThuNhap_06203!G10),",'Row':",ROW(BCThuNhap_06203!G10),",","'Format':'numberic'",",'Value':'",SUBSTITUTE(BCThuNhap_06203!G10,"'","\'"),"','TargetCode':''}")</f>
        <v>{'SheetId':'471cb1af-a389-4255-b9dd-016a7d1c6972','UId':'6e0f4d2a-a0c3-4f49-b576-423e4fda275c','Col':7,'Row':10,'Format':'numberic','Value':'4314440065','TargetCode':''}</v>
      </c>
    </row>
    <row r="41" spans="1:1">
      <c r="A41" t="str">
        <f>CONCATENATE("{'SheetId':'471cb1af-a389-4255-b9dd-016a7d1c6972'",",","'UId':'e6951e92-595a-438d-b407-88fcda037e29'",",'Col':",COLUMN(BCThuNhap_06203!C11),",'Row':",ROW(BCThuNhap_06203!C11),",","'Format':'string'",",'Value':'",SUBSTITUTE(BCThuNhap_06203!C11,"'","\'"),"','TargetCode':''}")</f>
        <v>{'SheetId':'471cb1af-a389-4255-b9dd-016a7d1c6972','UId':'e6951e92-595a-438d-b407-88fcda037e29','Col':3,'Row':11,'Format':'string','Value':'','TargetCode':''}</v>
      </c>
    </row>
    <row r="42" spans="1:1">
      <c r="A42" t="str">
        <f>CONCATENATE("{'SheetId':'471cb1af-a389-4255-b9dd-016a7d1c6972'",",","'UId':'68f52c9d-ed20-4157-8f0a-5565542d239d'",",'Col':",COLUMN(BCThuNhap_06203!D11),",'Row':",ROW(BCThuNhap_06203!D11),",","'Format':'numberic'",",'Value':'",SUBSTITUTE(BCThuNhap_06203!D11,"'","\'"),"','TargetCode':''}")</f>
        <v>{'SheetId':'471cb1af-a389-4255-b9dd-016a7d1c6972','UId':'68f52c9d-ed20-4157-8f0a-5565542d239d','Col':4,'Row':11,'Format':'numberic','Value':'22923743001','TargetCode':''}</v>
      </c>
    </row>
    <row r="43" spans="1:1">
      <c r="A43" t="str">
        <f>CONCATENATE("{'SheetId':'471cb1af-a389-4255-b9dd-016a7d1c6972'",",","'UId':'931d9a25-062a-481a-bb83-b6593ce5ad0e'",",'Col':",COLUMN(BCThuNhap_06203!E11),",'Row':",ROW(BCThuNhap_06203!E11),",","'Format':'numberic'",",'Value':'",SUBSTITUTE(BCThuNhap_06203!E11,"'","\'"),"','TargetCode':''}")</f>
        <v>{'SheetId':'471cb1af-a389-4255-b9dd-016a7d1c6972','UId':'931d9a25-062a-481a-bb83-b6593ce5ad0e','Col':5,'Row':11,'Format':'numberic','Value':'43693405520','TargetCode':''}</v>
      </c>
    </row>
    <row r="44" spans="1:1">
      <c r="A44" t="str">
        <f>CONCATENATE("{'SheetId':'471cb1af-a389-4255-b9dd-016a7d1c6972'",",","'UId':'05814b77-87f5-4969-b441-4ed481d003cf'",",'Col':",COLUMN(BCThuNhap_06203!F11),",'Row':",ROW(BCThuNhap_06203!F11),",","'Format':'numberic'",",'Value':'",SUBSTITUTE(BCThuNhap_06203!F11,"'","\'"),"','TargetCode':''}")</f>
        <v>{'SheetId':'471cb1af-a389-4255-b9dd-016a7d1c6972','UId':'05814b77-87f5-4969-b441-4ed481d003cf','Col':6,'Row':11,'Format':'numberic','Value':'4374913254','TargetCode':''}</v>
      </c>
    </row>
    <row r="45" spans="1:1">
      <c r="A45" t="str">
        <f>CONCATENATE("{'SheetId':'471cb1af-a389-4255-b9dd-016a7d1c6972'",",","'UId':'778fdb84-1461-4af6-bb33-3c4d112c112c'",",'Col':",COLUMN(BCThuNhap_06203!G11),",'Row':",ROW(BCThuNhap_06203!G11),",","'Format':'numberic'",",'Value':'",SUBSTITUTE(BCThuNhap_06203!G11,"'","\'"),"','TargetCode':''}")</f>
        <v>{'SheetId':'471cb1af-a389-4255-b9dd-016a7d1c6972','UId':'778fdb84-1461-4af6-bb33-3c4d112c112c','Col':7,'Row':11,'Format':'numberic','Value':'3866228492','TargetCode':''}</v>
      </c>
    </row>
    <row r="46" spans="1:1">
      <c r="A46" t="str">
        <f>CONCATENATE("{'SheetId':'471cb1af-a389-4255-b9dd-016a7d1c6972'",",","'UId':'226270c7-7754-40de-95f8-77c8669cc267'",",'Col':",COLUMN(BCThuNhap_06203!C12),",'Row':",ROW(BCThuNhap_06203!C12),",","'Format':'string'",",'Value':'",SUBSTITUTE(BCThuNhap_06203!C12,"'","\'"),"','TargetCode':''}")</f>
        <v>{'SheetId':'471cb1af-a389-4255-b9dd-016a7d1c6972','UId':'226270c7-7754-40de-95f8-77c8669cc267','Col':3,'Row':12,'Format':'string','Value':'','TargetCode':''}</v>
      </c>
    </row>
    <row r="47" spans="1:1">
      <c r="A47" t="str">
        <f>CONCATENATE("{'SheetId':'471cb1af-a389-4255-b9dd-016a7d1c6972'",",","'UId':'d26ad73b-b259-4fff-870e-af1b4efc9b4c'",",'Col':",COLUMN(BCThuNhap_06203!D12),",'Row':",ROW(BCThuNhap_06203!D12),",","'Format':'numberic'",",'Value':'",SUBSTITUTE(BCThuNhap_06203!D12,"'","\'"),"','TargetCode':''}")</f>
        <v>{'SheetId':'471cb1af-a389-4255-b9dd-016a7d1c6972','UId':'d26ad73b-b259-4fff-870e-af1b4efc9b4c','Col':4,'Row':12,'Format':'numberic','Value':'0','TargetCode':''}</v>
      </c>
    </row>
    <row r="48" spans="1:1">
      <c r="A48" t="str">
        <f>CONCATENATE("{'SheetId':'471cb1af-a389-4255-b9dd-016a7d1c6972'",",","'UId':'1b2c2bb9-fd0f-4f6a-ae5f-0ee2f0e1d4dd'",",'Col':",COLUMN(BCThuNhap_06203!E12),",'Row':",ROW(BCThuNhap_06203!E12),",","'Format':'numberic'",",'Value':'",SUBSTITUTE(BCThuNhap_06203!E12,"'","\'"),"','TargetCode':''}")</f>
        <v>{'SheetId':'471cb1af-a389-4255-b9dd-016a7d1c6972','UId':'1b2c2bb9-fd0f-4f6a-ae5f-0ee2f0e1d4dd','Col':5,'Row':12,'Format':'numberic','Value':'0','TargetCode':''}</v>
      </c>
    </row>
    <row r="49" spans="1:1">
      <c r="A49" t="str">
        <f>CONCATENATE("{'SheetId':'471cb1af-a389-4255-b9dd-016a7d1c6972'",",","'UId':'98ca5d5f-758a-4875-a29b-e407fe462d50'",",'Col':",COLUMN(BCThuNhap_06203!F12),",'Row':",ROW(BCThuNhap_06203!F12),",","'Format':'numberic'",",'Value':'",SUBSTITUTE(BCThuNhap_06203!F12,"'","\'"),"','TargetCode':''}")</f>
        <v>{'SheetId':'471cb1af-a389-4255-b9dd-016a7d1c6972','UId':'98ca5d5f-758a-4875-a29b-e407fe462d50','Col':6,'Row':12,'Format':'numberic','Value':'0','TargetCode':''}</v>
      </c>
    </row>
    <row r="50" spans="1:1">
      <c r="A50" t="str">
        <f>CONCATENATE("{'SheetId':'471cb1af-a389-4255-b9dd-016a7d1c6972'",",","'UId':'a4d388b3-6ab8-429d-9966-b7072d52ca3d'",",'Col':",COLUMN(BCThuNhap_06203!G12),",'Row':",ROW(BCThuNhap_06203!G12),",","'Format':'numberic'",",'Value':'",SUBSTITUTE(BCThuNhap_06203!G12,"'","\'"),"','TargetCode':''}")</f>
        <v>{'SheetId':'471cb1af-a389-4255-b9dd-016a7d1c6972','UId':'a4d388b3-6ab8-429d-9966-b7072d52ca3d','Col':7,'Row':12,'Format':'numberic','Value':'0','TargetCode':''}</v>
      </c>
    </row>
    <row r="51" spans="1:1">
      <c r="A51" t="str">
        <f>CONCATENATE("{'SheetId':'471cb1af-a389-4255-b9dd-016a7d1c6972'",",","'UId':'293f574f-6478-4cae-9acc-9a49a0a249fe'",",'Col':",COLUMN(BCThuNhap_06203!C13),",'Row':",ROW(BCThuNhap_06203!C13),",","'Format':'string'",",'Value':'",SUBSTITUTE(BCThuNhap_06203!C13,"'","\'"),"','TargetCode':''}")</f>
        <v>{'SheetId':'471cb1af-a389-4255-b9dd-016a7d1c6972','UId':'293f574f-6478-4cae-9acc-9a49a0a249fe','Col':3,'Row':13,'Format':'string','Value':'','TargetCode':''}</v>
      </c>
    </row>
    <row r="52" spans="1:1">
      <c r="A52" t="str">
        <f>CONCATENATE("{'SheetId':'471cb1af-a389-4255-b9dd-016a7d1c6972'",",","'UId':'12373433-143b-445b-80b8-7e2d1aba8f47'",",'Col':",COLUMN(BCThuNhap_06203!D13),",'Row':",ROW(BCThuNhap_06203!D13),",","'Format':'numberic'",",'Value':'",SUBSTITUTE(BCThuNhap_06203!D13,"'","\'"),"','TargetCode':''}")</f>
        <v>{'SheetId':'471cb1af-a389-4255-b9dd-016a7d1c6972','UId':'12373433-143b-445b-80b8-7e2d1aba8f47','Col':4,'Row':13,'Format':'numberic','Value':'0','TargetCode':''}</v>
      </c>
    </row>
    <row r="53" spans="1:1">
      <c r="A53" t="str">
        <f>CONCATENATE("{'SheetId':'471cb1af-a389-4255-b9dd-016a7d1c6972'",",","'UId':'eb3713bf-fc27-48aa-84e5-3b22f691ec58'",",'Col':",COLUMN(BCThuNhap_06203!E13),",'Row':",ROW(BCThuNhap_06203!E13),",","'Format':'numberic'",",'Value':'",SUBSTITUTE(BCThuNhap_06203!E13,"'","\'"),"','TargetCode':''}")</f>
        <v>{'SheetId':'471cb1af-a389-4255-b9dd-016a7d1c6972','UId':'eb3713bf-fc27-48aa-84e5-3b22f691ec58','Col':5,'Row':13,'Format':'numberic','Value':'0','TargetCode':''}</v>
      </c>
    </row>
    <row r="54" spans="1:1">
      <c r="A54" t="str">
        <f>CONCATENATE("{'SheetId':'471cb1af-a389-4255-b9dd-016a7d1c6972'",",","'UId':'f1035bf2-649e-43ce-a420-3a4865026239'",",'Col':",COLUMN(BCThuNhap_06203!F13),",'Row':",ROW(BCThuNhap_06203!F13),",","'Format':'numberic'",",'Value':'",SUBSTITUTE(BCThuNhap_06203!F13,"'","\'"),"','TargetCode':''}")</f>
        <v>{'SheetId':'471cb1af-a389-4255-b9dd-016a7d1c6972','UId':'f1035bf2-649e-43ce-a420-3a4865026239','Col':6,'Row':13,'Format':'numberic','Value':'0','TargetCode':''}</v>
      </c>
    </row>
    <row r="55" spans="1:1">
      <c r="A55" t="str">
        <f>CONCATENATE("{'SheetId':'471cb1af-a389-4255-b9dd-016a7d1c6972'",",","'UId':'8f180994-f336-46dd-9c04-02c6c48496ac'",",'Col':",COLUMN(BCThuNhap_06203!G13),",'Row':",ROW(BCThuNhap_06203!G13),",","'Format':'numberic'",",'Value':'",SUBSTITUTE(BCThuNhap_06203!G13,"'","\'"),"','TargetCode':''}")</f>
        <v>{'SheetId':'471cb1af-a389-4255-b9dd-016a7d1c6972','UId':'8f180994-f336-46dd-9c04-02c6c48496ac','Col':7,'Row':13,'Format':'numberic','Value':'0','TargetCode':''}</v>
      </c>
    </row>
    <row r="56" spans="1:1">
      <c r="A56" t="str">
        <f>CONCATENATE("{'SheetId':'471cb1af-a389-4255-b9dd-016a7d1c6972'",",","'UId':'79024f93-3d7d-4de5-990a-280127663ceb'",",'Col':",COLUMN(BCThuNhap_06203!C14),",'Row':",ROW(BCThuNhap_06203!C14),",","'Format':'string'",",'Value':'",SUBSTITUTE(BCThuNhap_06203!C14,"'","\'"),"','TargetCode':''}")</f>
        <v>{'SheetId':'471cb1af-a389-4255-b9dd-016a7d1c6972','UId':'79024f93-3d7d-4de5-990a-280127663ceb','Col':3,'Row':14,'Format':'string','Value':'','TargetCode':''}</v>
      </c>
    </row>
    <row r="57" spans="1:1">
      <c r="A57" t="str">
        <f>CONCATENATE("{'SheetId':'471cb1af-a389-4255-b9dd-016a7d1c6972'",",","'UId':'54e90757-9d8a-4f05-adea-9f245c42276c'",",'Col':",COLUMN(BCThuNhap_06203!D14),",'Row':",ROW(BCThuNhap_06203!D14),",","'Format':'numberic'",",'Value':'",SUBSTITUTE(BCThuNhap_06203!D14,"'","\'"),"','TargetCode':''}")</f>
        <v>{'SheetId':'471cb1af-a389-4255-b9dd-016a7d1c6972','UId':'54e90757-9d8a-4f05-adea-9f245c42276c','Col':4,'Row':14,'Format':'numberic','Value':'0','TargetCode':''}</v>
      </c>
    </row>
    <row r="58" spans="1:1">
      <c r="A58" t="str">
        <f>CONCATENATE("{'SheetId':'471cb1af-a389-4255-b9dd-016a7d1c6972'",",","'UId':'3fff2dcd-7ca7-426f-bf5d-8241d3c67385'",",'Col':",COLUMN(BCThuNhap_06203!E14),",'Row':",ROW(BCThuNhap_06203!E14),",","'Format':'numberic'",",'Value':'",SUBSTITUTE(BCThuNhap_06203!E14,"'","\'"),"','TargetCode':''}")</f>
        <v>{'SheetId':'471cb1af-a389-4255-b9dd-016a7d1c6972','UId':'3fff2dcd-7ca7-426f-bf5d-8241d3c67385','Col':5,'Row':14,'Format':'numberic','Value':'0','TargetCode':''}</v>
      </c>
    </row>
    <row r="59" spans="1:1">
      <c r="A59" t="str">
        <f>CONCATENATE("{'SheetId':'471cb1af-a389-4255-b9dd-016a7d1c6972'",",","'UId':'a8c32566-0ae4-4121-957e-997f3d3033fe'",",'Col':",COLUMN(BCThuNhap_06203!F14),",'Row':",ROW(BCThuNhap_06203!F14),",","'Format':'numberic'",",'Value':'",SUBSTITUTE(BCThuNhap_06203!F14,"'","\'"),"','TargetCode':''}")</f>
        <v>{'SheetId':'471cb1af-a389-4255-b9dd-016a7d1c6972','UId':'a8c32566-0ae4-4121-957e-997f3d3033fe','Col':6,'Row':14,'Format':'numberic','Value':'0','TargetCode':''}</v>
      </c>
    </row>
    <row r="60" spans="1:1">
      <c r="A60" t="str">
        <f>CONCATENATE("{'SheetId':'471cb1af-a389-4255-b9dd-016a7d1c6972'",",","'UId':'6ddb7db2-d8b1-4154-a7d4-223c759dfe9a'",",'Col':",COLUMN(BCThuNhap_06203!G14),",'Row':",ROW(BCThuNhap_06203!G14),",","'Format':'numberic'",",'Value':'",SUBSTITUTE(BCThuNhap_06203!G14,"'","\'"),"','TargetCode':''}")</f>
        <v>{'SheetId':'471cb1af-a389-4255-b9dd-016a7d1c6972','UId':'6ddb7db2-d8b1-4154-a7d4-223c759dfe9a','Col':7,'Row':14,'Format':'numberic','Value':'0','TargetCode':''}</v>
      </c>
    </row>
    <row r="61" spans="1:1">
      <c r="A61" t="str">
        <f>CONCATENATE("{'SheetId':'471cb1af-a389-4255-b9dd-016a7d1c6972'",",","'UId':'e1df85d0-a8f4-4765-b3fa-3c51dffc60ad'",",'Col':",COLUMN(BCThuNhap_06203!C15),",'Row':",ROW(BCThuNhap_06203!C15),",","'Format':'string'",",'Value':'",SUBSTITUTE(BCThuNhap_06203!C15,"'","\'"),"','TargetCode':''}")</f>
        <v>{'SheetId':'471cb1af-a389-4255-b9dd-016a7d1c6972','UId':'e1df85d0-a8f4-4765-b3fa-3c51dffc60ad','Col':3,'Row':15,'Format':'string','Value':'','TargetCode':''}</v>
      </c>
    </row>
    <row r="62" spans="1:1">
      <c r="A62" t="str">
        <f>CONCATENATE("{'SheetId':'471cb1af-a389-4255-b9dd-016a7d1c6972'",",","'UId':'e340976c-39b0-44b5-b2e1-1d342060ce8e'",",'Col':",COLUMN(BCThuNhap_06203!D15),",'Row':",ROW(BCThuNhap_06203!D15),",","'Format':'numberic'",",'Value':'",SUBSTITUTE(BCThuNhap_06203!D15,"'","\'"),"','TargetCode':''}")</f>
        <v>{'SheetId':'471cb1af-a389-4255-b9dd-016a7d1c6972','UId':'e340976c-39b0-44b5-b2e1-1d342060ce8e','Col':4,'Row':15,'Format':'numberic','Value':'0','TargetCode':''}</v>
      </c>
    </row>
    <row r="63" spans="1:1">
      <c r="A63" t="str">
        <f>CONCATENATE("{'SheetId':'471cb1af-a389-4255-b9dd-016a7d1c6972'",",","'UId':'87a20680-65fd-4b87-a2a8-7cba5894aba0'",",'Col':",COLUMN(BCThuNhap_06203!E15),",'Row':",ROW(BCThuNhap_06203!E15),",","'Format':'numberic'",",'Value':'",SUBSTITUTE(BCThuNhap_06203!E15,"'","\'"),"','TargetCode':''}")</f>
        <v>{'SheetId':'471cb1af-a389-4255-b9dd-016a7d1c6972','UId':'87a20680-65fd-4b87-a2a8-7cba5894aba0','Col':5,'Row':15,'Format':'numberic','Value':'0','TargetCode':''}</v>
      </c>
    </row>
    <row r="64" spans="1:1">
      <c r="A64" t="str">
        <f>CONCATENATE("{'SheetId':'471cb1af-a389-4255-b9dd-016a7d1c6972'",",","'UId':'722f9e54-40ff-4094-9bf3-2d0e2a4c6c85'",",'Col':",COLUMN(BCThuNhap_06203!F15),",'Row':",ROW(BCThuNhap_06203!F15),",","'Format':'numberic'",",'Value':'",SUBSTITUTE(BCThuNhap_06203!F15,"'","\'"),"','TargetCode':''}")</f>
        <v>{'SheetId':'471cb1af-a389-4255-b9dd-016a7d1c6972','UId':'722f9e54-40ff-4094-9bf3-2d0e2a4c6c85','Col':6,'Row':15,'Format':'numberic','Value':'0','TargetCode':''}</v>
      </c>
    </row>
    <row r="65" spans="1:1">
      <c r="A65" t="str">
        <f>CONCATENATE("{'SheetId':'471cb1af-a389-4255-b9dd-016a7d1c6972'",",","'UId':'1147c254-cbd2-4607-a9b9-997782f144d3'",",'Col':",COLUMN(BCThuNhap_06203!G15),",'Row':",ROW(BCThuNhap_06203!G15),",","'Format':'numberic'",",'Value':'",SUBSTITUTE(BCThuNhap_06203!G15,"'","\'"),"','TargetCode':''}")</f>
        <v>{'SheetId':'471cb1af-a389-4255-b9dd-016a7d1c6972','UId':'1147c254-cbd2-4607-a9b9-997782f144d3','Col':7,'Row':15,'Format':'numberic','Value':'0','TargetCode':''}</v>
      </c>
    </row>
    <row r="66" spans="1:1">
      <c r="A66" t="str">
        <f>CONCATENATE("{'SheetId':'471cb1af-a389-4255-b9dd-016a7d1c6972'",",","'UId':'5308a10e-097c-400c-9805-b2c09f08ebe4'",",'Col':",COLUMN(BCThuNhap_06203!C16),",'Row':",ROW(BCThuNhap_06203!C16),",","'Format':'string'",",'Value':'",SUBSTITUTE(BCThuNhap_06203!C16,"'","\'"),"','TargetCode':''}")</f>
        <v>{'SheetId':'471cb1af-a389-4255-b9dd-016a7d1c6972','UId':'5308a10e-097c-400c-9805-b2c09f08ebe4','Col':3,'Row':16,'Format':'string','Value':'','TargetCode':''}</v>
      </c>
    </row>
    <row r="67" spans="1:1">
      <c r="A67" t="str">
        <f>CONCATENATE("{'SheetId':'471cb1af-a389-4255-b9dd-016a7d1c6972'",",","'UId':'33fc81e1-29a2-48f4-8104-951fe6d8c9e4'",",'Col':",COLUMN(BCThuNhap_06203!D16),",'Row':",ROW(BCThuNhap_06203!D16),",","'Format':'numberic'",",'Value':'",SUBSTITUTE(BCThuNhap_06203!D16,"'","\'"),"','TargetCode':''}")</f>
        <v>{'SheetId':'471cb1af-a389-4255-b9dd-016a7d1c6972','UId':'33fc81e1-29a2-48f4-8104-951fe6d8c9e4','Col':4,'Row':16,'Format':'numberic','Value':'222586321','TargetCode':''}</v>
      </c>
    </row>
    <row r="68" spans="1:1">
      <c r="A68" t="str">
        <f>CONCATENATE("{'SheetId':'471cb1af-a389-4255-b9dd-016a7d1c6972'",",","'UId':'6a3646ff-ea6d-4780-9293-b466ac41e07f'",",'Col':",COLUMN(BCThuNhap_06203!E16),",'Row':",ROW(BCThuNhap_06203!E16),",","'Format':'numberic'",",'Value':'",SUBSTITUTE(BCThuNhap_06203!E16,"'","\'"),"','TargetCode':''}")</f>
        <v>{'SheetId':'471cb1af-a389-4255-b9dd-016a7d1c6972','UId':'6a3646ff-ea6d-4780-9293-b466ac41e07f','Col':5,'Row':16,'Format':'numberic','Value':'1066795446','TargetCode':''}</v>
      </c>
    </row>
    <row r="69" spans="1:1">
      <c r="A69" t="str">
        <f>CONCATENATE("{'SheetId':'471cb1af-a389-4255-b9dd-016a7d1c6972'",",","'UId':'123c6f04-469e-4a32-9ab6-2c63e3d0e857'",",'Col':",COLUMN(BCThuNhap_06203!F16),",'Row':",ROW(BCThuNhap_06203!F16),",","'Format':'numberic'",",'Value':'",SUBSTITUTE(BCThuNhap_06203!F16,"'","\'"),"','TargetCode':''}")</f>
        <v>{'SheetId':'471cb1af-a389-4255-b9dd-016a7d1c6972','UId':'123c6f04-469e-4a32-9ab6-2c63e3d0e857','Col':6,'Row':16,'Format':'numberic','Value':'170100213','TargetCode':''}</v>
      </c>
    </row>
    <row r="70" spans="1:1">
      <c r="A70" t="str">
        <f>CONCATENATE("{'SheetId':'471cb1af-a389-4255-b9dd-016a7d1c6972'",",","'UId':'95d02b54-13d5-4c12-b332-f8e7f5373348'",",'Col':",COLUMN(BCThuNhap_06203!G16),",'Row':",ROW(BCThuNhap_06203!G16),",","'Format':'numberic'",",'Value':'",SUBSTITUTE(BCThuNhap_06203!G16,"'","\'"),"','TargetCode':''}")</f>
        <v>{'SheetId':'471cb1af-a389-4255-b9dd-016a7d1c6972','UId':'95d02b54-13d5-4c12-b332-f8e7f5373348','Col':7,'Row':16,'Format':'numberic','Value':'295768910','TargetCode':''}</v>
      </c>
    </row>
    <row r="71" spans="1:1">
      <c r="A71" t="str">
        <f>CONCATENATE("{'SheetId':'471cb1af-a389-4255-b9dd-016a7d1c6972'",",","'UId':'fad63c53-d430-49bf-bbc6-5ecc292a9fa5'",",'Col':",COLUMN(BCThuNhap_06203!C17),",'Row':",ROW(BCThuNhap_06203!C17),",","'Format':'string'",",'Value':'",SUBSTITUTE(BCThuNhap_06203!C17,"'","\'"),"','TargetCode':''}")</f>
        <v>{'SheetId':'471cb1af-a389-4255-b9dd-016a7d1c6972','UId':'fad63c53-d430-49bf-bbc6-5ecc292a9fa5','Col':3,'Row':17,'Format':'string','Value':'','TargetCode':''}</v>
      </c>
    </row>
    <row r="72" spans="1:1">
      <c r="A72" t="str">
        <f>CONCATENATE("{'SheetId':'471cb1af-a389-4255-b9dd-016a7d1c6972'",",","'UId':'21fcc0e8-7ebc-467d-83f1-ec0ee271b390'",",'Col':",COLUMN(BCThuNhap_06203!D17),",'Row':",ROW(BCThuNhap_06203!D17),",","'Format':'numberic'",",'Value':'",SUBSTITUTE(BCThuNhap_06203!D17,"'","\'"),"','TargetCode':''}")</f>
        <v>{'SheetId':'471cb1af-a389-4255-b9dd-016a7d1c6972','UId':'21fcc0e8-7ebc-467d-83f1-ec0ee271b390','Col':4,'Row':17,'Format':'numberic','Value':'222586321','TargetCode':''}</v>
      </c>
    </row>
    <row r="73" spans="1:1">
      <c r="A73" t="str">
        <f>CONCATENATE("{'SheetId':'471cb1af-a389-4255-b9dd-016a7d1c6972'",",","'UId':'69b6539b-dd01-4291-b5cd-85ace7b70fa4'",",'Col':",COLUMN(BCThuNhap_06203!E17),",'Row':",ROW(BCThuNhap_06203!E17),",","'Format':'numberic'",",'Value':'",SUBSTITUTE(BCThuNhap_06203!E17,"'","\'"),"','TargetCode':''}")</f>
        <v>{'SheetId':'471cb1af-a389-4255-b9dd-016a7d1c6972','UId':'69b6539b-dd01-4291-b5cd-85ace7b70fa4','Col':5,'Row':17,'Format':'numberic','Value':'1066795446','TargetCode':''}</v>
      </c>
    </row>
    <row r="74" spans="1:1">
      <c r="A74" t="str">
        <f>CONCATENATE("{'SheetId':'471cb1af-a389-4255-b9dd-016a7d1c6972'",",","'UId':'b3a869fc-c1a8-44ac-8208-be0cf0189e9b'",",'Col':",COLUMN(BCThuNhap_06203!F17),",'Row':",ROW(BCThuNhap_06203!F17),",","'Format':'numberic'",",'Value':'",SUBSTITUTE(BCThuNhap_06203!F17,"'","\'"),"','TargetCode':''}")</f>
        <v>{'SheetId':'471cb1af-a389-4255-b9dd-016a7d1c6972','UId':'b3a869fc-c1a8-44ac-8208-be0cf0189e9b','Col':6,'Row':17,'Format':'numberic','Value':'170100213','TargetCode':''}</v>
      </c>
    </row>
    <row r="75" spans="1:1">
      <c r="A75" t="str">
        <f>CONCATENATE("{'SheetId':'471cb1af-a389-4255-b9dd-016a7d1c6972'",",","'UId':'87683ba9-de3a-4978-987b-2a2689e232d4'",",'Col':",COLUMN(BCThuNhap_06203!G17),",'Row':",ROW(BCThuNhap_06203!G17),",","'Format':'numberic'",",'Value':'",SUBSTITUTE(BCThuNhap_06203!G17,"'","\'"),"','TargetCode':''}")</f>
        <v>{'SheetId':'471cb1af-a389-4255-b9dd-016a7d1c6972','UId':'87683ba9-de3a-4978-987b-2a2689e232d4','Col':7,'Row':17,'Format':'numberic','Value':'295768910','TargetCode':''}</v>
      </c>
    </row>
    <row r="76" spans="1:1">
      <c r="A76" t="str">
        <f>CONCATENATE("{'SheetId':'471cb1af-a389-4255-b9dd-016a7d1c6972'",",","'UId':'16be286b-7452-4bbc-accb-8f7a250aca3b'",",'Col':",COLUMN(BCThuNhap_06203!C18),",'Row':",ROW(BCThuNhap_06203!C18),",","'Format':'string'",",'Value':'",SUBSTITUTE(BCThuNhap_06203!C18,"'","\'"),"','TargetCode':''}")</f>
        <v>{'SheetId':'471cb1af-a389-4255-b9dd-016a7d1c6972','UId':'16be286b-7452-4bbc-accb-8f7a250aca3b','Col':3,'Row':18,'Format':'string','Value':'','TargetCode':''}</v>
      </c>
    </row>
    <row r="77" spans="1:1">
      <c r="A77" t="str">
        <f>CONCATENATE("{'SheetId':'471cb1af-a389-4255-b9dd-016a7d1c6972'",",","'UId':'817b0dd8-15bf-4d06-bcd1-87aa61748e5c'",",'Col':",COLUMN(BCThuNhap_06203!D18),",'Row':",ROW(BCThuNhap_06203!D18),",","'Format':'numberic'",",'Value':'",SUBSTITUTE(BCThuNhap_06203!D18,"'","\'"),"','TargetCode':''}")</f>
        <v>{'SheetId':'471cb1af-a389-4255-b9dd-016a7d1c6972','UId':'817b0dd8-15bf-4d06-bcd1-87aa61748e5c','Col':4,'Row':18,'Format':'numberic','Value':'222095566','TargetCode':''}</v>
      </c>
    </row>
    <row r="78" spans="1:1">
      <c r="A78" t="str">
        <f>CONCATENATE("{'SheetId':'471cb1af-a389-4255-b9dd-016a7d1c6972'",",","'UId':'b78eb722-20fb-44d3-977d-abfba48c1335'",",'Col':",COLUMN(BCThuNhap_06203!E18),",'Row':",ROW(BCThuNhap_06203!E18),",","'Format':'numberic'",",'Value':'",SUBSTITUTE(BCThuNhap_06203!E18,"'","\'"),"','TargetCode':''}")</f>
        <v>{'SheetId':'471cb1af-a389-4255-b9dd-016a7d1c6972','UId':'b78eb722-20fb-44d3-977d-abfba48c1335','Col':5,'Row':18,'Format':'numberic','Value':'1065939188','TargetCode':''}</v>
      </c>
    </row>
    <row r="79" spans="1:1">
      <c r="A79" t="str">
        <f>CONCATENATE("{'SheetId':'471cb1af-a389-4255-b9dd-016a7d1c6972'",",","'UId':'06d29b45-62f0-4fac-a8ac-c83dc9f8193b'",",'Col':",COLUMN(BCThuNhap_06203!F18),",'Row':",ROW(BCThuNhap_06203!F18),",","'Format':'numberic'",",'Value':'",SUBSTITUTE(BCThuNhap_06203!F18,"'","\'"),"','TargetCode':''}")</f>
        <v>{'SheetId':'471cb1af-a389-4255-b9dd-016a7d1c6972','UId':'06d29b45-62f0-4fac-a8ac-c83dc9f8193b','Col':6,'Row':18,'Format':'numberic','Value':'169701078','TargetCode':''}</v>
      </c>
    </row>
    <row r="80" spans="1:1">
      <c r="A80" t="str">
        <f>CONCATENATE("{'SheetId':'471cb1af-a389-4255-b9dd-016a7d1c6972'",",","'UId':'d8894aad-e9a9-432e-be0e-37fd6c5287e1'",",'Col':",COLUMN(BCThuNhap_06203!G18),",'Row':",ROW(BCThuNhap_06203!G18),",","'Format':'numberic'",",'Value':'",SUBSTITUTE(BCThuNhap_06203!G18,"'","\'"),"','TargetCode':''}")</f>
        <v>{'SheetId':'471cb1af-a389-4255-b9dd-016a7d1c6972','UId':'d8894aad-e9a9-432e-be0e-37fd6c5287e1','Col':7,'Row':18,'Format':'numberic','Value':'294793389','TargetCode':''}</v>
      </c>
    </row>
    <row r="81" spans="1:1">
      <c r="A81" t="str">
        <f>CONCATENATE("{'SheetId':'471cb1af-a389-4255-b9dd-016a7d1c6972'",",","'UId':'78c13bf4-4694-4ad4-b15f-36b9e3705bf4'",",'Col':",COLUMN(BCThuNhap_06203!C19),",'Row':",ROW(BCThuNhap_06203!C19),",","'Format':'string'",",'Value':'",SUBSTITUTE(BCThuNhap_06203!C19,"'","\'"),"','TargetCode':''}")</f>
        <v>{'SheetId':'471cb1af-a389-4255-b9dd-016a7d1c6972','UId':'78c13bf4-4694-4ad4-b15f-36b9e3705bf4','Col':3,'Row':19,'Format':'string','Value':'','TargetCode':''}</v>
      </c>
    </row>
    <row r="82" spans="1:1">
      <c r="A82" t="str">
        <f>CONCATENATE("{'SheetId':'471cb1af-a389-4255-b9dd-016a7d1c6972'",",","'UId':'41043d31-5c1a-41c2-bcaf-d2eb092cee56'",",'Col':",COLUMN(BCThuNhap_06203!D19),",'Row':",ROW(BCThuNhap_06203!D19),",","'Format':'numberic'",",'Value':'",SUBSTITUTE(BCThuNhap_06203!D19,"'","\'"),"','TargetCode':''}")</f>
        <v>{'SheetId':'471cb1af-a389-4255-b9dd-016a7d1c6972','UId':'41043d31-5c1a-41c2-bcaf-d2eb092cee56','Col':4,'Row':19,'Format':'numberic','Value':'490755','TargetCode':''}</v>
      </c>
    </row>
    <row r="83" spans="1:1">
      <c r="A83" t="str">
        <f>CONCATENATE("{'SheetId':'471cb1af-a389-4255-b9dd-016a7d1c6972'",",","'UId':'f03723f5-9ce8-4410-a9a4-7f51f73f16e0'",",'Col':",COLUMN(BCThuNhap_06203!E19),",'Row':",ROW(BCThuNhap_06203!E19),",","'Format':'numberic'",",'Value':'",SUBSTITUTE(BCThuNhap_06203!E19,"'","\'"),"','TargetCode':''}")</f>
        <v>{'SheetId':'471cb1af-a389-4255-b9dd-016a7d1c6972','UId':'f03723f5-9ce8-4410-a9a4-7f51f73f16e0','Col':5,'Row':19,'Format':'numberic','Value':'856258','TargetCode':''}</v>
      </c>
    </row>
    <row r="84" spans="1:1">
      <c r="A84" t="str">
        <f>CONCATENATE("{'SheetId':'471cb1af-a389-4255-b9dd-016a7d1c6972'",",","'UId':'73c25757-cfd7-4623-9e9a-9fd36291a116'",",'Col':",COLUMN(BCThuNhap_06203!F19),",'Row':",ROW(BCThuNhap_06203!F19),",","'Format':'numberic'",",'Value':'",SUBSTITUTE(BCThuNhap_06203!F19,"'","\'"),"','TargetCode':''}")</f>
        <v>{'SheetId':'471cb1af-a389-4255-b9dd-016a7d1c6972','UId':'73c25757-cfd7-4623-9e9a-9fd36291a116','Col':6,'Row':19,'Format':'numberic','Value':'399135','TargetCode':''}</v>
      </c>
    </row>
    <row r="85" spans="1:1">
      <c r="A85" t="str">
        <f>CONCATENATE("{'SheetId':'471cb1af-a389-4255-b9dd-016a7d1c6972'",",","'UId':'c28a0468-96ae-4c7e-9d04-1464be70495e'",",'Col':",COLUMN(BCThuNhap_06203!G19),",'Row':",ROW(BCThuNhap_06203!G19),",","'Format':'numberic'",",'Value':'",SUBSTITUTE(BCThuNhap_06203!G19,"'","\'"),"','TargetCode':''}")</f>
        <v>{'SheetId':'471cb1af-a389-4255-b9dd-016a7d1c6972','UId':'c28a0468-96ae-4c7e-9d04-1464be70495e','Col':7,'Row':19,'Format':'numberic','Value':'975521','TargetCode':''}</v>
      </c>
    </row>
    <row r="86" spans="1:1">
      <c r="A86" t="str">
        <f>CONCATENATE("{'SheetId':'471cb1af-a389-4255-b9dd-016a7d1c6972'",",","'UId':'c7c3b084-b85e-4c49-952d-6f52bb1f8155'",",'Col':",COLUMN(BCThuNhap_06203!C20),",'Row':",ROW(BCThuNhap_06203!C20),",","'Format':'string'",",'Value':'",SUBSTITUTE(BCThuNhap_06203!C20,"'","\'"),"','TargetCode':''}")</f>
        <v>{'SheetId':'471cb1af-a389-4255-b9dd-016a7d1c6972','UId':'c7c3b084-b85e-4c49-952d-6f52bb1f8155','Col':3,'Row':20,'Format':'string','Value':'','TargetCode':''}</v>
      </c>
    </row>
    <row r="87" spans="1:1">
      <c r="A87" t="str">
        <f>CONCATENATE("{'SheetId':'471cb1af-a389-4255-b9dd-016a7d1c6972'",",","'UId':'dd4d87eb-dd07-4d22-89cd-a2b0b25214c2'",",'Col':",COLUMN(BCThuNhap_06203!D20),",'Row':",ROW(BCThuNhap_06203!D20),",","'Format':'numberic'",",'Value':'",SUBSTITUTE(BCThuNhap_06203!D20,"'","\'"),"','TargetCode':''}")</f>
        <v>{'SheetId':'471cb1af-a389-4255-b9dd-016a7d1c6972','UId':'dd4d87eb-dd07-4d22-89cd-a2b0b25214c2','Col':4,'Row':20,'Format':'numberic','Value':'0','TargetCode':''}</v>
      </c>
    </row>
    <row r="88" spans="1:1">
      <c r="A88" t="str">
        <f>CONCATENATE("{'SheetId':'471cb1af-a389-4255-b9dd-016a7d1c6972'",",","'UId':'44091cd7-3541-4756-844c-32bb3e3ddb3f'",",'Col':",COLUMN(BCThuNhap_06203!E20),",'Row':",ROW(BCThuNhap_06203!E20),",","'Format':'numberic'",",'Value':'",SUBSTITUTE(BCThuNhap_06203!E20,"'","\'"),"','TargetCode':''}")</f>
        <v>{'SheetId':'471cb1af-a389-4255-b9dd-016a7d1c6972','UId':'44091cd7-3541-4756-844c-32bb3e3ddb3f','Col':5,'Row':20,'Format':'numberic','Value':'0','TargetCode':''}</v>
      </c>
    </row>
    <row r="89" spans="1:1">
      <c r="A89" t="str">
        <f>CONCATENATE("{'SheetId':'471cb1af-a389-4255-b9dd-016a7d1c6972'",",","'UId':'b618b76f-e180-4df6-a444-ed8966d651d4'",",'Col':",COLUMN(BCThuNhap_06203!F20),",'Row':",ROW(BCThuNhap_06203!F20),",","'Format':'numberic'",",'Value':'",SUBSTITUTE(BCThuNhap_06203!F20,"'","\'"),"','TargetCode':''}")</f>
        <v>{'SheetId':'471cb1af-a389-4255-b9dd-016a7d1c6972','UId':'b618b76f-e180-4df6-a444-ed8966d651d4','Col':6,'Row':20,'Format':'numberic','Value':'0','TargetCode':''}</v>
      </c>
    </row>
    <row r="90" spans="1:1">
      <c r="A90" t="str">
        <f>CONCATENATE("{'SheetId':'471cb1af-a389-4255-b9dd-016a7d1c6972'",",","'UId':'721d3a40-befb-4d16-824f-6313762c6d5f'",",'Col':",COLUMN(BCThuNhap_06203!G20),",'Row':",ROW(BCThuNhap_06203!G20),",","'Format':'numberic'",",'Value':'",SUBSTITUTE(BCThuNhap_06203!G20,"'","\'"),"','TargetCode':''}")</f>
        <v>{'SheetId':'471cb1af-a389-4255-b9dd-016a7d1c6972','UId':'721d3a40-befb-4d16-824f-6313762c6d5f','Col':7,'Row':20,'Format':'numberic','Value':'0','TargetCode':''}</v>
      </c>
    </row>
    <row r="91" spans="1:1">
      <c r="A91" t="str">
        <f>CONCATENATE("{'SheetId':'471cb1af-a389-4255-b9dd-016a7d1c6972'",",","'UId':'e312fc66-6853-435b-b2e8-233f74ec800c'",",'Col':",COLUMN(BCThuNhap_06203!C21),",'Row':",ROW(BCThuNhap_06203!C21),",","'Format':'string'",",'Value':'",SUBSTITUTE(BCThuNhap_06203!C21,"'","\'"),"','TargetCode':''}")</f>
        <v>{'SheetId':'471cb1af-a389-4255-b9dd-016a7d1c6972','UId':'e312fc66-6853-435b-b2e8-233f74ec800c','Col':3,'Row':21,'Format':'string','Value':'','TargetCode':''}</v>
      </c>
    </row>
    <row r="92" spans="1:1">
      <c r="A92" t="str">
        <f>CONCATENATE("{'SheetId':'471cb1af-a389-4255-b9dd-016a7d1c6972'",",","'UId':'21f97c9e-b667-4c06-8323-6cb04c978f27'",",'Col':",COLUMN(BCThuNhap_06203!D21),",'Row':",ROW(BCThuNhap_06203!D21),",","'Format':'numberic'",",'Value':'",SUBSTITUTE(BCThuNhap_06203!D21,"'","\'"),"','TargetCode':''}")</f>
        <v>{'SheetId':'471cb1af-a389-4255-b9dd-016a7d1c6972','UId':'21f97c9e-b667-4c06-8323-6cb04c978f27','Col':4,'Row':21,'Format':'numberic','Value':'0','TargetCode':''}</v>
      </c>
    </row>
    <row r="93" spans="1:1">
      <c r="A93" t="str">
        <f>CONCATENATE("{'SheetId':'471cb1af-a389-4255-b9dd-016a7d1c6972'",",","'UId':'1e31b9d2-da2a-4cb6-ace9-c0ccd8f9208a'",",'Col':",COLUMN(BCThuNhap_06203!E21),",'Row':",ROW(BCThuNhap_06203!E21),",","'Format':'numberic'",",'Value':'",SUBSTITUTE(BCThuNhap_06203!E21,"'","\'"),"','TargetCode':''}")</f>
        <v>{'SheetId':'471cb1af-a389-4255-b9dd-016a7d1c6972','UId':'1e31b9d2-da2a-4cb6-ace9-c0ccd8f9208a','Col':5,'Row':21,'Format':'numberic','Value':'0','TargetCode':''}</v>
      </c>
    </row>
    <row r="94" spans="1:1">
      <c r="A94" t="str">
        <f>CONCATENATE("{'SheetId':'471cb1af-a389-4255-b9dd-016a7d1c6972'",",","'UId':'8ed5adf0-e670-4409-97a0-82807f77595a'",",'Col':",COLUMN(BCThuNhap_06203!F21),",'Row':",ROW(BCThuNhap_06203!F21),",","'Format':'numberic'",",'Value':'",SUBSTITUTE(BCThuNhap_06203!F21,"'","\'"),"','TargetCode':''}")</f>
        <v>{'SheetId':'471cb1af-a389-4255-b9dd-016a7d1c6972','UId':'8ed5adf0-e670-4409-97a0-82807f77595a','Col':6,'Row':21,'Format':'numberic','Value':'0','TargetCode':''}</v>
      </c>
    </row>
    <row r="95" spans="1:1">
      <c r="A95" t="str">
        <f>CONCATENATE("{'SheetId':'471cb1af-a389-4255-b9dd-016a7d1c6972'",",","'UId':'b3497f19-ad9c-46a2-af86-093973674515'",",'Col':",COLUMN(BCThuNhap_06203!G21),",'Row':",ROW(BCThuNhap_06203!G21),",","'Format':'numberic'",",'Value':'",SUBSTITUTE(BCThuNhap_06203!G21,"'","\'"),"','TargetCode':''}")</f>
        <v>{'SheetId':'471cb1af-a389-4255-b9dd-016a7d1c6972','UId':'b3497f19-ad9c-46a2-af86-093973674515','Col':7,'Row':21,'Format':'numberic','Value':'0','TargetCode':''}</v>
      </c>
    </row>
    <row r="96" spans="1:1">
      <c r="A96" t="str">
        <f>CONCATENATE("{'SheetId':'471cb1af-a389-4255-b9dd-016a7d1c6972'",",","'UId':'ef29556b-66c1-43df-a73d-e7c5d26910da'",",'Col':",COLUMN(BCThuNhap_06203!C22),",'Row':",ROW(BCThuNhap_06203!C22),",","'Format':'string'",",'Value':'",SUBSTITUTE(BCThuNhap_06203!C22,"'","\'"),"','TargetCode':''}")</f>
        <v>{'SheetId':'471cb1af-a389-4255-b9dd-016a7d1c6972','UId':'ef29556b-66c1-43df-a73d-e7c5d26910da','Col':3,'Row':22,'Format':'string','Value':'','TargetCode':''}</v>
      </c>
    </row>
    <row r="97" spans="1:1">
      <c r="A97" t="str">
        <f>CONCATENATE("{'SheetId':'471cb1af-a389-4255-b9dd-016a7d1c6972'",",","'UId':'f0b71d81-e2dc-48c4-99a7-4cd9889b41b6'",",'Col':",COLUMN(BCThuNhap_06203!D22),",'Row':",ROW(BCThuNhap_06203!D22),",","'Format':'numberic'",",'Value':'",SUBSTITUTE(BCThuNhap_06203!D22,"'","\'"),"','TargetCode':''}")</f>
        <v>{'SheetId':'471cb1af-a389-4255-b9dd-016a7d1c6972','UId':'f0b71d81-e2dc-48c4-99a7-4cd9889b41b6','Col':4,'Row':22,'Format':'numberic','Value':'0','TargetCode':''}</v>
      </c>
    </row>
    <row r="98" spans="1:1">
      <c r="A98" t="str">
        <f>CONCATENATE("{'SheetId':'471cb1af-a389-4255-b9dd-016a7d1c6972'",",","'UId':'ea31d0f8-058a-430a-a577-82c576c92c8e'",",'Col':",COLUMN(BCThuNhap_06203!E22),",'Row':",ROW(BCThuNhap_06203!E22),",","'Format':'numberic'",",'Value':'",SUBSTITUTE(BCThuNhap_06203!E22,"'","\'"),"','TargetCode':''}")</f>
        <v>{'SheetId':'471cb1af-a389-4255-b9dd-016a7d1c6972','UId':'ea31d0f8-058a-430a-a577-82c576c92c8e','Col':5,'Row':22,'Format':'numberic','Value':'0','TargetCode':''}</v>
      </c>
    </row>
    <row r="99" spans="1:1">
      <c r="A99" t="str">
        <f>CONCATENATE("{'SheetId':'471cb1af-a389-4255-b9dd-016a7d1c6972'",",","'UId':'e64eff06-db8e-44b0-b739-6ff86c9f1797'",",'Col':",COLUMN(BCThuNhap_06203!F22),",'Row':",ROW(BCThuNhap_06203!F22),",","'Format':'numberic'",",'Value':'",SUBSTITUTE(BCThuNhap_06203!F22,"'","\'"),"','TargetCode':''}")</f>
        <v>{'SheetId':'471cb1af-a389-4255-b9dd-016a7d1c6972','UId':'e64eff06-db8e-44b0-b739-6ff86c9f1797','Col':6,'Row':22,'Format':'numberic','Value':'0','TargetCode':''}</v>
      </c>
    </row>
    <row r="100" spans="1:1">
      <c r="A100" t="str">
        <f>CONCATENATE("{'SheetId':'471cb1af-a389-4255-b9dd-016a7d1c6972'",",","'UId':'b75a4f3b-56be-4863-a2dd-eaf86c14b699'",",'Col':",COLUMN(BCThuNhap_06203!G22),",'Row':",ROW(BCThuNhap_06203!G22),",","'Format':'numberic'",",'Value':'",SUBSTITUTE(BCThuNhap_06203!G22,"'","\'"),"','TargetCode':''}")</f>
        <v>{'SheetId':'471cb1af-a389-4255-b9dd-016a7d1c6972','UId':'b75a4f3b-56be-4863-a2dd-eaf86c14b699','Col':7,'Row':22,'Format':'numberic','Value':'0','TargetCode':''}</v>
      </c>
    </row>
    <row r="101" spans="1:1">
      <c r="A101" t="str">
        <f>CONCATENATE("{'SheetId':'471cb1af-a389-4255-b9dd-016a7d1c6972'",",","'UId':'3468575f-d8b7-4be2-b237-7331abfb8219'",",'Col':",COLUMN(BCThuNhap_06203!C23),",'Row':",ROW(BCThuNhap_06203!C23),",","'Format':'string'",",'Value':'",SUBSTITUTE(BCThuNhap_06203!C23,"'","\'"),"','TargetCode':''}")</f>
        <v>{'SheetId':'471cb1af-a389-4255-b9dd-016a7d1c6972','UId':'3468575f-d8b7-4be2-b237-7331abfb8219','Col':3,'Row':23,'Format':'string','Value':'','TargetCode':''}</v>
      </c>
    </row>
    <row r="102" spans="1:1">
      <c r="A102" t="str">
        <f>CONCATENATE("{'SheetId':'471cb1af-a389-4255-b9dd-016a7d1c6972'",",","'UId':'9efffba9-27e1-4782-a5c6-11cf82d86ff4'",",'Col':",COLUMN(BCThuNhap_06203!D23),",'Row':",ROW(BCThuNhap_06203!D23),",","'Format':'numberic'",",'Value':'",SUBSTITUTE(BCThuNhap_06203!D23,"'","\'"),"','TargetCode':''}")</f>
        <v>{'SheetId':'471cb1af-a389-4255-b9dd-016a7d1c6972','UId':'9efffba9-27e1-4782-a5c6-11cf82d86ff4','Col':4,'Row':23,'Format':'numberic','Value':'0','TargetCode':''}</v>
      </c>
    </row>
    <row r="103" spans="1:1">
      <c r="A103" t="str">
        <f>CONCATENATE("{'SheetId':'471cb1af-a389-4255-b9dd-016a7d1c6972'",",","'UId':'b6e1545b-95a3-4418-b01c-8812832ac1b0'",",'Col':",COLUMN(BCThuNhap_06203!E23),",'Row':",ROW(BCThuNhap_06203!E23),",","'Format':'numberic'",",'Value':'",SUBSTITUTE(BCThuNhap_06203!E23,"'","\'"),"','TargetCode':''}")</f>
        <v>{'SheetId':'471cb1af-a389-4255-b9dd-016a7d1c6972','UId':'b6e1545b-95a3-4418-b01c-8812832ac1b0','Col':5,'Row':23,'Format':'numberic','Value':'0','TargetCode':''}</v>
      </c>
    </row>
    <row r="104" spans="1:1">
      <c r="A104" t="str">
        <f>CONCATENATE("{'SheetId':'471cb1af-a389-4255-b9dd-016a7d1c6972'",",","'UId':'ff49f849-d467-479b-b1c0-452fff10ef74'",",'Col':",COLUMN(BCThuNhap_06203!F23),",'Row':",ROW(BCThuNhap_06203!F23),",","'Format':'numberic'",",'Value':'",SUBSTITUTE(BCThuNhap_06203!F23,"'","\'"),"','TargetCode':''}")</f>
        <v>{'SheetId':'471cb1af-a389-4255-b9dd-016a7d1c6972','UId':'ff49f849-d467-479b-b1c0-452fff10ef74','Col':6,'Row':23,'Format':'numberic','Value':'0','TargetCode':''}</v>
      </c>
    </row>
    <row r="105" spans="1:1">
      <c r="A105" t="str">
        <f>CONCATENATE("{'SheetId':'471cb1af-a389-4255-b9dd-016a7d1c6972'",",","'UId':'8aee59fc-5396-49ce-84b0-283ed899d686'",",'Col':",COLUMN(BCThuNhap_06203!G23),",'Row':",ROW(BCThuNhap_06203!G23),",","'Format':'numberic'",",'Value':'",SUBSTITUTE(BCThuNhap_06203!G23,"'","\'"),"','TargetCode':''}")</f>
        <v>{'SheetId':'471cb1af-a389-4255-b9dd-016a7d1c6972','UId':'8aee59fc-5396-49ce-84b0-283ed899d686','Col':7,'Row':23,'Format':'numberic','Value':'0','TargetCode':''}</v>
      </c>
    </row>
    <row r="106" spans="1:1">
      <c r="A106" t="str">
        <f>CONCATENATE("{'SheetId':'471cb1af-a389-4255-b9dd-016a7d1c6972'",",","'UId':'52554d7b-857a-46db-94bb-579ba7c7fa77'",",'Col':",COLUMN(BCThuNhap_06203!C24),",'Row':",ROW(BCThuNhap_06203!C24),",","'Format':'string'",",'Value':'",SUBSTITUTE(BCThuNhap_06203!C24,"'","\'"),"','TargetCode':''}")</f>
        <v>{'SheetId':'471cb1af-a389-4255-b9dd-016a7d1c6972','UId':'52554d7b-857a-46db-94bb-579ba7c7fa77','Col':3,'Row':24,'Format':'string','Value':'','TargetCode':''}</v>
      </c>
    </row>
    <row r="107" spans="1:1">
      <c r="A107" t="str">
        <f>CONCATENATE("{'SheetId':'471cb1af-a389-4255-b9dd-016a7d1c6972'",",","'UId':'dfde7dd7-4465-41e0-8dfc-3d9bd7ef8df4'",",'Col':",COLUMN(BCThuNhap_06203!D24),",'Row':",ROW(BCThuNhap_06203!D24),",","'Format':'numberic'",",'Value':'",SUBSTITUTE(BCThuNhap_06203!D24,"'","\'"),"','TargetCode':''}")</f>
        <v>{'SheetId':'471cb1af-a389-4255-b9dd-016a7d1c6972','UId':'dfde7dd7-4465-41e0-8dfc-3d9bd7ef8df4','Col':4,'Row':24,'Format':'numberic','Value':'2109429884','TargetCode':''}</v>
      </c>
    </row>
    <row r="108" spans="1:1">
      <c r="A108" t="str">
        <f>CONCATENATE("{'SheetId':'471cb1af-a389-4255-b9dd-016a7d1c6972'",",","'UId':'8d607be0-46b7-4f79-b999-a6433feff755'",",'Col':",COLUMN(BCThuNhap_06203!E24),",'Row':",ROW(BCThuNhap_06203!E24),",","'Format':'numberic'",",'Value':'",SUBSTITUTE(BCThuNhap_06203!E24,"'","\'"),"','TargetCode':''}")</f>
        <v>{'SheetId':'471cb1af-a389-4255-b9dd-016a7d1c6972','UId':'8d607be0-46b7-4f79-b999-a6433feff755','Col':5,'Row':24,'Format':'numberic','Value':'5956023989','TargetCode':''}</v>
      </c>
    </row>
    <row r="109" spans="1:1">
      <c r="A109" t="str">
        <f>CONCATENATE("{'SheetId':'471cb1af-a389-4255-b9dd-016a7d1c6972'",",","'UId':'a72625a9-1c20-4c87-bd82-ad9fc7164547'",",'Col':",COLUMN(BCThuNhap_06203!F24),",'Row':",ROW(BCThuNhap_06203!F24),",","'Format':'numberic'",",'Value':'",SUBSTITUTE(BCThuNhap_06203!F24,"'","\'"),"','TargetCode':''}")</f>
        <v>{'SheetId':'471cb1af-a389-4255-b9dd-016a7d1c6972','UId':'a72625a9-1c20-4c87-bd82-ad9fc7164547','Col':6,'Row':24,'Format':'numberic','Value':'-62731475','TargetCode':''}</v>
      </c>
    </row>
    <row r="110" spans="1:1">
      <c r="A110" t="str">
        <f>CONCATENATE("{'SheetId':'471cb1af-a389-4255-b9dd-016a7d1c6972'",",","'UId':'f4af0a50-e561-45bd-88e0-0b4b996e6853'",",'Col':",COLUMN(BCThuNhap_06203!G24),",'Row':",ROW(BCThuNhap_06203!G24),",","'Format':'numberic'",",'Value':'",SUBSTITUTE(BCThuNhap_06203!G24,"'","\'"),"','TargetCode':''}")</f>
        <v>{'SheetId':'471cb1af-a389-4255-b9dd-016a7d1c6972','UId':'f4af0a50-e561-45bd-88e0-0b4b996e6853','Col':7,'Row':24,'Format':'numberic','Value':'2240437109','TargetCode':''}</v>
      </c>
    </row>
    <row r="111" spans="1:1">
      <c r="A111" t="str">
        <f>CONCATENATE("{'SheetId':'471cb1af-a389-4255-b9dd-016a7d1c6972'",",","'UId':'5e0f6abf-3765-4c76-bd32-263529206e4b'",",'Col':",COLUMN(BCThuNhap_06203!C25),",'Row':",ROW(BCThuNhap_06203!C25),",","'Format':'string'",",'Value':'",SUBSTITUTE(BCThuNhap_06203!C25,"'","\'"),"','TargetCode':''}")</f>
        <v>{'SheetId':'471cb1af-a389-4255-b9dd-016a7d1c6972','UId':'5e0f6abf-3765-4c76-bd32-263529206e4b','Col':3,'Row':25,'Format':'string','Value':'','TargetCode':''}</v>
      </c>
    </row>
    <row r="112" spans="1:1">
      <c r="A112" t="str">
        <f>CONCATENATE("{'SheetId':'471cb1af-a389-4255-b9dd-016a7d1c6972'",",","'UId':'0510158a-592c-436d-9700-d8f11e1f02a0'",",'Col':",COLUMN(BCThuNhap_06203!D25),",'Row':",ROW(BCThuNhap_06203!D25),",","'Format':'numberic'",",'Value':'",SUBSTITUTE(BCThuNhap_06203!D25,"'","\'"),"','TargetCode':''}")</f>
        <v>{'SheetId':'471cb1af-a389-4255-b9dd-016a7d1c6972','UId':'0510158a-592c-436d-9700-d8f11e1f02a0','Col':4,'Row':25,'Format':'numberic','Value':'1653919048','TargetCode':''}</v>
      </c>
    </row>
    <row r="113" spans="1:1">
      <c r="A113" t="str">
        <f>CONCATENATE("{'SheetId':'471cb1af-a389-4255-b9dd-016a7d1c6972'",",","'UId':'85d77f2b-5e99-4202-b223-e24cd40bbff0'",",'Col':",COLUMN(BCThuNhap_06203!E25),",'Row':",ROW(BCThuNhap_06203!E25),",","'Format':'numberic'",",'Value':'",SUBSTITUTE(BCThuNhap_06203!E25,"'","\'"),"','TargetCode':''}")</f>
        <v>{'SheetId':'471cb1af-a389-4255-b9dd-016a7d1c6972','UId':'85d77f2b-5e99-4202-b223-e24cd40bbff0','Col':5,'Row':25,'Format':'numberic','Value':'4017059882','TargetCode':''}</v>
      </c>
    </row>
    <row r="114" spans="1:1">
      <c r="A114" t="str">
        <f>CONCATENATE("{'SheetId':'471cb1af-a389-4255-b9dd-016a7d1c6972'",",","'UId':'fb81c32f-e253-402b-9cc0-1ab569e0c7b8'",",'Col':",COLUMN(BCThuNhap_06203!F25),",'Row':",ROW(BCThuNhap_06203!F25),",","'Format':'numberic'",",'Value':'",SUBSTITUTE(BCThuNhap_06203!F25,"'","\'"),"','TargetCode':''}")</f>
        <v>{'SheetId':'471cb1af-a389-4255-b9dd-016a7d1c6972','UId':'fb81c32f-e253-402b-9cc0-1ab569e0c7b8','Col':6,'Row':25,'Format':'numberic','Value':'-500556104','TargetCode':''}</v>
      </c>
    </row>
    <row r="115" spans="1:1">
      <c r="A115" t="str">
        <f>CONCATENATE("{'SheetId':'471cb1af-a389-4255-b9dd-016a7d1c6972'",",","'UId':'395a68c7-850e-430f-8764-b59595c5c1d0'",",'Col':",COLUMN(BCThuNhap_06203!G25),",'Row':",ROW(BCThuNhap_06203!G25),",","'Format':'numberic'",",'Value':'",SUBSTITUTE(BCThuNhap_06203!G25,"'","\'"),"','TargetCode':''}")</f>
        <v>{'SheetId':'471cb1af-a389-4255-b9dd-016a7d1c6972','UId':'395a68c7-850e-430f-8764-b59595c5c1d0','Col':7,'Row':25,'Format':'numberic','Value':'504542291','TargetCode':''}</v>
      </c>
    </row>
    <row r="116" spans="1:1">
      <c r="A116" t="str">
        <f>CONCATENATE("{'SheetId':'471cb1af-a389-4255-b9dd-016a7d1c6972'",",","'UId':'d215e183-509a-47ac-b9d8-5a5abe9a6b59'",",'Col':",COLUMN(BCThuNhap_06203!C26),",'Row':",ROW(BCThuNhap_06203!C26),",","'Format':'string'",",'Value':'",SUBSTITUTE(BCThuNhap_06203!C26,"'","\'"),"','TargetCode':''}")</f>
        <v>{'SheetId':'471cb1af-a389-4255-b9dd-016a7d1c6972','UId':'d215e183-509a-47ac-b9d8-5a5abe9a6b59','Col':3,'Row':26,'Format':'string','Value':'','TargetCode':''}</v>
      </c>
    </row>
    <row r="117" spans="1:1">
      <c r="A117" t="str">
        <f>CONCATENATE("{'SheetId':'471cb1af-a389-4255-b9dd-016a7d1c6972'",",","'UId':'43248b63-d59f-4530-b1e1-a3c515cb7a07'",",'Col':",COLUMN(BCThuNhap_06203!D26),",'Row':",ROW(BCThuNhap_06203!D26),",","'Format':'numberic'",",'Value':'",SUBSTITUTE(BCThuNhap_06203!D26,"'","\'"),"','TargetCode':''}")</f>
        <v>{'SheetId':'471cb1af-a389-4255-b9dd-016a7d1c6972','UId':'43248b63-d59f-4530-b1e1-a3c515cb7a07','Col':4,'Row':26,'Format':'numberic','Value':'116508540','TargetCode':''}</v>
      </c>
    </row>
    <row r="118" spans="1:1">
      <c r="A118" t="str">
        <f>CONCATENATE("{'SheetId':'471cb1af-a389-4255-b9dd-016a7d1c6972'",",","'UId':'80c0b4d0-fa12-484e-889c-119930c17704'",",'Col':",COLUMN(BCThuNhap_06203!E26),",'Row':",ROW(BCThuNhap_06203!E26),",","'Format':'numberic'",",'Value':'",SUBSTITUTE(BCThuNhap_06203!E26,"'","\'"),"','TargetCode':''}")</f>
        <v>{'SheetId':'471cb1af-a389-4255-b9dd-016a7d1c6972','UId':'80c0b4d0-fa12-484e-889c-119930c17704','Col':5,'Row':26,'Format':'numberic','Value':'363034490','TargetCode':''}</v>
      </c>
    </row>
    <row r="119" spans="1:1">
      <c r="A119" t="str">
        <f>CONCATENATE("{'SheetId':'471cb1af-a389-4255-b9dd-016a7d1c6972'",",","'UId':'573e79f0-fb08-45a3-8eee-01810cb56a67'",",'Col':",COLUMN(BCThuNhap_06203!F26),",'Row':",ROW(BCThuNhap_06203!F26),",","'Format':'numberic'",",'Value':'",SUBSTITUTE(BCThuNhap_06203!F26,"'","\'"),"','TargetCode':''}")</f>
        <v>{'SheetId':'471cb1af-a389-4255-b9dd-016a7d1c6972','UId':'573e79f0-fb08-45a3-8eee-01810cb56a67','Col':6,'Row':26,'Format':'numberic','Value':'64269477','TargetCode':''}</v>
      </c>
    </row>
    <row r="120" spans="1:1">
      <c r="A120" t="str">
        <f>CONCATENATE("{'SheetId':'471cb1af-a389-4255-b9dd-016a7d1c6972'",",","'UId':'865c154a-bd91-470b-8302-ac3706577d95'",",'Col':",COLUMN(BCThuNhap_06203!G26),",'Row':",ROW(BCThuNhap_06203!G26),",","'Format':'numberic'",",'Value':'",SUBSTITUTE(BCThuNhap_06203!G26,"'","\'"),"','TargetCode':''}")</f>
        <v>{'SheetId':'471cb1af-a389-4255-b9dd-016a7d1c6972','UId':'865c154a-bd91-470b-8302-ac3706577d95','Col':7,'Row':26,'Format':'numberic','Value':'189743820','TargetCode':''}</v>
      </c>
    </row>
    <row r="121" spans="1:1">
      <c r="A121" t="str">
        <f>CONCATENATE("{'SheetId':'471cb1af-a389-4255-b9dd-016a7d1c6972'",",","'UId':'d9558ed4-d67b-4ddc-8c8b-252d65a9a8b5'",",'Col':",COLUMN(BCThuNhap_06203!C27),",'Row':",ROW(BCThuNhap_06203!C27),",","'Format':'string'",",'Value':'",SUBSTITUTE(BCThuNhap_06203!C27,"'","\'"),"','TargetCode':''}")</f>
        <v>{'SheetId':'471cb1af-a389-4255-b9dd-016a7d1c6972','UId':'d9558ed4-d67b-4ddc-8c8b-252d65a9a8b5','Col':3,'Row':27,'Format':'string','Value':'','TargetCode':''}</v>
      </c>
    </row>
    <row r="122" spans="1:1">
      <c r="A122" t="str">
        <f>CONCATENATE("{'SheetId':'471cb1af-a389-4255-b9dd-016a7d1c6972'",",","'UId':'b95a1451-3d17-4326-a897-30401dbbfd89'",",'Col':",COLUMN(BCThuNhap_06203!D27),",'Row':",ROW(BCThuNhap_06203!D27),",","'Format':'numberic'",",'Value':'",SUBSTITUTE(BCThuNhap_06203!D27,"'","\'"),"','TargetCode':''}")</f>
        <v>{'SheetId':'471cb1af-a389-4255-b9dd-016a7d1c6972','UId':'b95a1451-3d17-4326-a897-30401dbbfd89','Col':4,'Row':27,'Format':'numberic','Value':'68913295','TargetCode':''}</v>
      </c>
    </row>
    <row r="123" spans="1:1">
      <c r="A123" t="str">
        <f>CONCATENATE("{'SheetId':'471cb1af-a389-4255-b9dd-016a7d1c6972'",",","'UId':'93ae1556-92ad-467a-b0c5-62b935edda65'",",'Col':",COLUMN(BCThuNhap_06203!E27),",'Row':",ROW(BCThuNhap_06203!E27),",","'Format':'numberic'",",'Value':'",SUBSTITUTE(BCThuNhap_06203!E27,"'","\'"),"','TargetCode':''}")</f>
        <v>{'SheetId':'471cb1af-a389-4255-b9dd-016a7d1c6972','UId':'93ae1556-92ad-467a-b0c5-62b935edda65','Col':5,'Row':27,'Format':'numberic','Value':'203351118','TargetCode':''}</v>
      </c>
    </row>
    <row r="124" spans="1:1">
      <c r="A124" t="str">
        <f>CONCATENATE("{'SheetId':'471cb1af-a389-4255-b9dd-016a7d1c6972'",",","'UId':'01d09365-7fb0-4926-90f5-fc95b4cf1df4'",",'Col':",COLUMN(BCThuNhap_06203!F27),",'Row':",ROW(BCThuNhap_06203!F27),",","'Format':'numberic'",",'Value':'",SUBSTITUTE(BCThuNhap_06203!F27,"'","\'"),"','TargetCode':''}")</f>
        <v>{'SheetId':'471cb1af-a389-4255-b9dd-016a7d1c6972','UId':'01d09365-7fb0-4926-90f5-fc95b4cf1df4','Col':6,'Row':27,'Format':'numberic','Value':'34500000','TargetCode':''}</v>
      </c>
    </row>
    <row r="125" spans="1:1">
      <c r="A125" t="str">
        <f>CONCATENATE("{'SheetId':'471cb1af-a389-4255-b9dd-016a7d1c6972'",",","'UId':'06f35d7c-739d-41de-be6b-79d9211f23f1'",",'Col':",COLUMN(BCThuNhap_06203!G27),",'Row':",ROW(BCThuNhap_06203!G27),",","'Format':'numberic'",",'Value':'",SUBSTITUTE(BCThuNhap_06203!G27,"'","\'"),"','TargetCode':''}")</f>
        <v>{'SheetId':'471cb1af-a389-4255-b9dd-016a7d1c6972','UId':'06f35d7c-739d-41de-be6b-79d9211f23f1','Col':7,'Row':27,'Format':'numberic','Value':'138000000','TargetCode':''}</v>
      </c>
    </row>
    <row r="126" spans="1:1">
      <c r="A126" t="str">
        <f>CONCATENATE("{'SheetId':'471cb1af-a389-4255-b9dd-016a7d1c6972'",",","'UId':'8e45e75f-de7f-4d62-842d-a9a5ab3a849c'",",'Col':",COLUMN(BCThuNhap_06203!C28),",'Row':",ROW(BCThuNhap_06203!C28),",","'Format':'string'",",'Value':'",SUBSTITUTE(BCThuNhap_06203!C28,"'","\'"),"','TargetCode':''}")</f>
        <v>{'SheetId':'471cb1af-a389-4255-b9dd-016a7d1c6972','UId':'8e45e75f-de7f-4d62-842d-a9a5ab3a849c','Col':3,'Row':28,'Format':'string','Value':'','TargetCode':''}</v>
      </c>
    </row>
    <row r="127" spans="1:1">
      <c r="A127" t="str">
        <f>CONCATENATE("{'SheetId':'471cb1af-a389-4255-b9dd-016a7d1c6972'",",","'UId':'d0c4ca5a-c868-4ff5-877a-5c45f57de88b'",",'Col':",COLUMN(BCThuNhap_06203!D28),",'Row':",ROW(BCThuNhap_06203!D28),",","'Format':'numberic'",",'Value':'",SUBSTITUTE(BCThuNhap_06203!D28,"'","\'"),"','TargetCode':''}")</f>
        <v>{'SheetId':'471cb1af-a389-4255-b9dd-016a7d1c6972','UId':'d0c4ca5a-c868-4ff5-877a-5c45f57de88b','Col':4,'Row':28,'Format':'numberic','Value':'39990000','TargetCode':''}</v>
      </c>
    </row>
    <row r="128" spans="1:1">
      <c r="A128" t="str">
        <f>CONCATENATE("{'SheetId':'471cb1af-a389-4255-b9dd-016a7d1c6972'",",","'UId':'5bd4bbcd-0eec-4c2e-b3b6-b12c76c99db4'",",'Col':",COLUMN(BCThuNhap_06203!E28),",'Row':",ROW(BCThuNhap_06203!E28),",","'Format':'numberic'",",'Value':'",SUBSTITUTE(BCThuNhap_06203!E28,"'","\'"),"','TargetCode':''}")</f>
        <v>{'SheetId':'471cb1af-a389-4255-b9dd-016a7d1c6972','UId':'5bd4bbcd-0eec-4c2e-b3b6-b12c76c99db4','Col':5,'Row':28,'Format':'numberic','Value':'146015000','TargetCode':''}</v>
      </c>
    </row>
    <row r="129" spans="1:1">
      <c r="A129" t="str">
        <f>CONCATENATE("{'SheetId':'471cb1af-a389-4255-b9dd-016a7d1c6972'",",","'UId':'7837e364-6063-43ce-8aff-eaf1f2214323'",",'Col':",COLUMN(BCThuNhap_06203!F28),",'Row':",ROW(BCThuNhap_06203!F28),",","'Format':'numberic'",",'Value':'",SUBSTITUTE(BCThuNhap_06203!F28,"'","\'"),"','TargetCode':''}")</f>
        <v>{'SheetId':'471cb1af-a389-4255-b9dd-016a7d1c6972','UId':'7837e364-6063-43ce-8aff-eaf1f2214323','Col':6,'Row':28,'Format':'numberic','Value':'28470000','TargetCode':''}</v>
      </c>
    </row>
    <row r="130" spans="1:1">
      <c r="A130" t="str">
        <f>CONCATENATE("{'SheetId':'471cb1af-a389-4255-b9dd-016a7d1c6972'",",","'UId':'cfa3e449-2aeb-4d67-82a2-f919eaf9a577'",",'Col':",COLUMN(BCThuNhap_06203!G28),",'Row':",ROW(BCThuNhap_06203!G28),",","'Format':'numberic'",",'Value':'",SUBSTITUTE(BCThuNhap_06203!G28,"'","\'"),"','TargetCode':''}")</f>
        <v>{'SheetId':'471cb1af-a389-4255-b9dd-016a7d1c6972','UId':'cfa3e449-2aeb-4d67-82a2-f919eaf9a577','Col':7,'Row':28,'Format':'numberic','Value':'46920000','TargetCode':''}</v>
      </c>
    </row>
    <row r="131" spans="1:1">
      <c r="A131" t="str">
        <f>CONCATENATE("{'SheetId':'471cb1af-a389-4255-b9dd-016a7d1c6972'",",","'UId':'5f468082-3239-41c1-876e-25cd25bc46fd'",",'Col':",COLUMN(BCThuNhap_06203!C29),",'Row':",ROW(BCThuNhap_06203!C29),",","'Format':'string'",",'Value':'",SUBSTITUTE(BCThuNhap_06203!C29,"'","\'"),"','TargetCode':''}")</f>
        <v>{'SheetId':'471cb1af-a389-4255-b9dd-016a7d1c6972','UId':'5f468082-3239-41c1-876e-25cd25bc46fd','Col':3,'Row':29,'Format':'string','Value':'','TargetCode':''}</v>
      </c>
    </row>
    <row r="132" spans="1:1">
      <c r="A132" t="str">
        <f>CONCATENATE("{'SheetId':'471cb1af-a389-4255-b9dd-016a7d1c6972'",",","'UId':'7e365e48-758c-495f-9212-daf35ee8e743'",",'Col':",COLUMN(BCThuNhap_06203!D29),",'Row':",ROW(BCThuNhap_06203!D29),",","'Format':'numberic'",",'Value':'",SUBSTITUTE(BCThuNhap_06203!D29,"'","\'"),"','TargetCode':''}")</f>
        <v>{'SheetId':'471cb1af-a389-4255-b9dd-016a7d1c6972','UId':'7e365e48-758c-495f-9212-daf35ee8e743','Col':4,'Row':29,'Format':'numberic','Value':'7605245','TargetCode':''}</v>
      </c>
    </row>
    <row r="133" spans="1:1">
      <c r="A133" t="str">
        <f>CONCATENATE("{'SheetId':'471cb1af-a389-4255-b9dd-016a7d1c6972'",",","'UId':'77e4018d-8b9d-4b09-954d-c3a71e8c2242'",",'Col':",COLUMN(BCThuNhap_06203!E29),",'Row':",ROW(BCThuNhap_06203!E29),",","'Format':'numberic'",",'Value':'",SUBSTITUTE(BCThuNhap_06203!E29,"'","\'"),"','TargetCode':''}")</f>
        <v>{'SheetId':'471cb1af-a389-4255-b9dd-016a7d1c6972','UId':'77e4018d-8b9d-4b09-954d-c3a71e8c2242','Col':5,'Row':29,'Format':'numberic','Value':'13668372','TargetCode':''}</v>
      </c>
    </row>
    <row r="134" spans="1:1">
      <c r="A134" t="str">
        <f>CONCATENATE("{'SheetId':'471cb1af-a389-4255-b9dd-016a7d1c6972'",",","'UId':'54522454-c653-401d-bd1e-5d47cb93881b'",",'Col':",COLUMN(BCThuNhap_06203!F29),",'Row':",ROW(BCThuNhap_06203!F29),",","'Format':'numberic'",",'Value':'",SUBSTITUTE(BCThuNhap_06203!F29,"'","\'"),"','TargetCode':''}")</f>
        <v>{'SheetId':'471cb1af-a389-4255-b9dd-016a7d1c6972','UId':'54522454-c653-401d-bd1e-5d47cb93881b','Col':6,'Row':29,'Format':'numberic','Value':'1299477','TargetCode':''}</v>
      </c>
    </row>
    <row r="135" spans="1:1">
      <c r="A135" t="str">
        <f>CONCATENATE("{'SheetId':'471cb1af-a389-4255-b9dd-016a7d1c6972'",",","'UId':'ff8765ec-e3f6-4656-8c3c-56c0afb65395'",",'Col':",COLUMN(BCThuNhap_06203!G29),",'Row':",ROW(BCThuNhap_06203!G29),",","'Format':'numberic'",",'Value':'",SUBSTITUTE(BCThuNhap_06203!G29,"'","\'"),"','TargetCode':''}")</f>
        <v>{'SheetId':'471cb1af-a389-4255-b9dd-016a7d1c6972','UId':'ff8765ec-e3f6-4656-8c3c-56c0afb65395','Col':7,'Row':29,'Format':'numberic','Value':'4823820','TargetCode':''}</v>
      </c>
    </row>
    <row r="136" spans="1:1">
      <c r="A136" t="str">
        <f>CONCATENATE("{'SheetId':'471cb1af-a389-4255-b9dd-016a7d1c6972'",",","'UId':'84e93a94-5eb6-4940-8056-c520720329b1'",",'Col':",COLUMN(BCThuNhap_06203!C30),",'Row':",ROW(BCThuNhap_06203!C30),",","'Format':'string'",",'Value':'",SUBSTITUTE(BCThuNhap_06203!C30,"'","\'"),"','TargetCode':''}")</f>
        <v>{'SheetId':'471cb1af-a389-4255-b9dd-016a7d1c6972','UId':'84e93a94-5eb6-4940-8056-c520720329b1','Col':3,'Row':30,'Format':'string','Value':'','TargetCode':''}</v>
      </c>
    </row>
    <row r="137" spans="1:1">
      <c r="A137" t="str">
        <f>CONCATENATE("{'SheetId':'471cb1af-a389-4255-b9dd-016a7d1c6972'",",","'UId':'efb1968f-a0f2-4642-a44d-b1701c58b5ba'",",'Col':",COLUMN(BCThuNhap_06203!D30),",'Row':",ROW(BCThuNhap_06203!D30),",","'Format':'numberic'",",'Value':'",SUBSTITUTE(BCThuNhap_06203!D30,"'","\'"),"','TargetCode':''}")</f>
        <v>{'SheetId':'471cb1af-a389-4255-b9dd-016a7d1c6972','UId':'efb1968f-a0f2-4642-a44d-b1701c58b5ba','Col':4,'Row':30,'Format':'numberic','Value':'54450000','TargetCode':''}</v>
      </c>
    </row>
    <row r="138" spans="1:1">
      <c r="A138" t="str">
        <f>CONCATENATE("{'SheetId':'471cb1af-a389-4255-b9dd-016a7d1c6972'",",","'UId':'9a89a783-e8e9-4ecd-a024-50a89cba2144'",",'Col':",COLUMN(BCThuNhap_06203!E30),",'Row':",ROW(BCThuNhap_06203!E30),",","'Format':'numberic'",",'Value':'",SUBSTITUTE(BCThuNhap_06203!E30,"'","\'"),"','TargetCode':''}")</f>
        <v>{'SheetId':'471cb1af-a389-4255-b9dd-016a7d1c6972','UId':'9a89a783-e8e9-4ecd-a024-50a89cba2144','Col':5,'Row':30,'Format':'numberic','Value':'217800000','TargetCode':''}</v>
      </c>
    </row>
    <row r="139" spans="1:1">
      <c r="A139" t="str">
        <f>CONCATENATE("{'SheetId':'471cb1af-a389-4255-b9dd-016a7d1c6972'",",","'UId':'e5e9b955-4fda-4dd3-9143-48dd0e769728'",",'Col':",COLUMN(BCThuNhap_06203!F30),",'Row':",ROW(BCThuNhap_06203!F30),",","'Format':'numberic'",",'Value':'",SUBSTITUTE(BCThuNhap_06203!F30,"'","\'"),"','TargetCode':''}")</f>
        <v>{'SheetId':'471cb1af-a389-4255-b9dd-016a7d1c6972','UId':'e5e9b955-4fda-4dd3-9143-48dd0e769728','Col':6,'Row':30,'Format':'numberic','Value':'54450000','TargetCode':''}</v>
      </c>
    </row>
    <row r="140" spans="1:1">
      <c r="A140" t="str">
        <f>CONCATENATE("{'SheetId':'471cb1af-a389-4255-b9dd-016a7d1c6972'",",","'UId':'431a7ee6-5874-43b6-999f-d476f8f7c41d'",",'Col':",COLUMN(BCThuNhap_06203!G30),",'Row':",ROW(BCThuNhap_06203!G30),",","'Format':'numberic'",",'Value':'",SUBSTITUTE(BCThuNhap_06203!G30,"'","\'"),"','TargetCode':''}")</f>
        <v>{'SheetId':'471cb1af-a389-4255-b9dd-016a7d1c6972','UId':'431a7ee6-5874-43b6-999f-d476f8f7c41d','Col':7,'Row':30,'Format':'numberic','Value':'217800000','TargetCode':''}</v>
      </c>
    </row>
    <row r="141" spans="1:1">
      <c r="A141" t="str">
        <f>CONCATENATE("{'SheetId':'471cb1af-a389-4255-b9dd-016a7d1c6972'",",","'UId':'fded2ab1-ad6b-49dd-bfa3-c7d92c078dcb'",",'Col':",COLUMN(BCThuNhap_06203!C31),",'Row':",ROW(BCThuNhap_06203!C31),",","'Format':'string'",",'Value':'",SUBSTITUTE(BCThuNhap_06203!C31,"'","\'"),"','TargetCode':''}")</f>
        <v>{'SheetId':'471cb1af-a389-4255-b9dd-016a7d1c6972','UId':'fded2ab1-ad6b-49dd-bfa3-c7d92c078dcb','Col':3,'Row':31,'Format':'string','Value':'','TargetCode':''}</v>
      </c>
    </row>
    <row r="142" spans="1:1">
      <c r="A142" t="str">
        <f>CONCATENATE("{'SheetId':'471cb1af-a389-4255-b9dd-016a7d1c6972'",",","'UId':'0720f6e9-7bb0-405a-90b6-38964bbf6641'",",'Col':",COLUMN(BCThuNhap_06203!D31),",'Row':",ROW(BCThuNhap_06203!D31),",","'Format':'numberic'",",'Value':'",SUBSTITUTE(BCThuNhap_06203!D31,"'","\'"),"','TargetCode':''}")</f>
        <v>{'SheetId':'471cb1af-a389-4255-b9dd-016a7d1c6972','UId':'0720f6e9-7bb0-405a-90b6-38964bbf6641','Col':4,'Row':31,'Format':'numberic','Value':'197587500','TargetCode':''}</v>
      </c>
    </row>
    <row r="143" spans="1:1">
      <c r="A143" t="str">
        <f>CONCATENATE("{'SheetId':'471cb1af-a389-4255-b9dd-016a7d1c6972'",",","'UId':'e66ef84c-9ee1-46c5-be9e-03bcfea6ddd8'",",'Col':",COLUMN(BCThuNhap_06203!E31),",'Row':",ROW(BCThuNhap_06203!E31),",","'Format':'numberic'",",'Value':'",SUBSTITUTE(BCThuNhap_06203!E31,"'","\'"),"','TargetCode':''}")</f>
        <v>{'SheetId':'471cb1af-a389-4255-b9dd-016a7d1c6972','UId':'e66ef84c-9ee1-46c5-be9e-03bcfea6ddd8','Col':5,'Row':31,'Format':'numberic','Value':'790350000','TargetCode':''}</v>
      </c>
    </row>
    <row r="144" spans="1:1">
      <c r="A144" t="str">
        <f>CONCATENATE("{'SheetId':'471cb1af-a389-4255-b9dd-016a7d1c6972'",",","'UId':'b41e02a8-388d-4f89-a2cf-524fa3e79099'",",'Col':",COLUMN(BCThuNhap_06203!F31),",'Row':",ROW(BCThuNhap_06203!F31),",","'Format':'numberic'",",'Value':'",SUBSTITUTE(BCThuNhap_06203!F31,"'","\'"),"','TargetCode':''}")</f>
        <v>{'SheetId':'471cb1af-a389-4255-b9dd-016a7d1c6972','UId':'b41e02a8-388d-4f89-a2cf-524fa3e79099','Col':6,'Row':31,'Format':'numberic','Value':'197587500','TargetCode':''}</v>
      </c>
    </row>
    <row r="145" spans="1:1">
      <c r="A145" t="str">
        <f>CONCATENATE("{'SheetId':'471cb1af-a389-4255-b9dd-016a7d1c6972'",",","'UId':'f4cc6ab3-2a4b-4ba2-8b5d-38d749985112'",",'Col':",COLUMN(BCThuNhap_06203!G31),",'Row':",ROW(BCThuNhap_06203!G31),",","'Format':'numberic'",",'Value':'",SUBSTITUTE(BCThuNhap_06203!G31,"'","\'"),"','TargetCode':''}")</f>
        <v>{'SheetId':'471cb1af-a389-4255-b9dd-016a7d1c6972','UId':'f4cc6ab3-2a4b-4ba2-8b5d-38d749985112','Col':7,'Row':31,'Format':'numberic','Value':'790350000','TargetCode':''}</v>
      </c>
    </row>
    <row r="146" spans="1:1">
      <c r="A146" t="str">
        <f>CONCATENATE("{'SheetId':'471cb1af-a389-4255-b9dd-016a7d1c6972'",",","'UId':'29016fa2-555a-423f-add4-2949c8bf9473'",",'Col':",COLUMN(BCThuNhap_06203!C32),",'Row':",ROW(BCThuNhap_06203!C32),",","'Format':'string'",",'Value':'",SUBSTITUTE(BCThuNhap_06203!C32,"'","\'"),"','TargetCode':''}")</f>
        <v>{'SheetId':'471cb1af-a389-4255-b9dd-016a7d1c6972','UId':'29016fa2-555a-423f-add4-2949c8bf9473','Col':3,'Row':32,'Format':'string','Value':'','TargetCode':''}</v>
      </c>
    </row>
    <row r="147" spans="1:1">
      <c r="A147" t="str">
        <f>CONCATENATE("{'SheetId':'471cb1af-a389-4255-b9dd-016a7d1c6972'",",","'UId':'4f68404f-fe18-4406-a628-6e9497915cb1'",",'Col':",COLUMN(BCThuNhap_06203!D32),",'Row':",ROW(BCThuNhap_06203!D32),",","'Format':'numberic'",",'Value':'",SUBSTITUTE(BCThuNhap_06203!D32,"'","\'"),"','TargetCode':''}")</f>
        <v>{'SheetId':'471cb1af-a389-4255-b9dd-016a7d1c6972','UId':'4f68404f-fe18-4406-a628-6e9497915cb1','Col':4,'Row':32,'Format':'numberic','Value':'33000000','TargetCode':''}</v>
      </c>
    </row>
    <row r="148" spans="1:1">
      <c r="A148" t="str">
        <f>CONCATENATE("{'SheetId':'471cb1af-a389-4255-b9dd-016a7d1c6972'",",","'UId':'444b7044-a735-4f7b-9a93-7f7e7fcb8dfa'",",'Col':",COLUMN(BCThuNhap_06203!E32),",'Row':",ROW(BCThuNhap_06203!E32),",","'Format':'numberic'",",'Value':'",SUBSTITUTE(BCThuNhap_06203!E32,"'","\'"),"','TargetCode':''}")</f>
        <v>{'SheetId':'471cb1af-a389-4255-b9dd-016a7d1c6972','UId':'444b7044-a735-4f7b-9a93-7f7e7fcb8dfa','Col':5,'Row':32,'Format':'numberic','Value':'132000000','TargetCode':''}</v>
      </c>
    </row>
    <row r="149" spans="1:1">
      <c r="A149" t="str">
        <f>CONCATENATE("{'SheetId':'471cb1af-a389-4255-b9dd-016a7d1c6972'",",","'UId':'089d4c07-8687-4b9b-af51-2b1fdd20c944'",",'Col':",COLUMN(BCThuNhap_06203!F32),",'Row':",ROW(BCThuNhap_06203!F32),",","'Format':'numberic'",",'Value':'",SUBSTITUTE(BCThuNhap_06203!F32,"'","\'"),"','TargetCode':''}")</f>
        <v>{'SheetId':'471cb1af-a389-4255-b9dd-016a7d1c6972','UId':'089d4c07-8687-4b9b-af51-2b1fdd20c944','Col':6,'Row':32,'Format':'numberic','Value':'33000000','TargetCode':''}</v>
      </c>
    </row>
    <row r="150" spans="1:1">
      <c r="A150" t="str">
        <f>CONCATENATE("{'SheetId':'471cb1af-a389-4255-b9dd-016a7d1c6972'",",","'UId':'40ebf994-f0c7-489f-ab17-f90ae69aaeb1'",",'Col':",COLUMN(BCThuNhap_06203!G32),",'Row':",ROW(BCThuNhap_06203!G32),",","'Format':'numberic'",",'Value':'",SUBSTITUTE(BCThuNhap_06203!G32,"'","\'"),"','TargetCode':''}")</f>
        <v>{'SheetId':'471cb1af-a389-4255-b9dd-016a7d1c6972','UId':'40ebf994-f0c7-489f-ab17-f90ae69aaeb1','Col':7,'Row':32,'Format':'numberic','Value':'132000000','TargetCode':''}</v>
      </c>
    </row>
    <row r="151" spans="1:1">
      <c r="A151" t="str">
        <f>CONCATENATE("{'SheetId':'471cb1af-a389-4255-b9dd-016a7d1c6972'",",","'UId':'8ceb82d1-cdae-464a-ade8-607cebbce152'",",'Col':",COLUMN(BCThuNhap_06203!C33),",'Row':",ROW(BCThuNhap_06203!C33),",","'Format':'string'",",'Value':'",SUBSTITUTE(BCThuNhap_06203!C33,"'","\'"),"','TargetCode':''}")</f>
        <v>{'SheetId':'471cb1af-a389-4255-b9dd-016a7d1c6972','UId':'8ceb82d1-cdae-464a-ade8-607cebbce152','Col':3,'Row':33,'Format':'string','Value':'','TargetCode':''}</v>
      </c>
    </row>
    <row r="152" spans="1:1">
      <c r="A152" t="str">
        <f>CONCATENATE("{'SheetId':'471cb1af-a389-4255-b9dd-016a7d1c6972'",",","'UId':'aaca19f4-9b2d-4389-ae6d-b5609bdaeaa9'",",'Col':",COLUMN(BCThuNhap_06203!D33),",'Row':",ROW(BCThuNhap_06203!D33),",","'Format':'numberic'",",'Value':'",SUBSTITUTE(BCThuNhap_06203!D33,"'","\'"),"','TargetCode':''}")</f>
        <v>{'SheetId':'471cb1af-a389-4255-b9dd-016a7d1c6972','UId':'aaca19f4-9b2d-4389-ae6d-b5609bdaeaa9','Col':4,'Row':33,'Format':'numberic','Value':'0','TargetCode':''}</v>
      </c>
    </row>
    <row r="153" spans="1:1">
      <c r="A153" t="str">
        <f>CONCATENATE("{'SheetId':'471cb1af-a389-4255-b9dd-016a7d1c6972'",",","'UId':'fdb547c8-5822-425f-b5d8-2d370ad7b608'",",'Col':",COLUMN(BCThuNhap_06203!E33),",'Row':",ROW(BCThuNhap_06203!E33),",","'Format':'numberic'",",'Value':'",SUBSTITUTE(BCThuNhap_06203!E33,"'","\'"),"','TargetCode':''}")</f>
        <v>{'SheetId':'471cb1af-a389-4255-b9dd-016a7d1c6972','UId':'fdb547c8-5822-425f-b5d8-2d370ad7b608','Col':5,'Row':33,'Format':'numberic','Value':'0','TargetCode':''}</v>
      </c>
    </row>
    <row r="154" spans="1:1">
      <c r="A154" t="str">
        <f>CONCATENATE("{'SheetId':'471cb1af-a389-4255-b9dd-016a7d1c6972'",",","'UId':'375adf66-fa78-4014-a3ad-dba317c6b30c'",",'Col':",COLUMN(BCThuNhap_06203!F33),",'Row':",ROW(BCThuNhap_06203!F33),",","'Format':'numberic'",",'Value':'",SUBSTITUTE(BCThuNhap_06203!F33,"'","\'"),"','TargetCode':''}")</f>
        <v>{'SheetId':'471cb1af-a389-4255-b9dd-016a7d1c6972','UId':'375adf66-fa78-4014-a3ad-dba317c6b30c','Col':6,'Row':33,'Format':'numberic','Value':'0','TargetCode':''}</v>
      </c>
    </row>
    <row r="155" spans="1:1">
      <c r="A155" t="str">
        <f>CONCATENATE("{'SheetId':'471cb1af-a389-4255-b9dd-016a7d1c6972'",",","'UId':'60af2282-a5a2-43df-ab3b-1d58cc4d7cd2'",",'Col':",COLUMN(BCThuNhap_06203!G33),",'Row':",ROW(BCThuNhap_06203!G33),",","'Format':'numberic'",",'Value':'",SUBSTITUTE(BCThuNhap_06203!G33,"'","\'"),"','TargetCode':''}")</f>
        <v>{'SheetId':'471cb1af-a389-4255-b9dd-016a7d1c6972','UId':'60af2282-a5a2-43df-ab3b-1d58cc4d7cd2','Col':7,'Row':33,'Format':'numberic','Value':'0','TargetCode':''}</v>
      </c>
    </row>
    <row r="156" spans="1:1">
      <c r="A156" t="str">
        <f>CONCATENATE("{'SheetId':'471cb1af-a389-4255-b9dd-016a7d1c6972'",",","'UId':'4c6dc50b-a32e-4080-a91f-17d6d63d5cbb'",",'Col':",COLUMN(BCThuNhap_06203!C34),",'Row':",ROW(BCThuNhap_06203!C34),",","'Format':'string'",",'Value':'",SUBSTITUTE(BCThuNhap_06203!C34,"'","\'"),"','TargetCode':''}")</f>
        <v>{'SheetId':'471cb1af-a389-4255-b9dd-016a7d1c6972','UId':'4c6dc50b-a32e-4080-a91f-17d6d63d5cbb','Col':3,'Row':34,'Format':'string','Value':'','TargetCode':''}</v>
      </c>
    </row>
    <row r="157" spans="1:1">
      <c r="A157" t="str">
        <f>CONCATENATE("{'SheetId':'471cb1af-a389-4255-b9dd-016a7d1c6972'",",","'UId':'f213cfe9-3027-40dd-9b85-28b35acf59ac'",",'Col':",COLUMN(BCThuNhap_06203!D34),",'Row':",ROW(BCThuNhap_06203!D34),",","'Format':'numberic'",",'Value':'",SUBSTITUTE(BCThuNhap_06203!D34,"'","\'"),"','TargetCode':''}")</f>
        <v>{'SheetId':'471cb1af-a389-4255-b9dd-016a7d1c6972','UId':'f213cfe9-3027-40dd-9b85-28b35acf59ac','Col':4,'Row':34,'Format':'numberic','Value':'0','TargetCode':''}</v>
      </c>
    </row>
    <row r="158" spans="1:1">
      <c r="A158" t="str">
        <f>CONCATENATE("{'SheetId':'471cb1af-a389-4255-b9dd-016a7d1c6972'",",","'UId':'92dd330e-f061-4f19-a965-eaafb7aca0e7'",",'Col':",COLUMN(BCThuNhap_06203!E34),",'Row':",ROW(BCThuNhap_06203!E34),",","'Format':'numberic'",",'Value':'",SUBSTITUTE(BCThuNhap_06203!E34,"'","\'"),"','TargetCode':''}")</f>
        <v>{'SheetId':'471cb1af-a389-4255-b9dd-016a7d1c6972','UId':'92dd330e-f061-4f19-a965-eaafb7aca0e7','Col':5,'Row':34,'Format':'numberic','Value':'0','TargetCode':''}</v>
      </c>
    </row>
    <row r="159" spans="1:1">
      <c r="A159" t="str">
        <f>CONCATENATE("{'SheetId':'471cb1af-a389-4255-b9dd-016a7d1c6972'",",","'UId':'9d1654af-2318-41fa-94fc-d9317db0f581'",",'Col':",COLUMN(BCThuNhap_06203!F34),",'Row':",ROW(BCThuNhap_06203!F34),",","'Format':'numberic'",",'Value':'",SUBSTITUTE(BCThuNhap_06203!F34,"'","\'"),"','TargetCode':''}")</f>
        <v>{'SheetId':'471cb1af-a389-4255-b9dd-016a7d1c6972','UId':'9d1654af-2318-41fa-94fc-d9317db0f581','Col':6,'Row':34,'Format':'numberic','Value':'0','TargetCode':''}</v>
      </c>
    </row>
    <row r="160" spans="1:1">
      <c r="A160" t="str">
        <f>CONCATENATE("{'SheetId':'471cb1af-a389-4255-b9dd-016a7d1c6972'",",","'UId':'1bb9eb33-7f25-442a-b487-18cb65ffb1c7'",",'Col':",COLUMN(BCThuNhap_06203!G34),",'Row':",ROW(BCThuNhap_06203!G34),",","'Format':'numberic'",",'Value':'",SUBSTITUTE(BCThuNhap_06203!G34,"'","\'"),"','TargetCode':''}")</f>
        <v>{'SheetId':'471cb1af-a389-4255-b9dd-016a7d1c6972','UId':'1bb9eb33-7f25-442a-b487-18cb65ffb1c7','Col':7,'Row':34,'Format':'numberic','Value':'0','TargetCode':''}</v>
      </c>
    </row>
    <row r="161" spans="1:1">
      <c r="A161" t="str">
        <f>CONCATENATE("{'SheetId':'471cb1af-a389-4255-b9dd-016a7d1c6972'",",","'UId':'b4bbfe02-0c29-4166-9cb3-cde832e28ca4'",",'Col':",COLUMN(BCThuNhap_06203!C35),",'Row':",ROW(BCThuNhap_06203!C35),",","'Format':'string'",",'Value':'",SUBSTITUTE(BCThuNhap_06203!C35,"'","\'"),"','TargetCode':''}")</f>
        <v>{'SheetId':'471cb1af-a389-4255-b9dd-016a7d1c6972','UId':'b4bbfe02-0c29-4166-9cb3-cde832e28ca4','Col':3,'Row':35,'Format':'string','Value':'','TargetCode':''}</v>
      </c>
    </row>
    <row r="162" spans="1:1">
      <c r="A162" t="str">
        <f>CONCATENATE("{'SheetId':'471cb1af-a389-4255-b9dd-016a7d1c6972'",",","'UId':'f2da800c-d14a-485a-bf44-3d054e7f1312'",",'Col':",COLUMN(BCThuNhap_06203!D35),",'Row':",ROW(BCThuNhap_06203!D35),",","'Format':'numberic'",",'Value':'",SUBSTITUTE(BCThuNhap_06203!D35,"'","\'"),"','TargetCode':''}")</f>
        <v>{'SheetId':'471cb1af-a389-4255-b9dd-016a7d1c6972','UId':'f2da800c-d14a-485a-bf44-3d054e7f1312','Col':4,'Row':35,'Format':'numberic','Value':'0','TargetCode':''}</v>
      </c>
    </row>
    <row r="163" spans="1:1">
      <c r="A163" t="str">
        <f>CONCATENATE("{'SheetId':'471cb1af-a389-4255-b9dd-016a7d1c6972'",",","'UId':'0248eeb3-c9a5-48ea-bc60-601ca02a43f2'",",'Col':",COLUMN(BCThuNhap_06203!E35),",'Row':",ROW(BCThuNhap_06203!E35),",","'Format':'numberic'",",'Value':'",SUBSTITUTE(BCThuNhap_06203!E35,"'","\'"),"','TargetCode':''}")</f>
        <v>{'SheetId':'471cb1af-a389-4255-b9dd-016a7d1c6972','UId':'0248eeb3-c9a5-48ea-bc60-601ca02a43f2','Col':5,'Row':35,'Format':'numberic','Value':'0','TargetCode':''}</v>
      </c>
    </row>
    <row r="164" spans="1:1">
      <c r="A164" t="str">
        <f>CONCATENATE("{'SheetId':'471cb1af-a389-4255-b9dd-016a7d1c6972'",",","'UId':'4dc004c8-d1bf-4762-84cf-56d12150a09f'",",'Col':",COLUMN(BCThuNhap_06203!F35),",'Row':",ROW(BCThuNhap_06203!F35),",","'Format':'numberic'",",'Value':'",SUBSTITUTE(BCThuNhap_06203!F35,"'","\'"),"','TargetCode':''}")</f>
        <v>{'SheetId':'471cb1af-a389-4255-b9dd-016a7d1c6972','UId':'4dc004c8-d1bf-4762-84cf-56d12150a09f','Col':6,'Row':35,'Format':'numberic','Value':'0','TargetCode':''}</v>
      </c>
    </row>
    <row r="165" spans="1:1">
      <c r="A165" t="str">
        <f>CONCATENATE("{'SheetId':'471cb1af-a389-4255-b9dd-016a7d1c6972'",",","'UId':'0e7f57a8-6aee-461c-9fe5-c0762e70f0f3'",",'Col':",COLUMN(BCThuNhap_06203!G35),",'Row':",ROW(BCThuNhap_06203!G35),",","'Format':'numberic'",",'Value':'",SUBSTITUTE(BCThuNhap_06203!G35,"'","\'"),"','TargetCode':''}")</f>
        <v>{'SheetId':'471cb1af-a389-4255-b9dd-016a7d1c6972','UId':'0e7f57a8-6aee-461c-9fe5-c0762e70f0f3','Col':7,'Row':35,'Format':'numberic','Value':'0','TargetCode':''}</v>
      </c>
    </row>
    <row r="166" spans="1:1">
      <c r="A166" t="str">
        <f>CONCATENATE("{'SheetId':'471cb1af-a389-4255-b9dd-016a7d1c6972'",",","'UId':'adcff658-7cc0-4e23-a260-54c6c85af02c'",",'Col':",COLUMN(BCThuNhap_06203!C36),",'Row':",ROW(BCThuNhap_06203!C36),",","'Format':'string'",",'Value':'",SUBSTITUTE(BCThuNhap_06203!C36,"'","\'"),"','TargetCode':''}")</f>
        <v>{'SheetId':'471cb1af-a389-4255-b9dd-016a7d1c6972','UId':'adcff658-7cc0-4e23-a260-54c6c85af02c','Col':3,'Row':36,'Format':'string','Value':'','TargetCode':''}</v>
      </c>
    </row>
    <row r="167" spans="1:1">
      <c r="A167" t="str">
        <f>CONCATENATE("{'SheetId':'471cb1af-a389-4255-b9dd-016a7d1c6972'",",","'UId':'628f9fc4-40ff-4555-a77b-8261586d31df'",",'Col':",COLUMN(BCThuNhap_06203!D36),",'Row':",ROW(BCThuNhap_06203!D36),",","'Format':'numberic'",",'Value':'",SUBSTITUTE(BCThuNhap_06203!D36,"'","\'"),"','TargetCode':''}")</f>
        <v>{'SheetId':'471cb1af-a389-4255-b9dd-016a7d1c6972','UId':'628f9fc4-40ff-4555-a77b-8261586d31df','Col':4,'Row':36,'Format':'numberic','Value':'0','TargetCode':''}</v>
      </c>
    </row>
    <row r="168" spans="1:1">
      <c r="A168" t="str">
        <f>CONCATENATE("{'SheetId':'471cb1af-a389-4255-b9dd-016a7d1c6972'",",","'UId':'93957ffa-e9b6-4a3c-9bbd-4476a25a6d95'",",'Col':",COLUMN(BCThuNhap_06203!E36),",'Row':",ROW(BCThuNhap_06203!E36),",","'Format':'numberic'",",'Value':'",SUBSTITUTE(BCThuNhap_06203!E36,"'","\'"),"','TargetCode':''}")</f>
        <v>{'SheetId':'471cb1af-a389-4255-b9dd-016a7d1c6972','UId':'93957ffa-e9b6-4a3c-9bbd-4476a25a6d95','Col':5,'Row':36,'Format':'numberic','Value':'0','TargetCode':''}</v>
      </c>
    </row>
    <row r="169" spans="1:1">
      <c r="A169" t="str">
        <f>CONCATENATE("{'SheetId':'471cb1af-a389-4255-b9dd-016a7d1c6972'",",","'UId':'c378128f-ceab-47f5-9268-aaee5ea9c1e4'",",'Col':",COLUMN(BCThuNhap_06203!F36),",'Row':",ROW(BCThuNhap_06203!F36),",","'Format':'numberic'",",'Value':'",SUBSTITUTE(BCThuNhap_06203!F36,"'","\'"),"','TargetCode':''}")</f>
        <v>{'SheetId':'471cb1af-a389-4255-b9dd-016a7d1c6972','UId':'c378128f-ceab-47f5-9268-aaee5ea9c1e4','Col':6,'Row':36,'Format':'numberic','Value':'0','TargetCode':''}</v>
      </c>
    </row>
    <row r="170" spans="1:1">
      <c r="A170" t="str">
        <f>CONCATENATE("{'SheetId':'471cb1af-a389-4255-b9dd-016a7d1c6972'",",","'UId':'463138e5-5daf-4d20-9ed3-590c47f33c96'",",'Col':",COLUMN(BCThuNhap_06203!G36),",'Row':",ROW(BCThuNhap_06203!G36),",","'Format':'numberic'",",'Value':'",SUBSTITUTE(BCThuNhap_06203!G36,"'","\'"),"','TargetCode':''}")</f>
        <v>{'SheetId':'471cb1af-a389-4255-b9dd-016a7d1c6972','UId':'463138e5-5daf-4d20-9ed3-590c47f33c96','Col':7,'Row':36,'Format':'numberic','Value':'0','TargetCode':''}</v>
      </c>
    </row>
    <row r="171" spans="1:1">
      <c r="A171" t="str">
        <f>CONCATENATE("{'SheetId':'471cb1af-a389-4255-b9dd-016a7d1c6972'",",","'UId':'5193ba1d-8e4f-40b4-8047-bd38e772a26e'",",'Col':",COLUMN(BCThuNhap_06203!C37),",'Row':",ROW(BCThuNhap_06203!C37),",","'Format':'string'",",'Value':'",SUBSTITUTE(BCThuNhap_06203!C37,"'","\'"),"','TargetCode':''}")</f>
        <v>{'SheetId':'471cb1af-a389-4255-b9dd-016a7d1c6972','UId':'5193ba1d-8e4f-40b4-8047-bd38e772a26e','Col':3,'Row':37,'Format':'string','Value':'','TargetCode':''}</v>
      </c>
    </row>
    <row r="172" spans="1:1">
      <c r="A172" t="str">
        <f>CONCATENATE("{'SheetId':'471cb1af-a389-4255-b9dd-016a7d1c6972'",",","'UId':'2a086eec-6f10-4d0c-87ed-939beda15071'",",'Col':",COLUMN(BCThuNhap_06203!D37),",'Row':",ROW(BCThuNhap_06203!D37),",","'Format':'numberic'",",'Value':'",SUBSTITUTE(BCThuNhap_06203!D37,"'","\'"),"','TargetCode':''}")</f>
        <v>{'SheetId':'471cb1af-a389-4255-b9dd-016a7d1c6972','UId':'2a086eec-6f10-4d0c-87ed-939beda15071','Col':4,'Row':37,'Format':'numberic','Value':'16635616','TargetCode':''}</v>
      </c>
    </row>
    <row r="173" spans="1:1">
      <c r="A173" t="str">
        <f>CONCATENATE("{'SheetId':'471cb1af-a389-4255-b9dd-016a7d1c6972'",",","'UId':'7acb86e0-fc9a-48c5-a1c6-0a05101f0069'",",'Col':",COLUMN(BCThuNhap_06203!E37),",'Row':",ROW(BCThuNhap_06203!E37),",","'Format':'numberic'",",'Value':'",SUBSTITUTE(BCThuNhap_06203!E37,"'","\'"),"','TargetCode':''}")</f>
        <v>{'SheetId':'471cb1af-a389-4255-b9dd-016a7d1c6972','UId':'7acb86e0-fc9a-48c5-a1c6-0a05101f0069','Col':5,'Row':37,'Format':'numberic','Value':'66000000','TargetCode':''}</v>
      </c>
    </row>
    <row r="174" spans="1:1">
      <c r="A174" t="str">
        <f>CONCATENATE("{'SheetId':'471cb1af-a389-4255-b9dd-016a7d1c6972'",",","'UId':'dc093b78-cf69-4486-a226-7a713131dc9e'",",'Col':",COLUMN(BCThuNhap_06203!F37),",'Row':",ROW(BCThuNhap_06203!F37),",","'Format':'numberic'",",'Value':'",SUBSTITUTE(BCThuNhap_06203!F37,"'","\'"),"','TargetCode':''}")</f>
        <v>{'SheetId':'471cb1af-a389-4255-b9dd-016a7d1c6972','UId':'dc093b78-cf69-4486-a226-7a713131dc9e','Col':6,'Row':37,'Format':'numberic','Value':'13825137','TargetCode':''}</v>
      </c>
    </row>
    <row r="175" spans="1:1">
      <c r="A175" t="str">
        <f>CONCATENATE("{'SheetId':'471cb1af-a389-4255-b9dd-016a7d1c6972'",",","'UId':'53fff2a9-1984-4dbc-9c7b-8306cf181f9c'",",'Col':",COLUMN(BCThuNhap_06203!G37),",'Row':",ROW(BCThuNhap_06203!G37),",","'Format':'numberic'",",'Value':'",SUBSTITUTE(BCThuNhap_06203!G37,"'","\'"),"','TargetCode':''}")</f>
        <v>{'SheetId':'471cb1af-a389-4255-b9dd-016a7d1c6972','UId':'53fff2a9-1984-4dbc-9c7b-8306cf181f9c','Col':7,'Row':37,'Format':'numberic','Value':'55000000','TargetCode':''}</v>
      </c>
    </row>
    <row r="176" spans="1:1">
      <c r="A176"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{'SheetId':'5ca8c4ee-b8a7-4cfd-b34f-43f723c1d20d','UId':'fb07be56-9b59-40c3-beee-909a032a32d6','Col':3,'Row':2,'Format':'string','Value':'','TargetCode':''}</v>
      </c>
    </row>
    <row r="177" spans="1:1">
      <c r="A177"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78" spans="1:1">
      <c r="A178"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79" spans="1:1">
      <c r="A179"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{'SheetId':'5ca8c4ee-b8a7-4cfd-b34f-43f723c1d20d','UId':'053afd7a-ade3-48b1-9d5c-eae2fc7d04b6','Col':3,'Row':3,'Format':'string','Value':'','TargetCode':''}</v>
      </c>
    </row>
    <row r="180" spans="1:1">
      <c r="A180"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{'SheetId':'5ca8c4ee-b8a7-4cfd-b34f-43f723c1d20d','UId':'ce6a181f-084a-4a33-b6a9-651185810bdc','Col':4,'Row':3,'Format':'numberic','Value':'31546587691','TargetCode':''}</v>
      </c>
    </row>
    <row r="181" spans="1:1">
      <c r="A181"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{'SheetId':'5ca8c4ee-b8a7-4cfd-b34f-43f723c1d20d','UId':'1d939e59-c69a-48bf-904a-315ceeda28ea','Col':5,'Row':3,'Format':'numberic','Value':'47964770533','TargetCode':''}</v>
      </c>
    </row>
    <row r="182" spans="1:1">
      <c r="A182"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{'SheetId':'5ca8c4ee-b8a7-4cfd-b34f-43f723c1d20d','UId':'98160cb6-759e-4f67-bb95-2749a31686dd','Col':3,'Row':4,'Format':'string','Value':'','TargetCode':''}</v>
      </c>
    </row>
    <row r="183" spans="1:1">
      <c r="A183"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{'SheetId':'5ca8c4ee-b8a7-4cfd-b34f-43f723c1d20d','UId':'b02ad78a-3fdd-4842-b83c-00dd3755cf07','Col':4,'Row':4,'Format':'numberic','Value':'31546587691','TargetCode':''}</v>
      </c>
    </row>
    <row r="184" spans="1:1">
      <c r="A184"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{'SheetId':'5ca8c4ee-b8a7-4cfd-b34f-43f723c1d20d','UId':'836e99a6-b97f-484f-b6a4-45a3d3c12de4','Col':5,'Row':4,'Format':'numberic','Value':'47964770533','TargetCode':''}</v>
      </c>
    </row>
    <row r="185" spans="1:1">
      <c r="A18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{'SheetId':'5ca8c4ee-b8a7-4cfd-b34f-43f723c1d20d','UId':'2df7ad7e-f1a1-4080-8f7a-5538cd9074c6','Col':3,'Row':5,'Format':'string','Value':'','TargetCode':''}</v>
      </c>
    </row>
    <row r="186" spans="1:1">
      <c r="A186"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{'SheetId':'5ca8c4ee-b8a7-4cfd-b34f-43f723c1d20d','UId':'d9875ef9-de68-42f5-997b-3ced15c6e4b1','Col':4,'Row':5,'Format':'numberic','Value':'0','TargetCode':''}</v>
      </c>
    </row>
    <row r="187" spans="1:1">
      <c r="A187"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{'SheetId':'5ca8c4ee-b8a7-4cfd-b34f-43f723c1d20d','UId':'1dffb530-ac80-4ef8-8b5d-a01ed56e85ae','Col':5,'Row':5,'Format':'numberic','Value':'1393225234','TargetCode':''}</v>
      </c>
    </row>
    <row r="188" spans="1:1">
      <c r="A188"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{'SheetId':'5ca8c4ee-b8a7-4cfd-b34f-43f723c1d20d','UId':'286559a1-834c-416b-b7e9-ecb0a300ebcf','Col':3,'Row':6,'Format':'string','Value':'','TargetCode':''}</v>
      </c>
    </row>
    <row r="189" spans="1:1">
      <c r="A189"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{'SheetId':'5ca8c4ee-b8a7-4cfd-b34f-43f723c1d20d','UId':'716975d1-7fdb-4857-aa1f-42944193125d','Col':4,'Row':6,'Format':'numberic','Value':'4996320246','TargetCode':''}</v>
      </c>
    </row>
    <row r="190" spans="1:1">
      <c r="A190"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{'SheetId':'5ca8c4ee-b8a7-4cfd-b34f-43f723c1d20d','UId':'8e457463-0132-4bf1-a716-54152f35ecd2','Col':5,'Row':6,'Format':'numberic','Value':'6154431926','TargetCode':''}</v>
      </c>
    </row>
    <row r="191" spans="1:1">
      <c r="A191"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{'SheetId':'5ca8c4ee-b8a7-4cfd-b34f-43f723c1d20d','UId':'5352a878-52ec-47fe-b1d3-774d44eb78e2','Col':3,'Row':7,'Format':'string','Value':'','TargetCode':''}</v>
      </c>
    </row>
    <row r="192" spans="1:1">
      <c r="A192"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{'SheetId':'5ca8c4ee-b8a7-4cfd-b34f-43f723c1d20d','UId':'1182a4f0-62b3-42fd-844d-6b2e0c51aaf3','Col':4,'Row':7,'Format':'numberic','Value':'26550267445','TargetCode':''}</v>
      </c>
    </row>
    <row r="193" spans="1:1">
      <c r="A193"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{'SheetId':'5ca8c4ee-b8a7-4cfd-b34f-43f723c1d20d','UId':'4a4befef-0d8e-4f29-ac71-ac02e1daf876','Col':5,'Row':7,'Format':'numberic','Value':'40417113373','TargetCode':''}</v>
      </c>
    </row>
    <row r="194" spans="1:1">
      <c r="A194"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{'SheetId':'5ca8c4ee-b8a7-4cfd-b34f-43f723c1d20d','UId':'55f8a238-3585-495b-9766-b52aa216932b','Col':3,'Row':8,'Format':'string','Value':'','TargetCode':''}</v>
      </c>
    </row>
    <row r="195" spans="1:1">
      <c r="A19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96" spans="1:1">
      <c r="A196"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97" spans="1:1">
      <c r="A197"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{'SheetId':'5ca8c4ee-b8a7-4cfd-b34f-43f723c1d20d','UId':'c5f8fc2d-c0ce-4597-9db2-ed225739d45d','Col':3,'Row':9,'Format':'string','Value':'','TargetCode':''}</v>
      </c>
    </row>
    <row r="198" spans="1:1">
      <c r="A198"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{'SheetId':'5ca8c4ee-b8a7-4cfd-b34f-43f723c1d20d','UId':'4e13c738-8973-49e9-b555-01e9514e9f1f','Col':4,'Row':9,'Format':'numberic','Value':'0','TargetCode':''}</v>
      </c>
    </row>
    <row r="199" spans="1:1">
      <c r="A199"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{'SheetId':'5ca8c4ee-b8a7-4cfd-b34f-43f723c1d20d','UId':'f3815463-910f-487b-929a-28460ea2ccf6','Col':5,'Row':9,'Format':'numberic','Value':'0','TargetCode':''}</v>
      </c>
    </row>
    <row r="200" spans="1:1">
      <c r="A200"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{'SheetId':'5ca8c4ee-b8a7-4cfd-b34f-43f723c1d20d','UId':'be788ac9-6271-4e5d-86e4-cd8c1670272a','Col':3,'Row':10,'Format':'string','Value':'','TargetCode':''}</v>
      </c>
    </row>
    <row r="201" spans="1:1">
      <c r="A201"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{'SheetId':'5ca8c4ee-b8a7-4cfd-b34f-43f723c1d20d','UId':'70b4c8de-9d01-42c3-9328-584157078ad2','Col':4,'Row':10,'Format':'numberic','Value':'521624167750','TargetCode':''}</v>
      </c>
    </row>
    <row r="202" spans="1:1">
      <c r="A202"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{'SheetId':'5ca8c4ee-b8a7-4cfd-b34f-43f723c1d20d','UId':'af330942-33a6-4666-bcd0-8031d89a48d3','Col':5,'Row':10,'Format':'numberic','Value':'551959781700','TargetCode':''}</v>
      </c>
    </row>
    <row r="203" spans="1:1">
      <c r="A203"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{'SheetId':'5ca8c4ee-b8a7-4cfd-b34f-43f723c1d20d','UId':'cb6829ad-cf69-4c23-84e5-dec8962756fa','Col':3,'Row':11,'Format':'string','Value':'','TargetCode':''}</v>
      </c>
    </row>
    <row r="204" spans="1:1">
      <c r="A204"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{'SheetId':'5ca8c4ee-b8a7-4cfd-b34f-43f723c1d20d','UId':'a9ac8c83-8f86-4ac0-bc93-2e0ccf1bde7b','Col':4,'Row':11,'Format':'numberic','Value':'521624167750','TargetCode':''}</v>
      </c>
    </row>
    <row r="205" spans="1:1">
      <c r="A20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{'SheetId':'5ca8c4ee-b8a7-4cfd-b34f-43f723c1d20d','UId':'ad1c9ab5-40ea-43f5-8b81-22d1c2ae84bc','Col':5,'Row':11,'Format':'numberic','Value':'551959781700','TargetCode':''}</v>
      </c>
    </row>
    <row r="206" spans="1:1">
      <c r="A206"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207" spans="1:1">
      <c r="A207"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{'SheetId':'5ca8c4ee-b8a7-4cfd-b34f-43f723c1d20d','UId':'ae35444f-eacb-4670-ae19-d5a4997fa00d','Col':4,'Row':12,'Format':'numberic','Value':'521624167750','TargetCode':''}</v>
      </c>
    </row>
    <row r="208" spans="1:1">
      <c r="A208"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{'SheetId':'5ca8c4ee-b8a7-4cfd-b34f-43f723c1d20d','UId':'8a2b31f2-32ad-4736-aa18-cfa3cef6299a','Col':5,'Row':12,'Format':'numberic','Value':'550948331700','TargetCode':''}</v>
      </c>
    </row>
    <row r="209" spans="1:1">
      <c r="A209"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{'SheetId':'5ca8c4ee-b8a7-4cfd-b34f-43f723c1d20d','UId':'4db1858f-590b-485a-96bd-ed8a1df0f077','Col':3,'Row':13,'Format':'string','Value':'','TargetCode':''}</v>
      </c>
    </row>
    <row r="210" spans="1:1">
      <c r="A210"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{'SheetId':'5ca8c4ee-b8a7-4cfd-b34f-43f723c1d20d','UId':'f4647ecb-0931-4272-bb98-9399c6d3525d','Col':4,'Row':13,'Format':'numberic','Value':'0','TargetCode':''}</v>
      </c>
    </row>
    <row r="211" spans="1:1">
      <c r="A211"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{'SheetId':'5ca8c4ee-b8a7-4cfd-b34f-43f723c1d20d','UId':'08386fc8-2ac9-41fc-84f2-145d7bac9a33','Col':5,'Row':13,'Format':'numberic','Value':'0','TargetCode':''}</v>
      </c>
    </row>
    <row r="212" spans="1:1">
      <c r="A212"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{'SheetId':'5ca8c4ee-b8a7-4cfd-b34f-43f723c1d20d','UId':'516028fc-6519-4636-9942-b6d64bceca72','Col':3,'Row':14,'Format':'string','Value':'','TargetCode':''}</v>
      </c>
    </row>
    <row r="213" spans="1:1">
      <c r="A213"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{'SheetId':'5ca8c4ee-b8a7-4cfd-b34f-43f723c1d20d','UId':'edf356bc-76e8-4073-807b-89247b115eb3','Col':4,'Row':14,'Format':'numberic','Value':'0','TargetCode':''}</v>
      </c>
    </row>
    <row r="214" spans="1:1">
      <c r="A214"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{'SheetId':'5ca8c4ee-b8a7-4cfd-b34f-43f723c1d20d','UId':'dd26ab28-8e45-4175-9fd2-5b88a795ed52','Col':5,'Row':14,'Format':'numberic','Value':'0','TargetCode':''}</v>
      </c>
    </row>
    <row r="215" spans="1:1">
      <c r="A21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{'SheetId':'5ca8c4ee-b8a7-4cfd-b34f-43f723c1d20d','UId':'86ba53aa-b328-4024-9068-06e0ad8d35e8','Col':3,'Row':15,'Format':'string','Value':'','TargetCode':''}</v>
      </c>
    </row>
    <row r="216" spans="1:1">
      <c r="A216"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{'SheetId':'5ca8c4ee-b8a7-4cfd-b34f-43f723c1d20d','UId':'4c057c2c-b13a-4e8a-9162-afb0dcd861ba','Col':4,'Row':15,'Format':'numberic','Value':'0','TargetCode':''}</v>
      </c>
    </row>
    <row r="217" spans="1:1">
      <c r="A217"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{'SheetId':'5ca8c4ee-b8a7-4cfd-b34f-43f723c1d20d','UId':'d7c7b84b-a2c3-4c1c-9681-93966dcd73c3','Col':5,'Row':15,'Format':'numberic','Value':'0','TargetCode':''}</v>
      </c>
    </row>
    <row r="218" spans="1:1">
      <c r="A218"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{'SheetId':'5ca8c4ee-b8a7-4cfd-b34f-43f723c1d20d','UId':'48d91216-04ae-469f-9e24-22171fe28dc8','Col':3,'Row':16,'Format':'string','Value':'','TargetCode':''}</v>
      </c>
    </row>
    <row r="219" spans="1:1">
      <c r="A219"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{'SheetId':'5ca8c4ee-b8a7-4cfd-b34f-43f723c1d20d','UId':'3b378ccf-8e0f-424f-8d0d-0b2daa559854','Col':4,'Row':16,'Format':'numberic','Value':'0','TargetCode':''}</v>
      </c>
    </row>
    <row r="220" spans="1:1">
      <c r="A220"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{'SheetId':'5ca8c4ee-b8a7-4cfd-b34f-43f723c1d20d','UId':'bddc1dbe-abc7-4aa2-8cd5-afa8c3613640','Col':5,'Row':16,'Format':'numberic','Value':'0','TargetCode':''}</v>
      </c>
    </row>
    <row r="221" spans="1:1">
      <c r="A221"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{'SheetId':'5ca8c4ee-b8a7-4cfd-b34f-43f723c1d20d','UId':'d050c1dd-2c58-4087-87f2-7bdf905130a9','Col':3,'Row':17,'Format':'string','Value':'','TargetCode':''}</v>
      </c>
    </row>
    <row r="222" spans="1:1">
      <c r="A222"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{'SheetId':'5ca8c4ee-b8a7-4cfd-b34f-43f723c1d20d','UId':'de88c083-4fdd-4aeb-a9ca-2390f8b3c4f0','Col':4,'Row':17,'Format':'numberic','Value':'0','TargetCode':''}</v>
      </c>
    </row>
    <row r="223" spans="1:1">
      <c r="A223"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{'SheetId':'5ca8c4ee-b8a7-4cfd-b34f-43f723c1d20d','UId':'9c0b055c-06c2-4503-a5ac-c163e67ff53a','Col':5,'Row':17,'Format':'numberic','Value':'0','TargetCode':''}</v>
      </c>
    </row>
    <row r="224" spans="1:1">
      <c r="A224"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{'SheetId':'5ca8c4ee-b8a7-4cfd-b34f-43f723c1d20d','UId':'8fceb95b-3c3d-48aa-9aa8-98d0c693533c','Col':3,'Row':18,'Format':'string','Value':'','TargetCode':''}</v>
      </c>
    </row>
    <row r="225" spans="1:1">
      <c r="A22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{'SheetId':'5ca8c4ee-b8a7-4cfd-b34f-43f723c1d20d','UId':'7e0c86ad-1373-4514-97f0-3faf75c2e507','Col':4,'Row':18,'Format':'numberic','Value':'0','TargetCode':''}</v>
      </c>
    </row>
    <row r="226" spans="1:1">
      <c r="A226"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{'SheetId':'5ca8c4ee-b8a7-4cfd-b34f-43f723c1d20d','UId':'5ea3f2c7-3d75-44f1-b59d-5df6d551fec3','Col':5,'Row':18,'Format':'numberic','Value':'1011450000','TargetCode':''}</v>
      </c>
    </row>
    <row r="227" spans="1:1">
      <c r="A227"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{'SheetId':'5ca8c4ee-b8a7-4cfd-b34f-43f723c1d20d','UId':'16b2a550-fe9b-4e7d-bcc4-9ec82e1a4689','Col':3,'Row':19,'Format':'string','Value':'','TargetCode':''}</v>
      </c>
    </row>
    <row r="228" spans="1:1">
      <c r="A228"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{'SheetId':'5ca8c4ee-b8a7-4cfd-b34f-43f723c1d20d','UId':'85ea42a8-ca26-4290-9d4e-2f0ab7bece49','Col':4,'Row':19,'Format':'numberic','Value':'0','TargetCode':''}</v>
      </c>
    </row>
    <row r="229" spans="1:1">
      <c r="A229"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{'SheetId':'5ca8c4ee-b8a7-4cfd-b34f-43f723c1d20d','UId':'c4fb93a1-170b-4107-8cab-166c1784e730','Col':5,'Row':19,'Format':'numberic','Value':'0','TargetCode':''}</v>
      </c>
    </row>
    <row r="230" spans="1:1">
      <c r="A230"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{'SheetId':'5ca8c4ee-b8a7-4cfd-b34f-43f723c1d20d','UId':'acdb501b-8dd2-4aa6-9a1d-aa6fba8f66e1','Col':3,'Row':20,'Format':'string','Value':'','TargetCode':''}</v>
      </c>
    </row>
    <row r="231" spans="1:1">
      <c r="A231"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232" spans="1:1">
      <c r="A232"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233" spans="1:1">
      <c r="A233"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{'SheetId':'5ca8c4ee-b8a7-4cfd-b34f-43f723c1d20d','UId':'d2bd03f5-5621-4a7e-adc9-73d110f1e1bb','Col':3,'Row':21,'Format':'string','Value':'','TargetCode':''}</v>
      </c>
    </row>
    <row r="234" spans="1:1">
      <c r="A234"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{'SheetId':'5ca8c4ee-b8a7-4cfd-b34f-43f723c1d20d','UId':'777314ed-8433-47f6-beca-a90b2ea3bb0c','Col':4,'Row':21,'Format':'numberic','Value':'0','TargetCode':''}</v>
      </c>
    </row>
    <row r="235" spans="1:1">
      <c r="A23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{'SheetId':'5ca8c4ee-b8a7-4cfd-b34f-43f723c1d20d','UId':'988cf667-ab49-40bb-b00d-b6a104a6f85d','Col':5,'Row':21,'Format':'numberic','Value':'0','TargetCode':''}</v>
      </c>
    </row>
    <row r="236" spans="1:1">
      <c r="A236"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{'SheetId':'5ca8c4ee-b8a7-4cfd-b34f-43f723c1d20d','UId':'626fa20e-c8e0-4a49-bb15-b611ed66d690','Col':3,'Row':22,'Format':'string','Value':'','TargetCode':''}</v>
      </c>
    </row>
    <row r="237" spans="1:1">
      <c r="A237"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{'SheetId':'5ca8c4ee-b8a7-4cfd-b34f-43f723c1d20d','UId':'3321c5ad-cc2a-40fc-afb1-061e80eedb2d','Col':4,'Row':22,'Format':'numberic','Value':'0','TargetCode':''}</v>
      </c>
    </row>
    <row r="238" spans="1:1">
      <c r="A238"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{'SheetId':'5ca8c4ee-b8a7-4cfd-b34f-43f723c1d20d','UId':'42e5236c-9363-47a8-b42b-5b4aa26dd159','Col':5,'Row':22,'Format':'numberic','Value':'0','TargetCode':''}</v>
      </c>
    </row>
    <row r="239" spans="1:1">
      <c r="A239"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{'SheetId':'5ca8c4ee-b8a7-4cfd-b34f-43f723c1d20d','UId':'b2ddc811-de81-4421-b6e9-e6e0aafee633','Col':3,'Row':23,'Format':'string','Value':'','TargetCode':''}</v>
      </c>
    </row>
    <row r="240" spans="1:1">
      <c r="A240"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{'SheetId':'5ca8c4ee-b8a7-4cfd-b34f-43f723c1d20d','UId':'ca58cbba-98b3-49a4-9da9-393869356c26','Col':4,'Row':23,'Format':'numberic','Value':'5570797875','TargetCode':''}</v>
      </c>
    </row>
    <row r="241" spans="1:1">
      <c r="A241"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{'SheetId':'5ca8c4ee-b8a7-4cfd-b34f-43f723c1d20d','UId':'ba14a456-c472-4698-ac5e-238c3081cf55','Col':5,'Row':23,'Format':'numberic','Value':'513425000','TargetCode':''}</v>
      </c>
    </row>
    <row r="242" spans="1:1">
      <c r="A242"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{'SheetId':'5ca8c4ee-b8a7-4cfd-b34f-43f723c1d20d','UId':'e9559566-5b34-4c2b-b78c-e87999a48afc','Col':3,'Row':24,'Format':'string','Value':'','TargetCode':''}</v>
      </c>
    </row>
    <row r="243" spans="1:1">
      <c r="A243"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{'SheetId':'5ca8c4ee-b8a7-4cfd-b34f-43f723c1d20d','UId':'1cc19574-a596-49ed-abda-59329314ed5a','Col':4,'Row':24,'Format':'numberic','Value':'5095495275','TargetCode':''}</v>
      </c>
    </row>
    <row r="244" spans="1:1">
      <c r="A244"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{'SheetId':'5ca8c4ee-b8a7-4cfd-b34f-43f723c1d20d','UId':'078568e9-620f-436b-bc66-ca4eaa29bcd7','Col':5,'Row':24,'Format':'numberic','Value':'0','TargetCode':''}</v>
      </c>
    </row>
    <row r="245" spans="1:1">
      <c r="A24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{'SheetId':'5ca8c4ee-b8a7-4cfd-b34f-43f723c1d20d','UId':'f399e73b-8932-4052-af2c-60430a24d9a4','Col':3,'Row':25,'Format':'string','Value':'','TargetCode':''}</v>
      </c>
    </row>
    <row r="246" spans="1:1">
      <c r="A246"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{'SheetId':'5ca8c4ee-b8a7-4cfd-b34f-43f723c1d20d','UId':'9084a6ca-8099-40ed-ae15-d176f5575c78','Col':4,'Row':25,'Format':'numberic','Value':'0','TargetCode':''}</v>
      </c>
    </row>
    <row r="247" spans="1:1">
      <c r="A247"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{'SheetId':'5ca8c4ee-b8a7-4cfd-b34f-43f723c1d20d','UId':'2b8654a5-fa3a-47e2-b6aa-d98b3ab50717','Col':5,'Row':25,'Format':'numberic','Value':'0','TargetCode':''}</v>
      </c>
    </row>
    <row r="248" spans="1:1">
      <c r="A248"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{'SheetId':'5ca8c4ee-b8a7-4cfd-b34f-43f723c1d20d','UId':'2621a98e-b5b9-4b86-9345-1bc31102a122','Col':3,'Row':26,'Format':'string','Value':'','TargetCode':''}</v>
      </c>
    </row>
    <row r="249" spans="1:1">
      <c r="A249"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{'SheetId':'5ca8c4ee-b8a7-4cfd-b34f-43f723c1d20d','UId':'46e43a64-dfba-43ba-b9bf-ecc5f455b6ba','Col':4,'Row':26,'Format':'numberic','Value':'475302600','TargetCode':''}</v>
      </c>
    </row>
    <row r="250" spans="1:1">
      <c r="A250"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{'SheetId':'5ca8c4ee-b8a7-4cfd-b34f-43f723c1d20d','UId':'dcd217af-892e-4c67-b714-3319381669b6','Col':5,'Row':26,'Format':'numberic','Value':'513425000','TargetCode':''}</v>
      </c>
    </row>
    <row r="251" spans="1:1">
      <c r="A251"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{'SheetId':'5ca8c4ee-b8a7-4cfd-b34f-43f723c1d20d','UId':'24f15ee5-1c58-4e36-8ed6-9bbf681292f1','Col':3,'Row':27,'Format':'string','Value':'','TargetCode':''}</v>
      </c>
    </row>
    <row r="252" spans="1:1">
      <c r="A252"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{'SheetId':'5ca8c4ee-b8a7-4cfd-b34f-43f723c1d20d','UId':'f0778966-a99c-4665-b139-914f0259e878','Col':4,'Row':27,'Format':'numberic','Value':'0','TargetCode':''}</v>
      </c>
    </row>
    <row r="253" spans="1:1">
      <c r="A253"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{'SheetId':'5ca8c4ee-b8a7-4cfd-b34f-43f723c1d20d','UId':'c30cedec-5164-4afb-80a6-60bab974327e','Col':5,'Row':27,'Format':'numberic','Value':'0','TargetCode':''}</v>
      </c>
    </row>
    <row r="254" spans="1:1">
      <c r="A254"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{'SheetId':'5ca8c4ee-b8a7-4cfd-b34f-43f723c1d20d','UId':'1fda622d-188d-47be-93f1-33ff2dabe2e4','Col':3,'Row':28,'Format':'string','Value':'','TargetCode':''}</v>
      </c>
    </row>
    <row r="255" spans="1:1">
      <c r="A25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{'SheetId':'5ca8c4ee-b8a7-4cfd-b34f-43f723c1d20d','UId':'f5903d18-a6f2-4e64-b1bc-f205ca12ab6e','Col':4,'Row':28,'Format':'numberic','Value':'0','TargetCode':''}</v>
      </c>
    </row>
    <row r="256" spans="1:1">
      <c r="A256"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{'SheetId':'5ca8c4ee-b8a7-4cfd-b34f-43f723c1d20d','UId':'2770d90b-1e87-40ec-b31b-002655263523','Col':5,'Row':28,'Format':'numberic','Value':'0','TargetCode':''}</v>
      </c>
    </row>
    <row r="257" spans="1:1">
      <c r="A257"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{'SheetId':'5ca8c4ee-b8a7-4cfd-b34f-43f723c1d20d','UId':'39614021-0dad-451b-9f4b-a02ee2feca3b','Col':3,'Row':29,'Format':'string','Value':'','TargetCode':''}</v>
      </c>
    </row>
    <row r="258" spans="1:1">
      <c r="A258"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{'SheetId':'5ca8c4ee-b8a7-4cfd-b34f-43f723c1d20d','UId':'0cb41851-570e-445c-ad6c-14a8d02aaf12','Col':4,'Row':29,'Format':'numberic','Value':'0','TargetCode':''}</v>
      </c>
    </row>
    <row r="259" spans="1:1">
      <c r="A259"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{'SheetId':'5ca8c4ee-b8a7-4cfd-b34f-43f723c1d20d','UId':'69517419-315f-4faf-8a12-3ff114244cb7','Col':5,'Row':29,'Format':'numberic','Value':'0','TargetCode':''}</v>
      </c>
    </row>
    <row r="260" spans="1:1">
      <c r="A260"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{'SheetId':'5ca8c4ee-b8a7-4cfd-b34f-43f723c1d20d','UId':'559575e2-8c12-4028-b00e-a24da93ec358','Col':3,'Row':30,'Format':'string','Value':'','TargetCode':''}</v>
      </c>
    </row>
    <row r="261" spans="1:1">
      <c r="A261"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{'SheetId':'5ca8c4ee-b8a7-4cfd-b34f-43f723c1d20d','UId':'f2d74e95-7333-4626-93ee-94cf504fa2a9','Col':4,'Row':30,'Format':'numberic','Value':'0','TargetCode':''}</v>
      </c>
    </row>
    <row r="262" spans="1:1">
      <c r="A262"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{'SheetId':'5ca8c4ee-b8a7-4cfd-b34f-43f723c1d20d','UId':'24ce480c-7a68-4534-b2b8-2ab01fb7aba9','Col':5,'Row':30,'Format':'numberic','Value':'0','TargetCode':''}</v>
      </c>
    </row>
    <row r="263" spans="1:1">
      <c r="A263"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{'SheetId':'5ca8c4ee-b8a7-4cfd-b34f-43f723c1d20d','UId':'be64ad04-78ab-4d85-8306-86704ba8a64c','Col':3,'Row':31,'Format':'string','Value':'','TargetCode':''}</v>
      </c>
    </row>
    <row r="264" spans="1:1">
      <c r="A264"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{'SheetId':'5ca8c4ee-b8a7-4cfd-b34f-43f723c1d20d','UId':'0f673f5b-d298-4fa6-9f0f-e67176ddba22','Col':4,'Row':31,'Format':'numberic','Value':'0','TargetCode':''}</v>
      </c>
    </row>
    <row r="265" spans="1:1">
      <c r="A26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{'SheetId':'5ca8c4ee-b8a7-4cfd-b34f-43f723c1d20d','UId':'bc170c99-f1f0-4594-85a5-ab7842a61335','Col':5,'Row':31,'Format':'numberic','Value':'0','TargetCode':''}</v>
      </c>
    </row>
    <row r="266" spans="1:1">
      <c r="A266"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{'SheetId':'5ca8c4ee-b8a7-4cfd-b34f-43f723c1d20d','UId':'6bf11537-bf9f-40d7-b697-6546e9c9e734','Col':3,'Row':32,'Format':'string','Value':'','TargetCode':''}</v>
      </c>
    </row>
    <row r="267" spans="1:1">
      <c r="A267"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{'SheetId':'5ca8c4ee-b8a7-4cfd-b34f-43f723c1d20d','UId':'b8785e29-9136-4539-8226-cf7bab199882','Col':4,'Row':32,'Format':'numberic','Value':'0','TargetCode':''}</v>
      </c>
    </row>
    <row r="268" spans="1:1">
      <c r="A268"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{'SheetId':'5ca8c4ee-b8a7-4cfd-b34f-43f723c1d20d','UId':'0aeca7d7-2111-4c3a-bf20-653a0ba13291','Col':5,'Row':32,'Format':'numberic','Value':'0','TargetCode':''}</v>
      </c>
    </row>
    <row r="269" spans="1:1">
      <c r="A269"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{'SheetId':'5ca8c4ee-b8a7-4cfd-b34f-43f723c1d20d','UId':'77bddd50-ffb4-4706-981b-a256dd129d5c','Col':3,'Row':33,'Format':'string','Value':'','TargetCode':''}</v>
      </c>
    </row>
    <row r="270" spans="1:1">
      <c r="A270"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{'SheetId':'5ca8c4ee-b8a7-4cfd-b34f-43f723c1d20d','UId':'776d4786-e924-4c37-8989-758787a84a73','Col':4,'Row':33,'Format':'numberic','Value':'0','TargetCode':''}</v>
      </c>
    </row>
    <row r="271" spans="1:1">
      <c r="A271"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{'SheetId':'5ca8c4ee-b8a7-4cfd-b34f-43f723c1d20d','UId':'c5085a09-0f8c-43d3-bc0b-15199ce12055','Col':5,'Row':33,'Format':'numberic','Value':'0','TargetCode':''}</v>
      </c>
    </row>
    <row r="272" spans="1:1">
      <c r="A272"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{'SheetId':'5ca8c4ee-b8a7-4cfd-b34f-43f723c1d20d','UId':'dad048e0-4c6c-4070-a5b3-d9b5c0c10c90','Col':3,'Row':34,'Format':'string','Value':'','TargetCode':''}</v>
      </c>
    </row>
    <row r="273" spans="1:1">
      <c r="A273"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{'SheetId':'5ca8c4ee-b8a7-4cfd-b34f-43f723c1d20d','UId':'b4372668-0a1e-41fc-9997-88d70fbd3f1c','Col':4,'Row':34,'Format':'numberic','Value':'475302600','TargetCode':''}</v>
      </c>
    </row>
    <row r="274" spans="1:1">
      <c r="A274"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{'SheetId':'5ca8c4ee-b8a7-4cfd-b34f-43f723c1d20d','UId':'b3e6f0f8-39ef-4244-88ea-6cc64ad3a9c2','Col':5,'Row':34,'Format':'numberic','Value':'513425000','TargetCode':''}</v>
      </c>
    </row>
    <row r="275" spans="1:1">
      <c r="A27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{'SheetId':'5ca8c4ee-b8a7-4cfd-b34f-43f723c1d20d','UId':'410563df-1cad-4a09-bfb8-2ef0ebf30467','Col':3,'Row':35,'Format':'string','Value':'','TargetCode':''}</v>
      </c>
    </row>
    <row r="276" spans="1:1">
      <c r="A276"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{'SheetId':'5ca8c4ee-b8a7-4cfd-b34f-43f723c1d20d','UId':'6eed3484-d4bc-4f35-804c-f9afc0b337cd','Col':4,'Row':35,'Format':'numberic','Value':'475302600','TargetCode':''}</v>
      </c>
    </row>
    <row r="277" spans="1:1">
      <c r="A277"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{'SheetId':'5ca8c4ee-b8a7-4cfd-b34f-43f723c1d20d','UId':'2d51cac2-506a-4398-9cfc-abf8e8ec2009','Col':5,'Row':35,'Format':'numberic','Value':'513425000','TargetCode':''}</v>
      </c>
    </row>
    <row r="278" spans="1:1">
      <c r="A278"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{'SheetId':'5ca8c4ee-b8a7-4cfd-b34f-43f723c1d20d','UId':'7a2b6b8d-b62e-4582-8262-1d63c3b7c83f','Col':3,'Row':36,'Format':'string','Value':'','TargetCode':''}</v>
      </c>
    </row>
    <row r="279" spans="1:1">
      <c r="A279"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{'SheetId':'5ca8c4ee-b8a7-4cfd-b34f-43f723c1d20d','UId':'9e7fc8c4-7116-4248-bf32-6812d8d17884','Col':4,'Row':36,'Format':'numberic','Value':'0','TargetCode':''}</v>
      </c>
    </row>
    <row r="280" spans="1:1">
      <c r="A280"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{'SheetId':'5ca8c4ee-b8a7-4cfd-b34f-43f723c1d20d','UId':'3478b069-834b-4dae-9394-003d07b0c62e','Col':5,'Row':36,'Format':'numberic','Value':'0','TargetCode':''}</v>
      </c>
    </row>
    <row r="281" spans="1:1">
      <c r="A281"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{'SheetId':'5ca8c4ee-b8a7-4cfd-b34f-43f723c1d20d','UId':'29ce7101-bc4e-4d04-a8f5-cb7d51ed8ad8','Col':3,'Row':37,'Format':'string','Value':'','TargetCode':''}</v>
      </c>
    </row>
    <row r="282" spans="1:1">
      <c r="A282"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{'SheetId':'5ca8c4ee-b8a7-4cfd-b34f-43f723c1d20d','UId':'17a56b92-c365-41d8-89ea-786c171e3ec2','Col':4,'Row':37,'Format':'numberic','Value':'0','TargetCode':''}</v>
      </c>
    </row>
    <row r="283" spans="1:1">
      <c r="A283"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{'SheetId':'5ca8c4ee-b8a7-4cfd-b34f-43f723c1d20d','UId':'789be0a9-2df4-45c3-b6c1-7ca2f80cd015','Col':5,'Row':37,'Format':'numberic','Value':'0','TargetCode':''}</v>
      </c>
    </row>
    <row r="284" spans="1:1">
      <c r="A284"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{'SheetId':'5ca8c4ee-b8a7-4cfd-b34f-43f723c1d20d','UId':'fdc9a561-e4a9-4feb-83b7-c405d857615c','Col':3,'Row':38,'Format':'string','Value':'','TargetCode':''}</v>
      </c>
    </row>
    <row r="285" spans="1:1">
      <c r="A28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{'SheetId':'5ca8c4ee-b8a7-4cfd-b34f-43f723c1d20d','UId':'64548593-35e3-4ccf-9736-13141cd4a9c4','Col':4,'Row':38,'Format':'numberic','Value':'0','TargetCode':''}</v>
      </c>
    </row>
    <row r="286" spans="1:1">
      <c r="A286"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{'SheetId':'5ca8c4ee-b8a7-4cfd-b34f-43f723c1d20d','UId':'f019a5a0-823b-444f-810a-e9077da9e98e','Col':5,'Row':38,'Format':'numberic','Value':'0','TargetCode':''}</v>
      </c>
    </row>
    <row r="287" spans="1:1">
      <c r="A287"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{'SheetId':'5ca8c4ee-b8a7-4cfd-b34f-43f723c1d20d','UId':'c15ad083-71d4-4998-a84f-9cb6e4bfb4cd','Col':3,'Row':39,'Format':'string','Value':'','TargetCode':''}</v>
      </c>
    </row>
    <row r="288" spans="1:1">
      <c r="A288"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{'SheetId':'5ca8c4ee-b8a7-4cfd-b34f-43f723c1d20d','UId':'f4c59817-64fd-4c21-bf81-9d5d241629b9','Col':4,'Row':39,'Format':'numberic','Value':'0','TargetCode':''}</v>
      </c>
    </row>
    <row r="289" spans="1:1">
      <c r="A289"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{'SheetId':'5ca8c4ee-b8a7-4cfd-b34f-43f723c1d20d','UId':'185b24e7-28df-4fbe-ae69-ced65e6de3bc','Col':5,'Row':39,'Format':'numberic','Value':'0','TargetCode':''}</v>
      </c>
    </row>
    <row r="290" spans="1:1">
      <c r="A290"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{'SheetId':'5ca8c4ee-b8a7-4cfd-b34f-43f723c1d20d','UId':'a86c3edb-607f-4689-83a3-8fb88aaad554','Col':3,'Row':40,'Format':'string','Value':'','TargetCode':''}</v>
      </c>
    </row>
    <row r="291" spans="1:1">
      <c r="A291"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92" spans="1:1">
      <c r="A292"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93" spans="1:1">
      <c r="A293"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{'SheetId':'5ca8c4ee-b8a7-4cfd-b34f-43f723c1d20d','UId':'15d71251-b4db-4de3-88d7-b363aa1575ff','Col':3,'Row':41,'Format':'string','Value':'','TargetCode':''}</v>
      </c>
    </row>
    <row r="294" spans="1:1">
      <c r="A294"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{'SheetId':'5ca8c4ee-b8a7-4cfd-b34f-43f723c1d20d','UId':'eea1d971-324e-4887-9409-9540105158f4','Col':4,'Row':41,'Format':'numberic','Value':'0','TargetCode':''}</v>
      </c>
    </row>
    <row r="295" spans="1:1">
      <c r="A29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{'SheetId':'5ca8c4ee-b8a7-4cfd-b34f-43f723c1d20d','UId':'d496fd68-710c-4f26-bb81-e4e1e2b58bf9','Col':5,'Row':41,'Format':'numberic','Value':'0','TargetCode':''}</v>
      </c>
    </row>
    <row r="296" spans="1:1">
      <c r="A296"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{'SheetId':'5ca8c4ee-b8a7-4cfd-b34f-43f723c1d20d','UId':'a852af54-bc30-4635-920a-fb6196f1be5e','Col':3,'Row':42,'Format':'string','Value':'','TargetCode':''}</v>
      </c>
    </row>
    <row r="297" spans="1:1">
      <c r="A297"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98" spans="1:1">
      <c r="A298"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99" spans="1:1">
      <c r="A299"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{'SheetId':'5ca8c4ee-b8a7-4cfd-b34f-43f723c1d20d','UId':'6bde1cba-869d-4eec-8254-3b2f041cbf22','Col':3,'Row':43,'Format':'string','Value':'','TargetCode':''}</v>
      </c>
    </row>
    <row r="300" spans="1:1">
      <c r="A300"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301" spans="1:1">
      <c r="A301"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{'SheetId':'5ca8c4ee-b8a7-4cfd-b34f-43f723c1d20d','UId':'c14f731d-6f1d-47bf-96c0-febcef8c1d8b','Col':5,'Row':43,'Format':'numberic','Value':'0','TargetCode':''}</v>
      </c>
    </row>
    <row r="302" spans="1:1">
      <c r="A302"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{'SheetId':'5ca8c4ee-b8a7-4cfd-b34f-43f723c1d20d','UId':'ac771148-2a2e-4064-8448-229676bb2f77','Col':3,'Row':44,'Format':'string','Value':'','TargetCode':''}</v>
      </c>
    </row>
    <row r="303" spans="1:1">
      <c r="A303"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304" spans="1:1">
      <c r="A304"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305" spans="1:1">
      <c r="A30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306" spans="1:1">
      <c r="A306"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{'SheetId':'5ca8c4ee-b8a7-4cfd-b34f-43f723c1d20d','UId':'7dc47f22-2d30-4a5a-93c4-26a99906115b','Col':4,'Row':45,'Format':'numberic','Value':'0','TargetCode':''}</v>
      </c>
    </row>
    <row r="307" spans="1:1">
      <c r="A307"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{'SheetId':'5ca8c4ee-b8a7-4cfd-b34f-43f723c1d20d','UId':'1c11c533-0f17-40eb-9f14-5cf55fdb9d98','Col':5,'Row':45,'Format':'numberic','Value':'0','TargetCode':''}</v>
      </c>
    </row>
    <row r="308" spans="1:1">
      <c r="A308"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309" spans="1:1">
      <c r="A309"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310" spans="1:1">
      <c r="A310"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311" spans="1:1">
      <c r="A311"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312" spans="1:1">
      <c r="A312"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313" spans="1:1">
      <c r="A313"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314" spans="1:1">
      <c r="A314"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315" spans="1:1">
      <c r="A31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316" spans="1:1">
      <c r="A316"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317" spans="1:1">
      <c r="A317"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318" spans="1:1">
      <c r="A318"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319" spans="1:1">
      <c r="A319"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320" spans="1:1">
      <c r="A320"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321" spans="1:1">
      <c r="A321"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322" spans="1:1">
      <c r="A322"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323" spans="1:1">
      <c r="A323"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324" spans="1:1">
      <c r="A324"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325" spans="1:1">
      <c r="A32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326" spans="1:1">
      <c r="A326"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327" spans="1:1">
      <c r="A327"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328" spans="1:1">
      <c r="A328"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329" spans="1:1">
      <c r="A329"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330" spans="1:1">
      <c r="A330"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331" spans="1:1">
      <c r="A331"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332" spans="1:1">
      <c r="A332"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333" spans="1:1">
      <c r="A333"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334" spans="1:1">
      <c r="A334"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335" spans="1:1">
      <c r="A33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336" spans="1:1">
      <c r="A336"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337" spans="1:1">
      <c r="A337"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338" spans="1:1">
      <c r="A338"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339" spans="1:1">
      <c r="A339"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340" spans="1:1">
      <c r="A340"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341" spans="1:1">
      <c r="A341"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342" spans="1:1">
      <c r="A342"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343" spans="1:1">
      <c r="A343"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344" spans="1:1">
      <c r="A344"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345" spans="1:1">
      <c r="A34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346" spans="1:1">
      <c r="A346"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347" spans="1:1">
      <c r="A347"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348" spans="1:1">
      <c r="A348"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349" spans="1:1">
      <c r="A349"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350" spans="1:1">
      <c r="A350"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351" spans="1:1">
      <c r="A351"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352" spans="1:1">
      <c r="A352"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353" spans="1:1">
      <c r="A353"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354" spans="1:1">
      <c r="A354"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355" spans="1:1">
      <c r="A35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356" spans="1:1">
      <c r="A356"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357" spans="1:1">
      <c r="A357"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358" spans="1:1">
      <c r="A358"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359" spans="1:1">
      <c r="A359"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360" spans="1:1">
      <c r="A360"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361" spans="1:1">
      <c r="A361"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362" spans="1:1">
      <c r="A362"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363" spans="1:1">
      <c r="A363"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364" spans="1:1">
      <c r="A364"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365" spans="1:1">
      <c r="A36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366" spans="1:1">
      <c r="A366"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367" spans="1:1">
      <c r="A367"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368" spans="1:1">
      <c r="A368"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369" spans="1:1">
      <c r="A369"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70" spans="1:1">
      <c r="A370"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71" spans="1:1">
      <c r="A371"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72" spans="1:1">
      <c r="A372"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73" spans="1:1">
      <c r="A373"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74" spans="1:1">
      <c r="A374"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75" spans="1:1">
      <c r="A37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76" spans="1:1">
      <c r="A376"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77" spans="1:1">
      <c r="A377"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78" spans="1:1">
      <c r="A378"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79" spans="1:1">
      <c r="A379"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80" spans="1:1">
      <c r="A380"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81" spans="1:1">
      <c r="A381"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82" spans="1:1">
      <c r="A382"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83" spans="1:1">
      <c r="A383"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84" spans="1:1">
      <c r="A384"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85" spans="1:1">
      <c r="A38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86" spans="1:1">
      <c r="A386"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87" spans="1:1">
      <c r="A387"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88" spans="1:1">
      <c r="A388"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89" spans="1:1">
      <c r="A389"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90" spans="1:1">
      <c r="A390"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91" spans="1:1">
      <c r="A391"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92" spans="1:1">
      <c r="A392"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93" spans="1:1">
      <c r="A393"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94" spans="1:1">
      <c r="A394"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95" spans="1:1">
      <c r="A39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96" spans="1:1">
      <c r="A396"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97" spans="1:1">
      <c r="A397"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98" spans="1:1">
      <c r="A398"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99" spans="1:1">
      <c r="A399"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400" spans="1:1">
      <c r="A400"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401" spans="1:1">
      <c r="A401"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402" spans="1:1">
      <c r="A402"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403" spans="1:1">
      <c r="A403"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404" spans="1:1">
      <c r="A404"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405" spans="1:1">
      <c r="A405"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{'SheetId':'3d9f5a69-09d2-47bf-918c-13651271f903','UId':'502b0c65-f858-42b1-a43d-38e258167d7f','Col':4,'Row':3,'Format':'numberic','Value':'33201846745','TargetCode':''}</v>
      </c>
    </row>
    <row r="406" spans="1:1">
      <c r="A406"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{'SheetId':'3d9f5a69-09d2-47bf-918c-13651271f903','UId':'522040fa-deb2-4565-be8c-81c67dc50ed5','Col':5,'Row':3,'Format':'numberic','Value':'-17610622525','TargetCode':''}</v>
      </c>
    </row>
    <row r="407" spans="1:1">
      <c r="A407"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408" spans="1:1">
      <c r="A408"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{'SheetId':'3d9f5a69-09d2-47bf-918c-13651271f903','UId':'91882236-93f8-48dc-97d7-999248002a13','Col':4,'Row':4,'Format':'numberic','Value':'-22999943001','TargetCode':''}</v>
      </c>
    </row>
    <row r="409" spans="1:1">
      <c r="A409"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{'SheetId':'3d9f5a69-09d2-47bf-918c-13651271f903','UId':'978dd67c-d3f6-4513-be62-d4bec6909cd2','Col':5,'Row':4,'Format':'numberic','Value':'17065140091','TargetCode':''}</v>
      </c>
    </row>
    <row r="410" spans="1:1">
      <c r="A410"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411" spans="1:1">
      <c r="A411"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{'SheetId':'3d9f5a69-09d2-47bf-918c-13651271f903','UId':'18a7025c-d558-4391-9bb9-fc345d1c3987','Col':4,'Row':5,'Format':'numberic','Value':'-22923743001','TargetCode':''}</v>
      </c>
    </row>
    <row r="412" spans="1:1">
      <c r="A412"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{'SheetId':'3d9f5a69-09d2-47bf-918c-13651271f903','UId':'13980df1-1263-4126-ac90-4bab8738fb04','Col':5,'Row':5,'Format':'numberic','Value':'17061340091','TargetCode':''}</v>
      </c>
    </row>
    <row r="413" spans="1:1">
      <c r="A413"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414" spans="1:1">
      <c r="A414"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{'SheetId':'3d9f5a69-09d2-47bf-918c-13651271f903','UId':'ffe2ab86-b969-4383-a3ed-bae66a2b4453','Col':4,'Row':6,'Format':'numberic','Value':'-76200000','TargetCode':''}</v>
      </c>
    </row>
    <row r="415" spans="1:1">
      <c r="A415"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{'SheetId':'3d9f5a69-09d2-47bf-918c-13651271f903','UId':'3b90323c-1658-48f8-8539-d3e693f8efd7','Col':5,'Row':6,'Format':'numberic','Value':'3800000','TargetCode':''}</v>
      </c>
    </row>
    <row r="416" spans="1:1">
      <c r="A416"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417" spans="1:1">
      <c r="A417"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{'SheetId':'3d9f5a69-09d2-47bf-918c-13651271f903','UId':'73c1a238-34dd-4ed6-a18d-a7d10112ea10','Col':4,'Row':7,'Format':'numberic','Value':'10201903744','TargetCode':''}</v>
      </c>
    </row>
    <row r="418" spans="1:1">
      <c r="A418"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{'SheetId':'3d9f5a69-09d2-47bf-918c-13651271f903','UId':'b954be3c-a901-481d-8256-11b668991df2','Col':5,'Row':7,'Format':'numberic','Value':'-545482434','TargetCode':''}</v>
      </c>
    </row>
    <row r="419" spans="1:1">
      <c r="A419"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420" spans="1:1">
      <c r="A420"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{'SheetId':'3d9f5a69-09d2-47bf-918c-13651271f903','UId':'4603edaf-3927-4b70-8516-b492bc9b450f','Col':4,'Row':8,'Format':'numberic','Value':'53259356951','TargetCode':''}</v>
      </c>
    </row>
    <row r="421" spans="1:1">
      <c r="A421"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{'SheetId':'3d9f5a69-09d2-47bf-918c-13651271f903','UId':'0f6d4932-e6b4-4701-830e-884e994eb0c4','Col':5,'Row':8,'Format':'numberic','Value':'-202026541791','TargetCode':''}</v>
      </c>
    </row>
    <row r="422" spans="1:1">
      <c r="A422"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423" spans="1:1">
      <c r="A423"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{'SheetId':'3d9f5a69-09d2-47bf-918c-13651271f903','UId':'23d17f59-4db4-4737-8e7d-e886c6c6f5aa','Col':4,'Row':9,'Format':'numberic','Value':'-5095495275','TargetCode':''}</v>
      </c>
    </row>
    <row r="424" spans="1:1">
      <c r="A424"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{'SheetId':'3d9f5a69-09d2-47bf-918c-13651271f903','UId':'4f862de9-af92-4ef3-866e-01a43340357d','Col':5,'Row':9,'Format':'numberic','Value':'0','TargetCode':''}</v>
      </c>
    </row>
    <row r="425" spans="1:1">
      <c r="A425"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426" spans="1:1">
      <c r="A426"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{'SheetId':'3d9f5a69-09d2-47bf-918c-13651271f903','UId':'7294f050-f61e-4323-8f24-655a4c134817','Col':4,'Row':10,'Format':'numberic','Value':'38122400','TargetCode':''}</v>
      </c>
    </row>
    <row r="427" spans="1:1">
      <c r="A427"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{'SheetId':'3d9f5a69-09d2-47bf-918c-13651271f903','UId':'07f69c92-abf4-43e6-99e1-47a7a8aefd66','Col':5,'Row':10,'Format':'numberic','Value':'-247665000','TargetCode':''}</v>
      </c>
    </row>
    <row r="428" spans="1:1">
      <c r="A428"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429" spans="1:1">
      <c r="A429"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{'SheetId':'3d9f5a69-09d2-47bf-918c-13651271f903','UId':'d0b824aa-b664-4673-a96c-a220e8d1a35f','Col':4,'Row':11,'Format':'numberic','Value':'0','TargetCode':''}</v>
      </c>
    </row>
    <row r="430" spans="1:1">
      <c r="A430"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{'SheetId':'3d9f5a69-09d2-47bf-918c-13651271f903','UId':'56610dd1-1aca-47dc-81eb-8061829e616a','Col':5,'Row':11,'Format':'numberic','Value':'0','TargetCode':''}</v>
      </c>
    </row>
    <row r="431" spans="1:1">
      <c r="A431"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432" spans="1:1">
      <c r="A432"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433" spans="1:1">
      <c r="A433"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434" spans="1:1">
      <c r="A434"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435" spans="1:1">
      <c r="A435"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{'SheetId':'3d9f5a69-09d2-47bf-918c-13651271f903','UId':'afa714d6-d73f-4f60-a282-7a22390517e0','Col':4,'Row':13,'Format':'numberic','Value':'-22505457626','TargetCode':''}</v>
      </c>
    </row>
    <row r="436" spans="1:1">
      <c r="A436"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{'SheetId':'3d9f5a69-09d2-47bf-918c-13651271f903','UId':'8631a240-c850-4a7f-b816-08564f906400','Col':5,'Row':13,'Format':'numberic','Value':'22505457626','TargetCode':''}</v>
      </c>
    </row>
    <row r="437" spans="1:1">
      <c r="A437"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438" spans="1:1">
      <c r="A438"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{'SheetId':'3d9f5a69-09d2-47bf-918c-13651271f903','UId':'baaeff25-ed58-4805-8b78-fbb0b659d150','Col':4,'Row':14,'Format':'numberic','Value':'222966119','TargetCode':''}</v>
      </c>
    </row>
    <row r="439" spans="1:1">
      <c r="A439"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{'SheetId':'3d9f5a69-09d2-47bf-918c-13651271f903','UId':'de431fc7-efd0-4d61-8bd7-0a4b5bf3c76a','Col':5,'Row':14,'Format':'numberic','Value':'-124104251','TargetCode':''}</v>
      </c>
    </row>
    <row r="440" spans="1:1">
      <c r="A440"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441" spans="1:1">
      <c r="A441"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442" spans="1:1">
      <c r="A442"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443" spans="1:1">
      <c r="A443"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444" spans="1:1">
      <c r="A444"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{'SheetId':'3d9f5a69-09d2-47bf-918c-13651271f903','UId':'4b839341-0732-4737-bb64-1197a2c916fe','Col':4,'Row':16,'Format':'numberic','Value':'28698489','TargetCode':''}</v>
      </c>
    </row>
    <row r="445" spans="1:1">
      <c r="A445"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{'SheetId':'3d9f5a69-09d2-47bf-918c-13651271f903','UId':'dbec0dd9-271a-47c1-8eff-dae8103338ff','Col':5,'Row':16,'Format':'numberic','Value':'-21157862','TargetCode':''}</v>
      </c>
    </row>
    <row r="446" spans="1:1">
      <c r="A446"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447" spans="1:1">
      <c r="A447"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{'SheetId':'3d9f5a69-09d2-47bf-918c-13651271f903','UId':'e0de7cd1-63e3-4981-9320-ab5b3577409d','Col':4,'Row':17,'Format':'numberic','Value':'330611914','TargetCode':''}</v>
      </c>
    </row>
    <row r="448" spans="1:1">
      <c r="A448"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{'SheetId':'3d9f5a69-09d2-47bf-918c-13651271f903','UId':'ffce13a4-03ae-4932-a59b-eb24a71ffd97','Col':5,'Row':17,'Format':'numberic','Value':'-3831957549','TargetCode':''}</v>
      </c>
    </row>
    <row r="449" spans="1:1">
      <c r="A449"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450" spans="1:1">
      <c r="A450"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{'SheetId':'3d9f5a69-09d2-47bf-918c-13651271f903','UId':'822e93a7-96a5-404c-ba37-12051d458643','Col':4,'Row':18,'Format':'numberic','Value':'-125555076','TargetCode':''}</v>
      </c>
    </row>
    <row r="451" spans="1:1">
      <c r="A451"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{'SheetId':'3d9f5a69-09d2-47bf-918c-13651271f903','UId':'25c05d3e-33c2-4033-9401-21bc2549abad','Col':5,'Row':18,'Format':'numberic','Value':'-2361042767','TargetCode':''}</v>
      </c>
    </row>
    <row r="452" spans="1:1">
      <c r="A452"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453" spans="1:1">
      <c r="A453"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{'SheetId':'3d9f5a69-09d2-47bf-918c-13651271f903','UId':'61d5df60-7115-4dce-b16e-228e18d079c5','Col':4,'Row':19,'Format':'numberic','Value':'0','TargetCode':''}</v>
      </c>
    </row>
    <row r="454" spans="1:1">
      <c r="A454"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{'SheetId':'3d9f5a69-09d2-47bf-918c-13651271f903','UId':'d518b108-bc43-4df9-af2f-32c889563143','Col':5,'Row':19,'Format':'numberic','Value':'0','TargetCode':''}</v>
      </c>
    </row>
    <row r="455" spans="1:1">
      <c r="A455"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456" spans="1:1">
      <c r="A456"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{'SheetId':'3d9f5a69-09d2-47bf-918c-13651271f903','UId':'c1811a2b-f605-43cb-add8-783e2fa63b73','Col':4,'Row':20,'Format':'numberic','Value':'-12864197','TargetCode':''}</v>
      </c>
    </row>
    <row r="457" spans="1:1">
      <c r="A457"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{'SheetId':'3d9f5a69-09d2-47bf-918c-13651271f903','UId':'3582a546-2d6e-4889-a081-16929b7f527e','Col':5,'Row':20,'Format':'numberic','Value':'417022926','TargetCode':''}</v>
      </c>
    </row>
    <row r="458" spans="1:1">
      <c r="A458"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459" spans="1:1">
      <c r="A459"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460" spans="1:1">
      <c r="A460"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461" spans="1:1">
      <c r="A461"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462" spans="1:1">
      <c r="A462"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{'SheetId':'3d9f5a69-09d2-47bf-918c-13651271f903','UId':'8c8b69f1-cc40-4b54-90df-311c78ba4148','Col':4,'Row':22,'Format':'numberic','Value':'36342287443','TargetCode':''}</v>
      </c>
    </row>
    <row r="463" spans="1:1">
      <c r="A463"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{'SheetId':'3d9f5a69-09d2-47bf-918c-13651271f903','UId':'fd606e9b-ec43-41fb-b336-0441e41cb06e','Col':5,'Row':22,'Format':'numberic','Value':'-186235471102','TargetCode':''}</v>
      </c>
    </row>
    <row r="464" spans="1:1">
      <c r="A464"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465" spans="1:1">
      <c r="A465"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466" spans="1:1">
      <c r="A466"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467" spans="1:1">
      <c r="A467"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468" spans="1:1">
      <c r="A468"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{'SheetId':'3d9f5a69-09d2-47bf-918c-13651271f903','UId':'2a1e2106-f27f-4229-8849-6edebf11f81b','Col':4,'Row':24,'Format':'numberic','Value':'227380888337','TargetCode':''}</v>
      </c>
    </row>
    <row r="469" spans="1:1">
      <c r="A469"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{'SheetId':'3d9f5a69-09d2-47bf-918c-13651271f903','UId':'381baae0-c231-4083-bf49-2c02091221bc','Col':5,'Row':24,'Format':'numberic','Value':'334289910499','TargetCode':''}</v>
      </c>
    </row>
    <row r="470" spans="1:1">
      <c r="A470"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471" spans="1:1">
      <c r="A471"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{'SheetId':'3d9f5a69-09d2-47bf-918c-13651271f903','UId':'669fbaaf-c2d8-42dc-a8b4-e1f66f141999','Col':4,'Row':25,'Format':'numberic','Value':'-280141358622','TargetCode':''}</v>
      </c>
    </row>
    <row r="472" spans="1:1">
      <c r="A472"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{'SheetId':'3d9f5a69-09d2-47bf-918c-13651271f903','UId':'e4c1b16f-6ea0-4630-aa13-65a69406ba9d','Col':5,'Row':25,'Format':'numberic','Value':'-138074516050','TargetCode':''}</v>
      </c>
    </row>
    <row r="473" spans="1:1">
      <c r="A473"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474" spans="1:1">
      <c r="A474"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475" spans="1:1">
      <c r="A475"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476" spans="1:1">
      <c r="A476"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477" spans="1:1">
      <c r="A477"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478" spans="1:1">
      <c r="A478"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479" spans="1:1">
      <c r="A479"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480" spans="1:1">
      <c r="A480"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481" spans="1:1">
      <c r="A481"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482" spans="1:1">
      <c r="A482"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483" spans="1:1">
      <c r="A483"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{'SheetId':'3d9f5a69-09d2-47bf-918c-13651271f903','UId':'364d4b5f-931b-4e2e-b306-3e2bca7bd302','Col':4,'Row':29,'Format':'numberic','Value':'-52760470285','TargetCode':''}</v>
      </c>
    </row>
    <row r="484" spans="1:1">
      <c r="A484"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{'SheetId':'3d9f5a69-09d2-47bf-918c-13651271f903','UId':'03a2814e-1dc1-43d3-a4e6-9e1c45481715','Col':5,'Row':29,'Format':'numberic','Value':'196215394449','TargetCode':''}</v>
      </c>
    </row>
    <row r="485" spans="1:1">
      <c r="A485"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486" spans="1:1">
      <c r="A486"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{'SheetId':'3d9f5a69-09d2-47bf-918c-13651271f903','UId':'64a93857-2847-4c7d-9a4f-3f4c6517ccec','Col':4,'Row':30,'Format':'numberic','Value':'-16418182842','TargetCode':''}</v>
      </c>
    </row>
    <row r="487" spans="1:1">
      <c r="A487"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{'SheetId':'3d9f5a69-09d2-47bf-918c-13651271f903','UId':'5342f60c-da65-407d-a686-1b051c511b91','Col':5,'Row':30,'Format':'numberic','Value':'9979923347','TargetCode':''}</v>
      </c>
    </row>
    <row r="488" spans="1:1">
      <c r="A488"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489" spans="1:1">
      <c r="A489"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{'SheetId':'3d9f5a69-09d2-47bf-918c-13651271f903','UId':'2d1f1cf5-3c15-410f-bd30-0da2acf97536','Col':4,'Row':31,'Format':'numberic','Value':'47964770533','TargetCode':''}</v>
      </c>
    </row>
    <row r="490" spans="1:1">
      <c r="A490"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{'SheetId':'3d9f5a69-09d2-47bf-918c-13651271f903','UId':'b422aad8-8b82-43c4-b447-ddbb90b52424','Col':5,'Row':31,'Format':'numberic','Value':'37984847186','TargetCode':''}</v>
      </c>
    </row>
    <row r="491" spans="1:1">
      <c r="A491"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492" spans="1:1">
      <c r="A492"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{'SheetId':'3d9f5a69-09d2-47bf-918c-13651271f903','UId':'0e4a6a39-71f5-4a94-9aa5-65f8fdbfaa82','Col':4,'Row':32,'Format':'numberic','Value':'47964770533','TargetCode':''}</v>
      </c>
    </row>
    <row r="493" spans="1:1">
      <c r="A493"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{'SheetId':'3d9f5a69-09d2-47bf-918c-13651271f903','UId':'1b4a4b14-6a5c-473a-a459-5270c10ded8d','Col':5,'Row':32,'Format':'numberic','Value':'37984847186','TargetCode':''}</v>
      </c>
    </row>
    <row r="494" spans="1:1">
      <c r="A494"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495" spans="1:1">
      <c r="A495"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{'SheetId':'3d9f5a69-09d2-47bf-918c-13651271f903','UId':'432951a7-5473-446e-807c-3dd7ccf3bb6e','Col':4,'Row':33,'Format':'numberic','Value':'40417113373','TargetCode':''}</v>
      </c>
    </row>
    <row r="496" spans="1:1">
      <c r="A496"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{'SheetId':'3d9f5a69-09d2-47bf-918c-13651271f903','UId':'bacc9565-ffff-4501-a884-c8d4d47a6dcb','Col':5,'Row':33,'Format':'numberic','Value':'24244189710','TargetCode':''}</v>
      </c>
    </row>
    <row r="497" spans="1:1">
      <c r="A497"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498" spans="1:1">
      <c r="A498"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{'SheetId':'3d9f5a69-09d2-47bf-918c-13651271f903','UId':'fd8c3047-89a9-4927-94c5-ae426a227303','Col':4,'Row':34,'Format':'numberic','Value':'40417113373','TargetCode':''}</v>
      </c>
    </row>
    <row r="499" spans="1:1">
      <c r="A499"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{'SheetId':'3d9f5a69-09d2-47bf-918c-13651271f903','UId':'84b630d0-23c5-43d7-8937-a5b67f9df5c1','Col':5,'Row':34,'Format':'numberic','Value':'24244189710','TargetCode':''}</v>
      </c>
    </row>
    <row r="500" spans="1:1">
      <c r="A500"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501" spans="1:1">
      <c r="A501"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{'SheetId':'3d9f5a69-09d2-47bf-918c-13651271f903','UId':'b1f5f877-47e7-4c2f-ad12-0105bb9ca245','Col':4,'Row':35,'Format':'numberic','Value':'0','TargetCode':''}</v>
      </c>
    </row>
    <row r="502" spans="1:1">
      <c r="A502"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{'SheetId':'3d9f5a69-09d2-47bf-918c-13651271f903','UId':'1deb36df-dfc9-41ce-a44f-01a697cf5824','Col':5,'Row':35,'Format':'numberic','Value':'0','TargetCode':''}</v>
      </c>
    </row>
    <row r="503" spans="1:1">
      <c r="A503"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504" spans="1:1">
      <c r="A504"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{'SheetId':'3d9f5a69-09d2-47bf-918c-13651271f903','UId':'9a8e209d-5f06-407b-a1ff-09e031301027','Col':4,'Row':36,'Format':'numberic','Value':'0','TargetCode':''}</v>
      </c>
    </row>
    <row r="505" spans="1:1">
      <c r="A505"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{'SheetId':'3d9f5a69-09d2-47bf-918c-13651271f903','UId':'27d3ccfa-ee82-45ac-8782-fcf1e4668812','Col':5,'Row':36,'Format':'numberic','Value':'0','TargetCode':''}</v>
      </c>
    </row>
    <row r="506" spans="1:1">
      <c r="A506"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507" spans="1:1">
      <c r="A507"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{'SheetId':'3d9f5a69-09d2-47bf-918c-13651271f903','UId':'2e6dd567-0d51-415f-a43b-47b68ee70304','Col':4,'Row':37,'Format':'numberic','Value':'7547657160','TargetCode':''}</v>
      </c>
    </row>
    <row r="508" spans="1:1">
      <c r="A508"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{'SheetId':'3d9f5a69-09d2-47bf-918c-13651271f903','UId':'5aca5568-0da5-43d9-b612-b5efe71c8c8c','Col':5,'Row':37,'Format':'numberic','Value':'13740657476','TargetCode':''}</v>
      </c>
    </row>
    <row r="509" spans="1:1">
      <c r="A509"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510" spans="1:1">
      <c r="A510"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{'SheetId':'3d9f5a69-09d2-47bf-918c-13651271f903','UId':'84b32707-fbb2-441a-9b8c-93e209b9d1fa','Col':4,'Row':38,'Format':'numberic','Value':'0','TargetCode':''}</v>
      </c>
    </row>
    <row r="511" spans="1:1">
      <c r="A511"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{'SheetId':'3d9f5a69-09d2-47bf-918c-13651271f903','UId':'c783027b-fb1b-4cac-865e-9749eefa4f6a','Col':5,'Row':38,'Format':'numberic','Value':'0','TargetCode':''}</v>
      </c>
    </row>
    <row r="512" spans="1:1">
      <c r="A512"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513" spans="1:1">
      <c r="A513"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{'SheetId':'3d9f5a69-09d2-47bf-918c-13651271f903','UId':'c5b0f87f-379c-44bd-8ec8-f0c52ff33516','Col':4,'Row':39,'Format':'numberic','Value':'31546587691','TargetCode':''}</v>
      </c>
    </row>
    <row r="514" spans="1:1">
      <c r="A514"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{'SheetId':'3d9f5a69-09d2-47bf-918c-13651271f903','UId':'3f3974e6-35b4-4547-987d-1a6f639e965c','Col':5,'Row':39,'Format':'numberic','Value':'47964770533','TargetCode':''}</v>
      </c>
    </row>
    <row r="515" spans="1:1">
      <c r="A515"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516" spans="1:1">
      <c r="A516"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{'SheetId':'3d9f5a69-09d2-47bf-918c-13651271f903','UId':'e9669dd7-8457-4fe7-adac-3aef8b5257e8','Col':4,'Row':40,'Format':'numberic','Value':'31546587691','TargetCode':''}</v>
      </c>
    </row>
    <row r="517" spans="1:1">
      <c r="A517"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{'SheetId':'3d9f5a69-09d2-47bf-918c-13651271f903','UId':'5801bdd1-7207-4361-a2fe-e0850a073e72','Col':5,'Row':40,'Format':'numberic','Value':'47964770533','TargetCode':''}</v>
      </c>
    </row>
    <row r="518" spans="1:1">
      <c r="A518"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519" spans="1:1">
      <c r="A519"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{'SheetId':'3d9f5a69-09d2-47bf-918c-13651271f903','UId':'2f5d0db8-39ea-4e7a-9b1b-3d9a12f11643','Col':4,'Row':41,'Format':'numberic','Value':'26550267445','TargetCode':''}</v>
      </c>
    </row>
    <row r="520" spans="1:1">
      <c r="A520"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{'SheetId':'3d9f5a69-09d2-47bf-918c-13651271f903','UId':'d9146d17-7026-49b4-90c3-4bfb0f10f155','Col':5,'Row':41,'Format':'numberic','Value':'40417113373','TargetCode':''}</v>
      </c>
    </row>
    <row r="521" spans="1:1">
      <c r="A521"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522" spans="1:1">
      <c r="A522"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{'SheetId':'3d9f5a69-09d2-47bf-918c-13651271f903','UId':'5e1aa346-70e1-46a3-b0ae-72adda8ef884','Col':4,'Row':42,'Format':'numberic','Value':'26550267445','TargetCode':''}</v>
      </c>
    </row>
    <row r="523" spans="1:1">
      <c r="A523"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{'SheetId':'3d9f5a69-09d2-47bf-918c-13651271f903','UId':'3ac668ad-f8b1-4daf-9a63-4816a7e484e4','Col':5,'Row':42,'Format':'numberic','Value':'40417113373','TargetCode':''}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4arJpSNGk2pFovb1MKLP17pWTp0=</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+6vU+37i5mujvVhpVVLby2mCdyI=</DigestValue>
    </Reference>
  </SignedInfo>
  <SignatureValue>KSTQ6+5EanmggBtQQzkSo1r+3bfgZ1g/jxQBt+gHpyi6pdT3Iqu76hfWu0JNPYMMOBk+6S+eSpaM
63PTL/M2PLKiu8TQ1HF2INiK1+OgZ+Z/mcIpGenxRrgcLYGaUrnSuRVzsYgnU8fPlB92IMVFtECI
5U10c+u5kMOI8Xvksxs=</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Z/CIajvc9CeTAYeVFg9JQbuI1KE=</DigestValue>
      </Reference>
      <Reference URI="/xl/comments1.xml?ContentType=application/vnd.openxmlformats-officedocument.spreadsheetml.comments+xml">
        <DigestMethod Algorithm="http://www.w3.org/2000/09/xmldsig#sha1"/>
        <DigestValue>qCJ5RLjIOPbzJWqWIu94VmPtSIs=</DigestValue>
      </Reference>
      <Reference URI="/xl/drawings/vmlDrawing1.vml?ContentType=application/vnd.openxmlformats-officedocument.vmlDrawing">
        <DigestMethod Algorithm="http://www.w3.org/2000/09/xmldsig#sha1"/>
        <DigestValue>Rbjr9lpuiV7bRqojqHCNdYeeTPY=</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uEqvqZzvto7ron7hm/eSvuLNPXg=</DigestValue>
      </Reference>
      <Reference URI="/xl/styles.xml?ContentType=application/vnd.openxmlformats-officedocument.spreadsheetml.styles+xml">
        <DigestMethod Algorithm="http://www.w3.org/2000/09/xmldsig#sha1"/>
        <DigestValue>RLo/rmfr9NBGVJgvBoqPgLP+/dk=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5zjltubA4bbSDbl4lnPu200nkCE=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08qjAeY5wJewI9/Hf0/dL4j9hZc=</DigestValue>
      </Reference>
      <Reference URI="/xl/worksheets/sheet2.xml?ContentType=application/vnd.openxmlformats-officedocument.spreadsheetml.worksheet+xml">
        <DigestMethod Algorithm="http://www.w3.org/2000/09/xmldsig#sha1"/>
        <DigestValue>uIG7+fW5kSuwhhNC12Q8g2Ln/pE=</DigestValue>
      </Reference>
      <Reference URI="/xl/worksheets/sheet3.xml?ContentType=application/vnd.openxmlformats-officedocument.spreadsheetml.worksheet+xml">
        <DigestMethod Algorithm="http://www.w3.org/2000/09/xmldsig#sha1"/>
        <DigestValue>oTvV4DSqfbyGMKslTw9dhCu318o=</DigestValue>
      </Reference>
      <Reference URI="/xl/worksheets/sheet4.xml?ContentType=application/vnd.openxmlformats-officedocument.spreadsheetml.worksheet+xml">
        <DigestMethod Algorithm="http://www.w3.org/2000/09/xmldsig#sha1"/>
        <DigestValue>WvLFh1C32PE9JBBU6nJK9oGCuy4=</DigestValue>
      </Reference>
      <Reference URI="/xl/worksheets/sheet5.xml?ContentType=application/vnd.openxmlformats-officedocument.spreadsheetml.worksheet+xml">
        <DigestMethod Algorithm="http://www.w3.org/2000/09/xmldsig#sha1"/>
        <DigestValue>vgws4Q4vZNvyXPNXIOmalLugp6U=</DigestValue>
      </Reference>
      <Reference URI="/xl/worksheets/sheet6.xml?ContentType=application/vnd.openxmlformats-officedocument.spreadsheetml.worksheet+xml">
        <DigestMethod Algorithm="http://www.w3.org/2000/09/xmldsig#sha1"/>
        <DigestValue>9GB818ZuDbQNtebFnO+rziHb0xw=</DigestValue>
      </Reference>
    </Manifest>
    <SignatureProperties>
      <SignatureProperty Id="idSignatureTime" Target="#idPackageSignature">
        <mdssi:SignatureTime xmlns:mdssi="http://schemas.openxmlformats.org/package/2006/digital-signature">
          <mdssi:Format>YYYY-MM-DDThh:mm:ssTZD</mdssi:Format>
          <mdssi:Value>2022-04-14T09:46:45Z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2022-04-14T09:46:45Z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JFya7Z739/cGGgygBO+xS77FD6U=</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2m87eaiso+l9O3bpP0y6zXLowGY=</DigestValue>
    </Reference>
  </SignedInfo>
  <SignatureValue>fg7J6cHXDqg24Q2TQE+XNOvKAWaT56sDBG6MuXyZ6+ubMotwOficW71mxg965gB1lu5gFZFLbsxg
reK/HP8zWv8FSA5sCEttx3PJqpgFl0XYFzV08EvJuXcuAdkvsx/6VmP+odVm3djOTtVH+O1paL24
YzSIUrTo6ndnYY827fI=</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Z/CIajvc9CeTAYeVFg9JQbuI1KE=</DigestValue>
      </Reference>
      <Reference URI="/xl/comments1.xml?ContentType=application/vnd.openxmlformats-officedocument.spreadsheetml.comments+xml">
        <DigestMethod Algorithm="http://www.w3.org/2000/09/xmldsig#sha1"/>
        <DigestValue>qCJ5RLjIOPbzJWqWIu94VmPtSIs=</DigestValue>
      </Reference>
      <Reference URI="/xl/drawings/vmlDrawing1.vml?ContentType=application/vnd.openxmlformats-officedocument.vmlDrawing">
        <DigestMethod Algorithm="http://www.w3.org/2000/09/xmldsig#sha1"/>
        <DigestValue>Rbjr9lpuiV7bRqojqHCNdYeeTPY=</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uEqvqZzvto7ron7hm/eSvuLNPXg=</DigestValue>
      </Reference>
      <Reference URI="/xl/styles.xml?ContentType=application/vnd.openxmlformats-officedocument.spreadsheetml.styles+xml">
        <DigestMethod Algorithm="http://www.w3.org/2000/09/xmldsig#sha1"/>
        <DigestValue>RLo/rmfr9NBGVJgvBoqPgLP+/dk=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5zjltubA4bbSDbl4lnPu200nkCE=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08qjAeY5wJewI9/Hf0/dL4j9hZc=</DigestValue>
      </Reference>
      <Reference URI="/xl/worksheets/sheet2.xml?ContentType=application/vnd.openxmlformats-officedocument.spreadsheetml.worksheet+xml">
        <DigestMethod Algorithm="http://www.w3.org/2000/09/xmldsig#sha1"/>
        <DigestValue>uIG7+fW5kSuwhhNC12Q8g2Ln/pE=</DigestValue>
      </Reference>
      <Reference URI="/xl/worksheets/sheet3.xml?ContentType=application/vnd.openxmlformats-officedocument.spreadsheetml.worksheet+xml">
        <DigestMethod Algorithm="http://www.w3.org/2000/09/xmldsig#sha1"/>
        <DigestValue>oTvV4DSqfbyGMKslTw9dhCu318o=</DigestValue>
      </Reference>
      <Reference URI="/xl/worksheets/sheet4.xml?ContentType=application/vnd.openxmlformats-officedocument.spreadsheetml.worksheet+xml">
        <DigestMethod Algorithm="http://www.w3.org/2000/09/xmldsig#sha1"/>
        <DigestValue>WvLFh1C32PE9JBBU6nJK9oGCuy4=</DigestValue>
      </Reference>
      <Reference URI="/xl/worksheets/sheet5.xml?ContentType=application/vnd.openxmlformats-officedocument.spreadsheetml.worksheet+xml">
        <DigestMethod Algorithm="http://www.w3.org/2000/09/xmldsig#sha1"/>
        <DigestValue>vgws4Q4vZNvyXPNXIOmalLugp6U=</DigestValue>
      </Reference>
      <Reference URI="/xl/worksheets/sheet6.xml?ContentType=application/vnd.openxmlformats-officedocument.spreadsheetml.worksheet+xml">
        <DigestMethod Algorithm="http://www.w3.org/2000/09/xmldsig#sha1"/>
        <DigestValue>9GB818ZuDbQNtebFnO+rziHb0xw=</DigestValue>
      </Reference>
    </Manifest>
    <SignatureProperties>
      <SignatureProperty Id="idSignatureTime" Target="#idPackageSignature">
        <mdssi:SignatureTime xmlns:mdssi="http://schemas.openxmlformats.org/package/2006/digital-signature">
          <mdssi:Format>YYYY-MM-DDThh:mm:ssTZD</mdssi:Format>
          <mdssi:Value>2022-04-20T09:12:55Z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2022-04-20T09:12:55Z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BCThuNhap_06203</vt:lpstr>
      <vt:lpstr>BCTinhHinhTaiChinh_06105</vt:lpstr>
      <vt:lpstr>BCLCTT_06106</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Nong Thi Lan, Nhi</cp:lastModifiedBy>
  <dcterms:created xsi:type="dcterms:W3CDTF">2021-07-14T08:11:24Z</dcterms:created>
  <dcterms:modified xsi:type="dcterms:W3CDTF">2022-04-07T11:43:56Z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2022-04-07T11:43:56Z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3caa50d8-2afe-4f19-ab50-f334b9713856</vt:lpwstr>
  </property>
  <property fmtid="{D5CDD505-2E9C-101B-9397-08002B2CF9AE}" pid="10" name="MSIP_Label_ebbfc019-7f88-4fb6-96d6-94ffadd4b772_ContentBits">
    <vt:lpwstr>1</vt:lpwstr>
  </property>
</Properties>
</file>