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2" activeTab="2"/>
  </bookViews>
  <sheets>
    <sheet name="Tong quat" sheetId="1" r:id="rId1"/>
    <sheet name="BangCanDoiKeToan_06024" sheetId="2" r:id="rId2"/>
    <sheet name="BCKetQuaHoạtDongKinhDoanh_06025" sheetId="3" r:id="rId3"/>
    <sheet name="BCTaisan_06100" sheetId="4" r:id="rId4"/>
    <sheet name="GTTaiSanRong_06101" sheetId="5" r:id="rId5"/>
    <sheet name="BCDanhMucDauTu_06102" sheetId="6" r:id="rId6"/>
    <sheet name="SheetHidden" sheetId="7" state="hidden" r:id="rId7"/>
  </sheets>
  <definedNames>
    <definedName name="_xlfn.IFERROR" hidden="1">#NAME?</definedName>
  </definedNames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7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7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10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10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16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16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19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G19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A22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22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<sst xmlns="http://schemas.openxmlformats.org/spreadsheetml/2006/main" count="513" uniqueCount="243">
  <si>
    <t xml:space="preserve"> </t>
  </si>
  <si>
    <t>BÁO CÁO TÀI CHÍNH QUỸ BẤT ĐỘNG SẢN, CÔNG TY ĐẦU TƯ CHỨNG KHOÁN BĐS</t>
  </si>
  <si>
    <t>STT</t>
  </si>
  <si>
    <t>Nội dung</t>
  </si>
  <si>
    <t>Tên sheet</t>
  </si>
  <si>
    <t>1</t>
  </si>
  <si>
    <t>Bảng cân đối kế toán</t>
  </si>
  <si>
    <t>BangCanDoiKeToan_06024</t>
  </si>
  <si>
    <t>2</t>
  </si>
  <si>
    <t>Báo cáo kết quả hoạt động</t>
  </si>
  <si>
    <t>BCKetQuaHoạtDongKinhDoanh_06025</t>
  </si>
  <si>
    <t>3</t>
  </si>
  <si>
    <t>Báo cáo tài sản</t>
  </si>
  <si>
    <t>BCTaisan_06100</t>
  </si>
  <si>
    <t>4</t>
  </si>
  <si>
    <t>Báo cáo thay đổi giá trị tài sản ròng</t>
  </si>
  <si>
    <t>GTTaiSanRong_06101</t>
  </si>
  <si>
    <t>5</t>
  </si>
  <si>
    <t>Báo cáo danh mục đầu tư</t>
  </si>
  <si>
    <t>BCDanhMucDauTu_06102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</si>
  <si>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</si>
  <si>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</si>
  <si>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</si>
  <si>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</si>
  <si>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Ngân hàng giám sát</t>
  </si>
  <si>
    <t>Công ty quản lý quỹ</t>
  </si>
  <si>
    <t>Phụ trách bộ phận giám sát</t>
  </si>
  <si>
    <t>Giám đốc</t>
  </si>
  <si>
    <t>Người lập biểu</t>
  </si>
  <si>
    <t>Kế toán trưởng</t>
  </si>
  <si>
    <t>(Ký, họ tên)</t>
  </si>
  <si>
    <t>(Ký, họ tên, đóng dấu)</t>
  </si>
  <si>
    <t>Chỉ tiêu</t>
  </si>
  <si>
    <t>Mã số</t>
  </si>
  <si>
    <t>Thuyết minh</t>
  </si>
  <si>
    <t>A</t>
  </si>
  <si>
    <t>1. Tiền gửi ngân hàng</t>
  </si>
  <si>
    <t>110</t>
  </si>
  <si>
    <t>2. Đầu tư chứng khoán</t>
  </si>
  <si>
    <t>120</t>
  </si>
  <si>
    <t>3. Đầu tư khác</t>
  </si>
  <si>
    <t>121</t>
  </si>
  <si>
    <t>4. Phải thu hoạt động đầu tư</t>
  </si>
  <si>
    <t>130</t>
  </si>
  <si>
    <t>5. Phải thu khác</t>
  </si>
  <si>
    <t>131</t>
  </si>
  <si>
    <t>TỔNG TÀI SẢN</t>
  </si>
  <si>
    <t>200</t>
  </si>
  <si>
    <t>B</t>
  </si>
  <si>
    <t>I. NỢ PHẢI TRẢ</t>
  </si>
  <si>
    <t>300</t>
  </si>
  <si>
    <t>1. Vay ngắn hạn</t>
  </si>
  <si>
    <t>310</t>
  </si>
  <si>
    <t>2. Phải trả hoạt động đầu tư</t>
  </si>
  <si>
    <t>311</t>
  </si>
  <si>
    <t>3. Phải trả thu nhập cho nhà đầu tư</t>
  </si>
  <si>
    <t>312</t>
  </si>
  <si>
    <t>4. Phải trả phụ cấp Ban đại diện Quỹ</t>
  </si>
  <si>
    <t>314</t>
  </si>
  <si>
    <t>5. Phải trả cho Công ty quản lý Quỹ, NH giám sát</t>
  </si>
  <si>
    <t>315</t>
  </si>
  <si>
    <t>6. Phải trả khác</t>
  </si>
  <si>
    <t>318</t>
  </si>
  <si>
    <t>400</t>
  </si>
  <si>
    <t>1. Vốn góp của các nhà đầu tư</t>
  </si>
  <si>
    <t>410</t>
  </si>
  <si>
    <t>1.1. Vốn góp</t>
  </si>
  <si>
    <t>411</t>
  </si>
  <si>
    <t>1.2. Thặng dư vốn</t>
  </si>
  <si>
    <t>412</t>
  </si>
  <si>
    <t>2. Kết quả hoạt động chưa phân phối</t>
  </si>
  <si>
    <t>420</t>
  </si>
  <si>
    <t>TỔNG CỘNG NGUỒN VỐN (430 = 300 + 400)</t>
  </si>
  <si>
    <t>430</t>
  </si>
  <si>
    <t>CÁC CHỈ TIÊU NGOÀI BẢNG CÂN ĐỐI KẾ TOÁN</t>
  </si>
  <si>
    <t>1. Nợ khó đòi đã xử lý</t>
  </si>
  <si>
    <t>01</t>
  </si>
  <si>
    <t>2. Ngoại tệ các loại</t>
  </si>
  <si>
    <t>02</t>
  </si>
  <si>
    <t>3. Chứng khoán theo mệnh giá</t>
  </si>
  <si>
    <t>03</t>
  </si>
  <si>
    <t/>
  </si>
  <si>
    <t>Lũy kế từ đầu năm đến cuối kỳ báo cáo</t>
  </si>
  <si>
    <t>Lũy kế từ đầu năm đến cuối kỳ này năm trước</t>
  </si>
  <si>
    <t>A/ Xác định KQHĐ đã thực hiện</t>
  </si>
  <si>
    <t>A1</t>
  </si>
  <si>
    <t>I. Thu nhập từ hoạt động đầu tư đã thực hiện</t>
  </si>
  <si>
    <t>10</t>
  </si>
  <si>
    <t>1. Cổ tức được nhận</t>
  </si>
  <si>
    <t>11</t>
  </si>
  <si>
    <t>2. Lãi trái phiếu được nhận</t>
  </si>
  <si>
    <t>12</t>
  </si>
  <si>
    <t>3. Lãi tiền gửi</t>
  </si>
  <si>
    <t>13</t>
  </si>
  <si>
    <t>4. Thu nhập bán chứng khoán</t>
  </si>
  <si>
    <t>14</t>
  </si>
  <si>
    <t>5. Thu nhập khác</t>
  </si>
  <si>
    <t>18</t>
  </si>
  <si>
    <t>II. Chi phí</t>
  </si>
  <si>
    <t>30</t>
  </si>
  <si>
    <t>1. Phí quản lý quỹ</t>
  </si>
  <si>
    <t>31</t>
  </si>
  <si>
    <t>2. Phí giám sát, quản lý tài sản quỹ</t>
  </si>
  <si>
    <t>32</t>
  </si>
  <si>
    <t>3. Chi phí họp, đại hội</t>
  </si>
  <si>
    <t>33</t>
  </si>
  <si>
    <t>4. Chi phí kiểm toán</t>
  </si>
  <si>
    <t>34</t>
  </si>
  <si>
    <t>5. Chi phí tư vấn định giá</t>
  </si>
  <si>
    <t>35</t>
  </si>
  <si>
    <t>6. Phí và chi phí khác</t>
  </si>
  <si>
    <t>38</t>
  </si>
  <si>
    <t>III. Kết quả hoạt động ròng đã thực hiện được phân phối trong kỳ</t>
  </si>
  <si>
    <t>50</t>
  </si>
  <si>
    <t>B/ Xác định kết quả chưa thực hiện</t>
  </si>
  <si>
    <t>B1</t>
  </si>
  <si>
    <t>I. Thu nhập</t>
  </si>
  <si>
    <t>60</t>
  </si>
  <si>
    <t>1. Thu nhập đánh giá các khoản đầu tư chứng khoán</t>
  </si>
  <si>
    <t>61</t>
  </si>
  <si>
    <t>2. Thu nhập chênh lệch tỷ giá hối đóai đánh giá lại cuối kỳ</t>
  </si>
  <si>
    <t>62</t>
  </si>
  <si>
    <t>70</t>
  </si>
  <si>
    <t>1. Chênh lệch lỗ đánh giá các khoản đầu tư</t>
  </si>
  <si>
    <t>71</t>
  </si>
  <si>
    <t>2. Chênh lệch lỗ tỷ giá hối đoái đánh giá lại cuối kỳ</t>
  </si>
  <si>
    <t>72</t>
  </si>
  <si>
    <t>III. Kết quả hoạt động chưa thực hiện cuối kỳ</t>
  </si>
  <si>
    <t>80</t>
  </si>
  <si>
    <t>Tài sản</t>
  </si>
  <si>
    <t>% cùng kỳ năm trước</t>
  </si>
  <si>
    <t>Tiền</t>
  </si>
  <si>
    <t>4000</t>
  </si>
  <si>
    <t>Các khoản đầu tư</t>
  </si>
  <si>
    <t>4001</t>
  </si>
  <si>
    <t>2.1</t>
  </si>
  <si>
    <t>Trái phiếu</t>
  </si>
  <si>
    <t>4002</t>
  </si>
  <si>
    <t>2.2</t>
  </si>
  <si>
    <t>Cổ phiếu</t>
  </si>
  <si>
    <t>4003</t>
  </si>
  <si>
    <t>2.2.1</t>
  </si>
  <si>
    <t>Cổ phiếu niêm yết</t>
  </si>
  <si>
    <t>4004</t>
  </si>
  <si>
    <t>2.2.2</t>
  </si>
  <si>
    <t>Cổ phiếu chưa niêm yết</t>
  </si>
  <si>
    <t>4005</t>
  </si>
  <si>
    <t>Cổ tức được nhận</t>
  </si>
  <si>
    <t>4006</t>
  </si>
  <si>
    <t>Lãi được nhận</t>
  </si>
  <si>
    <t>4007</t>
  </si>
  <si>
    <t>Tiền bán chứng khoán phải thu</t>
  </si>
  <si>
    <t>4008</t>
  </si>
  <si>
    <t>6</t>
  </si>
  <si>
    <t>Các khoản phải thu khác</t>
  </si>
  <si>
    <t>4009</t>
  </si>
  <si>
    <t>7</t>
  </si>
  <si>
    <t>Các tài sản khác</t>
  </si>
  <si>
    <t>4010</t>
  </si>
  <si>
    <t>Tổng tài sản</t>
  </si>
  <si>
    <t>4011</t>
  </si>
  <si>
    <t>Các khoản nợ</t>
  </si>
  <si>
    <t>4012</t>
  </si>
  <si>
    <t>8</t>
  </si>
  <si>
    <t>Tiền phải thanh tóan mua chứng khoán</t>
  </si>
  <si>
    <t>4013</t>
  </si>
  <si>
    <t>9</t>
  </si>
  <si>
    <t>Các khoản phải trả khác</t>
  </si>
  <si>
    <t>4014</t>
  </si>
  <si>
    <t>Giá trị tài sản ròng của quỹ</t>
  </si>
  <si>
    <t>4015</t>
  </si>
  <si>
    <t>Tổng số đơn vị quỹ</t>
  </si>
  <si>
    <t>4016</t>
  </si>
  <si>
    <t>Giá trị của một đơn vị quỹ</t>
  </si>
  <si>
    <t>4017</t>
  </si>
  <si>
    <t>Mã chỉ tiêu</t>
  </si>
  <si>
    <t>Kỳ báo cáo</t>
  </si>
  <si>
    <t>Kỳ báo cáo của năm trước</t>
  </si>
  <si>
    <t>I</t>
  </si>
  <si>
    <t>Giá trị tài sản ròng đầu kỳ</t>
  </si>
  <si>
    <t>4020</t>
  </si>
  <si>
    <t>II</t>
  </si>
  <si>
    <t>Thay đổi giá trị tài sản ròng trong kỳ</t>
  </si>
  <si>
    <t>4021</t>
  </si>
  <si>
    <t>Trong đó:</t>
  </si>
  <si>
    <t>4022</t>
  </si>
  <si>
    <t>Thay đổi giá trị tài sản ròng do các hoạt động liên quan đến đầu tư của Quỹ trong kỳ</t>
  </si>
  <si>
    <t>4023</t>
  </si>
  <si>
    <t>Thay đổi giá trị tài sản ròng do việc phân phối thu nhập của Quỹ cho các nhà đầu tư trong kỳ</t>
  </si>
  <si>
    <t>4024</t>
  </si>
  <si>
    <t>III</t>
  </si>
  <si>
    <t>Giá trị tài sản ròng cuối kỳ</t>
  </si>
  <si>
    <t>4025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</si>
  <si>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</si>
  <si>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</si>
  <si>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</si>
  <si>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</si>
  <si>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</si>
  <si>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4030</t>
  </si>
  <si>
    <t>...</t>
  </si>
  <si>
    <t>Tổng</t>
  </si>
  <si>
    <t>Cổ phiếu không niêm yết</t>
  </si>
  <si>
    <t>4032</t>
  </si>
  <si>
    <t>4035</t>
  </si>
  <si>
    <t>IV</t>
  </si>
  <si>
    <t>Các loại chứng khoán khác</t>
  </si>
  <si>
    <t>4037</t>
  </si>
  <si>
    <t>V</t>
  </si>
  <si>
    <t>4040</t>
  </si>
  <si>
    <t>VI</t>
  </si>
  <si>
    <t>4042</t>
  </si>
  <si>
    <t>Tiền gửi ngân hàng</t>
  </si>
  <si>
    <t>4043</t>
  </si>
  <si>
    <t>VII</t>
  </si>
  <si>
    <t>Tổng giá trị danh mục</t>
  </si>
  <si>
    <t>4047</t>
  </si>
  <si>
    <t>Công ty quản lý quỹ: Công ty Cổ phần Quản lý Quỹ Kỹ Thương</t>
  </si>
  <si>
    <t>Quỹ đầu tư BĐS: Quỹ đầu tư bất động sản Techcom Việt Nam</t>
  </si>
  <si>
    <t>Kỳ báo cáo: Quý</t>
  </si>
  <si>
    <t>Năm 2021</t>
  </si>
  <si>
    <t xml:space="preserve">     NLG             </t>
  </si>
  <si>
    <t xml:space="preserve">     VIC             </t>
  </si>
  <si>
    <t>4030.1</t>
  </si>
  <si>
    <t>4030.2</t>
  </si>
  <si>
    <t>4035.1</t>
  </si>
  <si>
    <t>4035.2</t>
  </si>
  <si>
    <t>Quyết định số 63/2005/QĐ0BTC</t>
  </si>
  <si>
    <t>A0 TÀI SẢN</t>
  </si>
  <si>
    <t>B0 NGUỒN VỐN</t>
  </si>
  <si>
    <t>II0 NGUỒN VỐN CHỦ SỞ HỮU</t>
  </si>
  <si>
    <t>Tại ngày 31/12/2021</t>
  </si>
  <si>
    <t xml:space="preserve">     MML121021       </t>
  </si>
  <si>
    <t xml:space="preserve">     NPM11907        </t>
  </si>
  <si>
    <t>4035.3</t>
  </si>
  <si>
    <t>Ngân hàng giám sát: Ngân hàng TMCP Đầu tư và Phát triển Việt Nam - Chi nhánh Hà Thành</t>
  </si>
  <si>
    <t>Quý: 1</t>
  </si>
  <si>
    <t>Năm: 2022</t>
  </si>
  <si>
    <t>Tại ngày 31/03/2022</t>
  </si>
  <si>
    <t>Năm 2022</t>
  </si>
  <si>
    <t>Quý 1/2022</t>
  </si>
  <si>
    <t>Quý 1/2021</t>
  </si>
  <si>
    <t xml:space="preserve">     VHM121024       </t>
  </si>
  <si>
    <t>Lập, ngày 12 tháng 04 năm 2022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</si>
</sst>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81" fontId="1" fillId="0" borderId="10" xfId="41" applyNumberFormat="1" applyFont="1" applyBorder="1" applyAlignment="1">
      <alignment horizontal="left"/>
    </xf>
    <xf numFmtId="10" fontId="3" fillId="33" borderId="10" xfId="57" applyNumberFormat="1" applyFont="1" applyFill="1" applyBorder="1" applyAlignment="1">
      <alignment horizontal="right" vertical="justify"/>
    </xf>
    <xf numFmtId="10" fontId="1" fillId="0" borderId="10" xfId="57" applyNumberFormat="1" applyFont="1" applyBorder="1" applyAlignment="1">
      <alignment horizontal="right"/>
    </xf>
    <xf numFmtId="10" fontId="1" fillId="33" borderId="10" xfId="57" applyNumberFormat="1" applyFont="1" applyFill="1" applyBorder="1" applyAlignment="1">
      <alignment horizontal="right"/>
    </xf>
    <xf numFmtId="10" fontId="0" fillId="0" borderId="0" xfId="57" applyNumberFormat="1" applyFont="1" applyAlignment="1">
      <alignment horizontal="right"/>
    </xf>
    <xf numFmtId="181" fontId="3" fillId="33" borderId="10" xfId="41" applyNumberFormat="1" applyFont="1" applyFill="1" applyBorder="1" applyAlignment="1">
      <alignment horizontal="center" vertical="justify"/>
    </xf>
    <xf numFmtId="181" fontId="1" fillId="33" borderId="10" xfId="41" applyNumberFormat="1" applyFont="1" applyFill="1" applyBorder="1" applyAlignment="1">
      <alignment horizontal="left"/>
    </xf>
    <xf numFmtId="181" fontId="0" fillId="0" borderId="0" xfId="41" applyNumberFormat="1" applyFont="1" applyAlignment="1">
      <alignment/>
    </xf>
    <xf numFmtId="181" fontId="3" fillId="33" borderId="10" xfId="41" applyNumberFormat="1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81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/>
    </xf>
    <xf numFmtId="10" fontId="3" fillId="33" borderId="10" xfId="57" applyNumberFormat="1" applyFont="1" applyFill="1" applyBorder="1" applyAlignment="1">
      <alignment horizontal="right" vertical="justify"/>
    </xf>
    <xf numFmtId="171" fontId="0" fillId="0" borderId="0" xfId="41" applyFont="1" applyAlignment="1">
      <alignment/>
    </xf>
    <xf numFmtId="181" fontId="1" fillId="33" borderId="10" xfId="41" applyNumberFormat="1" applyFont="1" applyFill="1" applyBorder="1" applyAlignment="1">
      <alignment horizontal="left"/>
    </xf>
    <xf numFmtId="10" fontId="1" fillId="33" borderId="10" xfId="57" applyNumberFormat="1" applyFont="1" applyFill="1" applyBorder="1" applyAlignment="1">
      <alignment horizontal="right"/>
    </xf>
    <xf numFmtId="181" fontId="0" fillId="0" borderId="0" xfId="41" applyNumberFormat="1" applyFont="1" applyAlignment="1">
      <alignment/>
    </xf>
    <xf numFmtId="10" fontId="0" fillId="0" borderId="0" xfId="57" applyNumberFormat="1" applyFont="1" applyAlignment="1">
      <alignment horizontal="right"/>
    </xf>
    <xf numFmtId="181" fontId="1" fillId="34" borderId="10" xfId="41" applyNumberFormat="1" applyFont="1" applyFill="1" applyBorder="1" applyAlignment="1">
      <alignment horizontal="left"/>
    </xf>
    <xf numFmtId="181" fontId="3" fillId="34" borderId="10" xfId="41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181" fontId="1" fillId="34" borderId="10" xfId="41" applyNumberFormat="1" applyFont="1" applyFill="1" applyBorder="1" applyAlignment="1">
      <alignment horizontal="left"/>
    </xf>
    <xf numFmtId="10" fontId="1" fillId="34" borderId="10" xfId="57" applyNumberFormat="1" applyFont="1" applyFill="1" applyBorder="1" applyAlignment="1">
      <alignment horizontal="right"/>
    </xf>
    <xf numFmtId="171" fontId="1" fillId="34" borderId="10" xfId="41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181" fontId="1" fillId="34" borderId="10" xfId="41" applyNumberFormat="1" applyFont="1" applyFill="1" applyBorder="1" applyAlignment="1">
      <alignment horizontal="left"/>
    </xf>
    <xf numFmtId="10" fontId="1" fillId="34" borderId="10" xfId="57" applyNumberFormat="1" applyFont="1" applyFill="1" applyBorder="1" applyAlignment="1">
      <alignment horizontal="right"/>
    </xf>
    <xf numFmtId="10" fontId="1" fillId="34" borderId="10" xfId="57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171" fontId="1" fillId="34" borderId="10" xfId="41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9"/>
  <sheetViews>
    <sheetView zoomScalePageLayoutView="0" workbookViewId="0" topLeftCell="A1">
      <selection activeCell="C26" sqref="C26:E26"/>
    </sheetView>
  </sheetViews>
  <sheetFormatPr defaultColWidth="9.140625" defaultRowHeight="12.75"/>
  <cols>
    <col min="1" max="1" width="23.57421875" style="0" customWidth="1"/>
    <col min="2" max="2" width="18.28125" style="0" customWidth="1"/>
    <col min="3" max="3" width="29.140625" style="0" customWidth="1"/>
    <col min="4" max="4" width="31.8515625" style="0" customWidth="1"/>
    <col min="5" max="5" width="18.28125" style="0" customWidth="1"/>
  </cols>
  <sheetData>
    <row r="1" spans="1:5" ht="15" customHeight="1">
      <c r="A1" s="1" t="s">
        <v>0</v>
      </c>
      <c r="B1" s="24" t="s">
        <v>216</v>
      </c>
      <c r="C1" s="24"/>
      <c r="D1" s="1" t="s">
        <v>0</v>
      </c>
      <c r="E1" s="1" t="s">
        <v>0</v>
      </c>
    </row>
    <row r="2" spans="1:5" ht="15" customHeight="1">
      <c r="A2" s="1" t="s">
        <v>0</v>
      </c>
      <c r="B2" s="24" t="s">
        <v>234</v>
      </c>
      <c r="C2" s="25"/>
      <c r="D2" s="1" t="s">
        <v>0</v>
      </c>
      <c r="E2" s="1" t="s">
        <v>0</v>
      </c>
    </row>
    <row r="3" spans="1:5" ht="15" customHeight="1">
      <c r="A3" s="1" t="s">
        <v>0</v>
      </c>
      <c r="B3" s="50" t="s">
        <v>217</v>
      </c>
      <c r="C3" s="51"/>
      <c r="D3" s="1" t="s">
        <v>0</v>
      </c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27" customHeight="1">
      <c r="A5" s="52" t="s">
        <v>1</v>
      </c>
      <c r="B5" s="52"/>
      <c r="C5" s="52"/>
      <c r="D5" s="52"/>
      <c r="E5" s="52"/>
    </row>
    <row r="6" spans="1:5" ht="15" customHeigh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</row>
    <row r="7" spans="1:5" ht="15" customHeight="1">
      <c r="A7" s="1" t="s">
        <v>0</v>
      </c>
      <c r="B7" s="1" t="s">
        <v>0</v>
      </c>
      <c r="C7" s="10" t="s">
        <v>218</v>
      </c>
      <c r="D7" s="1"/>
      <c r="E7" s="1" t="s">
        <v>0</v>
      </c>
    </row>
    <row r="8" spans="1:5" ht="15" customHeight="1">
      <c r="A8" s="1" t="s">
        <v>0</v>
      </c>
      <c r="B8" s="1" t="s">
        <v>0</v>
      </c>
      <c r="C8" s="10" t="s">
        <v>235</v>
      </c>
      <c r="D8" s="1"/>
      <c r="E8" s="1" t="s">
        <v>0</v>
      </c>
    </row>
    <row r="9" spans="1:5" ht="15" customHeight="1">
      <c r="A9" s="1" t="s">
        <v>0</v>
      </c>
      <c r="B9" s="1" t="s">
        <v>0</v>
      </c>
      <c r="C9" s="10" t="s">
        <v>236</v>
      </c>
      <c r="D9" s="1"/>
      <c r="E9" s="1" t="s">
        <v>0</v>
      </c>
    </row>
    <row r="10" spans="1:5" ht="15" customHeight="1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</row>
    <row r="11" spans="1:5" ht="15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</row>
    <row r="12" spans="1:5" ht="15" customHeight="1">
      <c r="A12" s="1" t="s">
        <v>0</v>
      </c>
      <c r="B12" s="1" t="s">
        <v>0</v>
      </c>
      <c r="C12" s="1" t="s">
        <v>0</v>
      </c>
      <c r="D12" s="1" t="s">
        <v>226</v>
      </c>
      <c r="E12" s="1"/>
    </row>
    <row r="13" spans="1:5" ht="15" customHeight="1">
      <c r="A13" s="1" t="s">
        <v>0</v>
      </c>
      <c r="B13" s="2" t="s">
        <v>2</v>
      </c>
      <c r="C13" s="2" t="s">
        <v>3</v>
      </c>
      <c r="D13" s="2" t="s">
        <v>4</v>
      </c>
      <c r="E13" s="1" t="s">
        <v>0</v>
      </c>
    </row>
    <row r="14" spans="1:5" ht="15" customHeight="1">
      <c r="A14" s="1" t="s">
        <v>0</v>
      </c>
      <c r="B14" s="3" t="s">
        <v>5</v>
      </c>
      <c r="C14" s="4" t="s">
        <v>6</v>
      </c>
      <c r="D14" s="4" t="s">
        <v>7</v>
      </c>
      <c r="E14" s="1" t="s">
        <v>0</v>
      </c>
    </row>
    <row r="15" spans="1:5" ht="15" customHeight="1">
      <c r="A15" s="1" t="s">
        <v>0</v>
      </c>
      <c r="B15" s="3" t="s">
        <v>8</v>
      </c>
      <c r="C15" s="4" t="s">
        <v>9</v>
      </c>
      <c r="D15" s="4" t="s">
        <v>10</v>
      </c>
      <c r="E15" s="1" t="s">
        <v>0</v>
      </c>
    </row>
    <row r="16" spans="1:5" ht="15" customHeight="1">
      <c r="A16" s="1" t="s">
        <v>0</v>
      </c>
      <c r="B16" s="3" t="s">
        <v>11</v>
      </c>
      <c r="C16" s="4" t="s">
        <v>12</v>
      </c>
      <c r="D16" s="4" t="s">
        <v>13</v>
      </c>
      <c r="E16" s="1" t="s">
        <v>0</v>
      </c>
    </row>
    <row r="17" spans="1:5" ht="15" customHeight="1">
      <c r="A17" s="1" t="s">
        <v>0</v>
      </c>
      <c r="B17" s="3" t="s">
        <v>14</v>
      </c>
      <c r="C17" s="4" t="s">
        <v>15</v>
      </c>
      <c r="D17" s="4" t="s">
        <v>16</v>
      </c>
      <c r="E17" s="1" t="s">
        <v>0</v>
      </c>
    </row>
    <row r="18" spans="1:5" ht="15" customHeight="1">
      <c r="A18" s="1" t="s">
        <v>0</v>
      </c>
      <c r="B18" s="3" t="s">
        <v>17</v>
      </c>
      <c r="C18" s="4" t="s">
        <v>18</v>
      </c>
      <c r="D18" s="4" t="s">
        <v>19</v>
      </c>
      <c r="E18" s="1" t="s">
        <v>0</v>
      </c>
    </row>
    <row r="19" spans="1:5" ht="15" customHeight="1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</row>
    <row r="20" spans="1:5" ht="15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</row>
    <row r="21" spans="1:5" ht="15" customHeight="1">
      <c r="A21" s="1" t="s">
        <v>0</v>
      </c>
      <c r="B21" s="5" t="s">
        <v>20</v>
      </c>
      <c r="C21" s="51" t="s">
        <v>21</v>
      </c>
      <c r="D21" s="51"/>
      <c r="E21" s="1" t="s">
        <v>0</v>
      </c>
    </row>
    <row r="22" spans="1:5" ht="15" customHeight="1">
      <c r="A22" s="1" t="s">
        <v>0</v>
      </c>
      <c r="B22" s="1" t="s">
        <v>0</v>
      </c>
      <c r="C22" s="51" t="s">
        <v>22</v>
      </c>
      <c r="D22" s="51"/>
      <c r="E22" s="1"/>
    </row>
    <row r="23" spans="1:5" ht="15" customHeight="1">
      <c r="A23" s="1" t="s">
        <v>0</v>
      </c>
      <c r="B23" s="1" t="s">
        <v>0</v>
      </c>
      <c r="C23" s="51" t="s">
        <v>23</v>
      </c>
      <c r="D23" s="51"/>
      <c r="E23" s="1" t="s">
        <v>0</v>
      </c>
    </row>
    <row r="24" spans="1:5" ht="15" customHeight="1">
      <c r="A24" s="1" t="s">
        <v>0</v>
      </c>
      <c r="B24" s="1" t="s">
        <v>0</v>
      </c>
      <c r="C24" s="1" t="s">
        <v>0</v>
      </c>
      <c r="D24" s="1" t="s">
        <v>0</v>
      </c>
      <c r="E24" s="1" t="s">
        <v>0</v>
      </c>
    </row>
    <row r="25" spans="1:5" ht="15" customHeight="1">
      <c r="A25" s="1" t="s">
        <v>0</v>
      </c>
      <c r="B25" s="1"/>
      <c r="C25" s="50" t="s">
        <v>242</v>
      </c>
      <c r="D25" s="51"/>
      <c r="E25" s="51"/>
    </row>
    <row r="26" spans="1:5" ht="15" customHeight="1">
      <c r="A26" s="53" t="s">
        <v>24</v>
      </c>
      <c r="B26" s="53"/>
      <c r="C26" s="53" t="s">
        <v>25</v>
      </c>
      <c r="D26" s="53"/>
      <c r="E26" s="53"/>
    </row>
    <row r="27" spans="1:5" ht="15" customHeight="1">
      <c r="A27" s="6" t="s">
        <v>26</v>
      </c>
      <c r="B27" s="6" t="s">
        <v>27</v>
      </c>
      <c r="C27" s="6" t="s">
        <v>28</v>
      </c>
      <c r="D27" s="6" t="s">
        <v>29</v>
      </c>
      <c r="E27" s="6" t="s">
        <v>27</v>
      </c>
    </row>
    <row r="28" spans="1:5" ht="15" customHeight="1">
      <c r="A28" s="7" t="s">
        <v>30</v>
      </c>
      <c r="B28" s="7" t="s">
        <v>31</v>
      </c>
      <c r="C28" s="7" t="s">
        <v>30</v>
      </c>
      <c r="D28" s="7" t="s">
        <v>30</v>
      </c>
      <c r="E28" s="7" t="s">
        <v>31</v>
      </c>
    </row>
    <row r="29" spans="1:5" ht="15" customHeight="1">
      <c r="A29" s="1" t="s">
        <v>0</v>
      </c>
      <c r="B29" s="1" t="s">
        <v>0</v>
      </c>
      <c r="C29" s="1" t="s">
        <v>0</v>
      </c>
      <c r="D29" s="1" t="s">
        <v>0</v>
      </c>
      <c r="E29" s="1" t="s">
        <v>0</v>
      </c>
    </row>
  </sheetData>
  <sheetProtection/>
  <mergeCells count="8">
    <mergeCell ref="B3:C3"/>
    <mergeCell ref="C23:D23"/>
    <mergeCell ref="A5:E5"/>
    <mergeCell ref="A26:B26"/>
    <mergeCell ref="C26:E26"/>
    <mergeCell ref="C25:E25"/>
    <mergeCell ref="C21:D21"/>
    <mergeCell ref="C22:D2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9.140625" style="26" bestFit="1" customWidth="1"/>
    <col min="2" max="2" width="6.8515625" style="26" customWidth="1"/>
    <col min="3" max="3" width="14.8515625" style="26" customWidth="1"/>
    <col min="4" max="5" width="21.7109375" style="26" customWidth="1"/>
    <col min="6" max="7" width="9.140625" style="26" customWidth="1"/>
    <col min="8" max="8" width="14.57421875" style="26" customWidth="1"/>
    <col min="9" max="9" width="8.57421875" style="26" bestFit="1" customWidth="1"/>
    <col min="10" max="16384" width="9.140625" style="26" customWidth="1"/>
  </cols>
  <sheetData>
    <row r="1" spans="1:5" ht="32.25" customHeight="1">
      <c r="A1" s="20" t="s">
        <v>32</v>
      </c>
      <c r="B1" s="20" t="s">
        <v>33</v>
      </c>
      <c r="C1" s="54" t="s">
        <v>34</v>
      </c>
      <c r="D1" s="20" t="s">
        <v>237</v>
      </c>
      <c r="E1" s="20" t="s">
        <v>230</v>
      </c>
    </row>
    <row r="2" spans="1:5" ht="15" customHeight="1">
      <c r="A2" s="20"/>
      <c r="B2" s="20"/>
      <c r="C2" s="54"/>
      <c r="D2" s="20" t="s">
        <v>5</v>
      </c>
      <c r="E2" s="20" t="s">
        <v>8</v>
      </c>
    </row>
    <row r="3" spans="1:5" ht="15" customHeight="1">
      <c r="A3" s="27" t="s">
        <v>227</v>
      </c>
      <c r="B3" s="27" t="s">
        <v>35</v>
      </c>
      <c r="C3" s="27" t="s">
        <v>0</v>
      </c>
      <c r="D3" s="27" t="s">
        <v>0</v>
      </c>
      <c r="E3" s="27" t="s">
        <v>0</v>
      </c>
    </row>
    <row r="4" spans="1:9" ht="15" customHeight="1">
      <c r="A4" s="27" t="s">
        <v>36</v>
      </c>
      <c r="B4" s="27" t="s">
        <v>37</v>
      </c>
      <c r="C4" s="27" t="s">
        <v>0</v>
      </c>
      <c r="D4" s="36">
        <v>2780239095</v>
      </c>
      <c r="E4" s="36">
        <v>2994447257</v>
      </c>
      <c r="H4" s="28"/>
      <c r="I4" s="28"/>
    </row>
    <row r="5" spans="1:9" ht="15" customHeight="1">
      <c r="A5" s="27" t="s">
        <v>38</v>
      </c>
      <c r="B5" s="27" t="s">
        <v>39</v>
      </c>
      <c r="C5" s="27" t="s">
        <v>0</v>
      </c>
      <c r="D5" s="36">
        <v>65516558330</v>
      </c>
      <c r="E5" s="36">
        <v>74342436610</v>
      </c>
      <c r="H5" s="28"/>
      <c r="I5" s="28"/>
    </row>
    <row r="6" spans="1:9" ht="15" customHeight="1">
      <c r="A6" s="27" t="s">
        <v>40</v>
      </c>
      <c r="B6" s="27" t="s">
        <v>41</v>
      </c>
      <c r="C6" s="27" t="s">
        <v>0</v>
      </c>
      <c r="D6" s="36"/>
      <c r="E6" s="36"/>
      <c r="H6" s="28"/>
      <c r="I6" s="28"/>
    </row>
    <row r="7" spans="1:9" ht="15" customHeight="1">
      <c r="A7" s="27" t="s">
        <v>42</v>
      </c>
      <c r="B7" s="27" t="s">
        <v>43</v>
      </c>
      <c r="C7" s="27" t="s">
        <v>0</v>
      </c>
      <c r="D7" s="36">
        <v>149236714</v>
      </c>
      <c r="E7" s="36">
        <v>135473152</v>
      </c>
      <c r="H7" s="28"/>
      <c r="I7" s="28"/>
    </row>
    <row r="8" spans="1:9" ht="15" customHeight="1">
      <c r="A8" s="27" t="s">
        <v>44</v>
      </c>
      <c r="B8" s="27" t="s">
        <v>45</v>
      </c>
      <c r="C8" s="27" t="s">
        <v>0</v>
      </c>
      <c r="D8" s="36">
        <v>11301373</v>
      </c>
      <c r="E8" s="36"/>
      <c r="H8" s="28"/>
      <c r="I8" s="28"/>
    </row>
    <row r="9" spans="1:9" ht="15" customHeight="1">
      <c r="A9" s="21" t="s">
        <v>46</v>
      </c>
      <c r="B9" s="21" t="s">
        <v>47</v>
      </c>
      <c r="C9" s="21" t="s">
        <v>0</v>
      </c>
      <c r="D9" s="37">
        <v>68457335512</v>
      </c>
      <c r="E9" s="37">
        <v>77472357019</v>
      </c>
      <c r="H9" s="28"/>
      <c r="I9" s="28"/>
    </row>
    <row r="10" spans="1:9" ht="15" customHeight="1">
      <c r="A10" s="27" t="s">
        <v>228</v>
      </c>
      <c r="B10" s="27" t="s">
        <v>48</v>
      </c>
      <c r="C10" s="27" t="s">
        <v>0</v>
      </c>
      <c r="D10" s="36"/>
      <c r="E10" s="36"/>
      <c r="H10" s="28"/>
      <c r="I10" s="28"/>
    </row>
    <row r="11" spans="1:9" ht="15" customHeight="1">
      <c r="A11" s="27" t="s">
        <v>49</v>
      </c>
      <c r="B11" s="27" t="s">
        <v>50</v>
      </c>
      <c r="C11" s="27" t="s">
        <v>0</v>
      </c>
      <c r="D11" s="36">
        <v>2182883547</v>
      </c>
      <c r="E11" s="36">
        <v>2248795829</v>
      </c>
      <c r="H11" s="28"/>
      <c r="I11" s="28"/>
    </row>
    <row r="12" spans="1:9" ht="15" customHeight="1">
      <c r="A12" s="27" t="s">
        <v>51</v>
      </c>
      <c r="B12" s="27" t="s">
        <v>52</v>
      </c>
      <c r="C12" s="27" t="s">
        <v>0</v>
      </c>
      <c r="D12" s="36"/>
      <c r="E12" s="36"/>
      <c r="H12" s="28"/>
      <c r="I12" s="28"/>
    </row>
    <row r="13" spans="1:9" ht="15" customHeight="1">
      <c r="A13" s="27" t="s">
        <v>53</v>
      </c>
      <c r="B13" s="27" t="s">
        <v>54</v>
      </c>
      <c r="C13" s="27" t="s">
        <v>0</v>
      </c>
      <c r="D13" s="36"/>
      <c r="E13" s="36"/>
      <c r="H13" s="28"/>
      <c r="I13" s="28"/>
    </row>
    <row r="14" spans="1:9" ht="15" customHeight="1">
      <c r="A14" s="27" t="s">
        <v>55</v>
      </c>
      <c r="B14" s="27" t="s">
        <v>56</v>
      </c>
      <c r="C14" s="27" t="s">
        <v>0</v>
      </c>
      <c r="D14" s="36"/>
      <c r="E14" s="36"/>
      <c r="H14" s="28"/>
      <c r="I14" s="28"/>
    </row>
    <row r="15" spans="1:9" ht="15" customHeight="1">
      <c r="A15" s="27" t="s">
        <v>57</v>
      </c>
      <c r="B15" s="27" t="s">
        <v>58</v>
      </c>
      <c r="C15" s="27" t="s">
        <v>0</v>
      </c>
      <c r="D15" s="36"/>
      <c r="E15" s="36"/>
      <c r="H15" s="28"/>
      <c r="I15" s="28"/>
    </row>
    <row r="16" spans="1:9" ht="15" customHeight="1">
      <c r="A16" s="27" t="s">
        <v>59</v>
      </c>
      <c r="B16" s="27" t="s">
        <v>60</v>
      </c>
      <c r="C16" s="27" t="s">
        <v>0</v>
      </c>
      <c r="D16" s="36">
        <v>2115666014</v>
      </c>
      <c r="E16" s="36">
        <v>2204795828.996129</v>
      </c>
      <c r="H16" s="28"/>
      <c r="I16" s="28"/>
    </row>
    <row r="17" spans="1:9" ht="15" customHeight="1">
      <c r="A17" s="27" t="s">
        <v>61</v>
      </c>
      <c r="B17" s="27" t="s">
        <v>62</v>
      </c>
      <c r="C17" s="27" t="s">
        <v>0</v>
      </c>
      <c r="D17" s="36">
        <v>67217533</v>
      </c>
      <c r="E17" s="36">
        <v>44000000</v>
      </c>
      <c r="H17" s="28"/>
      <c r="I17" s="28"/>
    </row>
    <row r="18" spans="1:9" ht="15" customHeight="1">
      <c r="A18" s="27" t="s">
        <v>229</v>
      </c>
      <c r="B18" s="27" t="s">
        <v>63</v>
      </c>
      <c r="C18" s="27" t="s">
        <v>0</v>
      </c>
      <c r="D18" s="36">
        <v>66273451965</v>
      </c>
      <c r="E18" s="36">
        <v>75223561190</v>
      </c>
      <c r="H18" s="28"/>
      <c r="I18" s="28"/>
    </row>
    <row r="19" spans="1:9" ht="15" customHeight="1">
      <c r="A19" s="27" t="s">
        <v>64</v>
      </c>
      <c r="B19" s="27" t="s">
        <v>65</v>
      </c>
      <c r="C19" s="27" t="s">
        <v>0</v>
      </c>
      <c r="D19" s="36">
        <v>50000000000</v>
      </c>
      <c r="E19" s="36">
        <v>50000000000</v>
      </c>
      <c r="H19" s="28"/>
      <c r="I19" s="28"/>
    </row>
    <row r="20" spans="1:9" ht="15" customHeight="1">
      <c r="A20" s="27" t="s">
        <v>66</v>
      </c>
      <c r="B20" s="27" t="s">
        <v>67</v>
      </c>
      <c r="C20" s="27" t="s">
        <v>0</v>
      </c>
      <c r="D20" s="36">
        <v>50000000000</v>
      </c>
      <c r="E20" s="36">
        <v>50000000000</v>
      </c>
      <c r="H20" s="28"/>
      <c r="I20" s="28"/>
    </row>
    <row r="21" spans="1:9" ht="15" customHeight="1">
      <c r="A21" s="27" t="s">
        <v>68</v>
      </c>
      <c r="B21" s="27" t="s">
        <v>69</v>
      </c>
      <c r="C21" s="27" t="s">
        <v>0</v>
      </c>
      <c r="D21" s="36"/>
      <c r="E21" s="36"/>
      <c r="H21" s="28"/>
      <c r="I21" s="28"/>
    </row>
    <row r="22" spans="1:9" ht="15" customHeight="1">
      <c r="A22" s="27" t="s">
        <v>70</v>
      </c>
      <c r="B22" s="27" t="s">
        <v>71</v>
      </c>
      <c r="C22" s="27" t="s">
        <v>0</v>
      </c>
      <c r="D22" s="36">
        <v>16273451965</v>
      </c>
      <c r="E22" s="36">
        <v>25223561190</v>
      </c>
      <c r="H22" s="28"/>
      <c r="I22" s="28"/>
    </row>
    <row r="23" spans="1:9" ht="15" customHeight="1">
      <c r="A23" s="21" t="s">
        <v>72</v>
      </c>
      <c r="B23" s="21" t="s">
        <v>73</v>
      </c>
      <c r="C23" s="21" t="s">
        <v>0</v>
      </c>
      <c r="D23" s="37">
        <v>68456335512</v>
      </c>
      <c r="E23" s="37">
        <v>77472357019</v>
      </c>
      <c r="H23" s="28"/>
      <c r="I23" s="28"/>
    </row>
    <row r="24" spans="1:5" ht="15" customHeight="1">
      <c r="A24" s="27" t="s">
        <v>74</v>
      </c>
      <c r="B24" s="27" t="s">
        <v>0</v>
      </c>
      <c r="C24" s="27" t="s">
        <v>0</v>
      </c>
      <c r="D24" s="27" t="s">
        <v>0</v>
      </c>
      <c r="E24" s="27" t="s">
        <v>0</v>
      </c>
    </row>
    <row r="25" spans="1:5" ht="15" customHeight="1">
      <c r="A25" s="27" t="s">
        <v>75</v>
      </c>
      <c r="B25" s="27" t="s">
        <v>76</v>
      </c>
      <c r="C25" s="27" t="s">
        <v>0</v>
      </c>
      <c r="D25" s="27" t="s">
        <v>0</v>
      </c>
      <c r="E25" s="27" t="s">
        <v>0</v>
      </c>
    </row>
    <row r="26" spans="1:5" ht="15" customHeight="1">
      <c r="A26" s="27" t="s">
        <v>77</v>
      </c>
      <c r="B26" s="27" t="s">
        <v>78</v>
      </c>
      <c r="C26" s="27" t="s">
        <v>0</v>
      </c>
      <c r="D26" s="27" t="s">
        <v>0</v>
      </c>
      <c r="E26" s="27" t="s">
        <v>0</v>
      </c>
    </row>
    <row r="27" spans="1:5" ht="15" customHeight="1">
      <c r="A27" s="29" t="s">
        <v>79</v>
      </c>
      <c r="B27" s="29" t="s">
        <v>80</v>
      </c>
      <c r="C27" s="29" t="s">
        <v>81</v>
      </c>
      <c r="D27" s="29" t="s">
        <v>81</v>
      </c>
      <c r="E27" s="29" t="s">
        <v>81</v>
      </c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2.421875" style="0" customWidth="1"/>
    <col min="2" max="2" width="6.8515625" style="0" customWidth="1"/>
    <col min="3" max="3" width="18.140625" style="0" customWidth="1"/>
    <col min="4" max="4" width="18.8515625" style="0" customWidth="1"/>
    <col min="5" max="5" width="17.57421875" style="0" customWidth="1"/>
    <col min="6" max="6" width="20.421875" style="0" customWidth="1"/>
    <col min="7" max="7" width="14.57421875" style="0" bestFit="1" customWidth="1"/>
    <col min="8" max="8" width="15.57421875" style="0" bestFit="1" customWidth="1"/>
    <col min="9" max="9" width="14.00390625" style="0" bestFit="1" customWidth="1"/>
    <col min="11" max="12" width="14.57421875" style="0" bestFit="1" customWidth="1"/>
  </cols>
  <sheetData>
    <row r="1" spans="1:6" ht="15" customHeight="1">
      <c r="A1" s="55" t="s">
        <v>32</v>
      </c>
      <c r="B1" s="55" t="s">
        <v>33</v>
      </c>
      <c r="C1" s="54" t="s">
        <v>238</v>
      </c>
      <c r="D1" s="55"/>
      <c r="E1" s="54" t="s">
        <v>219</v>
      </c>
      <c r="F1" s="55"/>
    </row>
    <row r="2" spans="1:6" ht="47.25">
      <c r="A2" s="55"/>
      <c r="B2" s="55"/>
      <c r="C2" s="20" t="s">
        <v>239</v>
      </c>
      <c r="D2" s="8" t="s">
        <v>82</v>
      </c>
      <c r="E2" s="20" t="s">
        <v>240</v>
      </c>
      <c r="F2" s="8" t="s">
        <v>83</v>
      </c>
    </row>
    <row r="3" spans="1:6" ht="15" customHeight="1">
      <c r="A3" s="4" t="s">
        <v>84</v>
      </c>
      <c r="B3" s="4" t="s">
        <v>85</v>
      </c>
      <c r="C3" s="38"/>
      <c r="D3" s="38"/>
      <c r="E3" s="38" t="s">
        <v>0</v>
      </c>
      <c r="F3" s="38" t="s">
        <v>0</v>
      </c>
    </row>
    <row r="4" spans="1:14" ht="15" customHeight="1">
      <c r="A4" s="4" t="s">
        <v>86</v>
      </c>
      <c r="B4" s="4" t="s">
        <v>87</v>
      </c>
      <c r="C4" s="39">
        <v>233784526</v>
      </c>
      <c r="D4" s="39">
        <v>233784526</v>
      </c>
      <c r="E4" s="39">
        <v>161084169</v>
      </c>
      <c r="F4" s="39">
        <v>161084169</v>
      </c>
      <c r="G4" s="22"/>
      <c r="K4" s="22"/>
      <c r="L4" s="22"/>
      <c r="M4" s="22"/>
      <c r="N4" s="22"/>
    </row>
    <row r="5" spans="1:14" ht="15" customHeight="1">
      <c r="A5" s="4" t="s">
        <v>88</v>
      </c>
      <c r="B5" s="4" t="s">
        <v>89</v>
      </c>
      <c r="C5" s="38"/>
      <c r="D5" s="38"/>
      <c r="E5" s="39"/>
      <c r="F5" s="39"/>
      <c r="G5" s="22"/>
      <c r="K5" s="22"/>
      <c r="L5" s="22"/>
      <c r="M5" s="22"/>
      <c r="N5" s="22"/>
    </row>
    <row r="6" spans="1:14" ht="15" customHeight="1">
      <c r="A6" s="4" t="s">
        <v>90</v>
      </c>
      <c r="B6" s="4" t="s">
        <v>91</v>
      </c>
      <c r="C6" s="39">
        <v>186552600</v>
      </c>
      <c r="D6" s="39">
        <v>186552600</v>
      </c>
      <c r="E6" s="39">
        <v>164954809</v>
      </c>
      <c r="F6" s="39">
        <v>164954809</v>
      </c>
      <c r="G6" s="22"/>
      <c r="K6" s="22"/>
      <c r="L6" s="22"/>
      <c r="M6" s="22"/>
      <c r="N6" s="22"/>
    </row>
    <row r="7" spans="1:14" ht="15" customHeight="1">
      <c r="A7" s="4" t="s">
        <v>92</v>
      </c>
      <c r="B7" s="4" t="s">
        <v>93</v>
      </c>
      <c r="C7" s="39">
        <v>1437350</v>
      </c>
      <c r="D7" s="39">
        <v>1437350</v>
      </c>
      <c r="E7" s="39">
        <v>24167908</v>
      </c>
      <c r="F7" s="39">
        <v>24167908</v>
      </c>
      <c r="G7" s="22"/>
      <c r="K7" s="22"/>
      <c r="L7" s="22"/>
      <c r="M7" s="22"/>
      <c r="N7" s="22"/>
    </row>
    <row r="8" spans="1:14" ht="15" customHeight="1">
      <c r="A8" s="4" t="s">
        <v>94</v>
      </c>
      <c r="B8" s="4" t="s">
        <v>95</v>
      </c>
      <c r="C8" s="39">
        <v>45794576</v>
      </c>
      <c r="D8" s="39">
        <v>45794576</v>
      </c>
      <c r="E8" s="39">
        <v>-28038548</v>
      </c>
      <c r="F8" s="39">
        <v>-28038548</v>
      </c>
      <c r="G8" s="22"/>
      <c r="K8" s="22"/>
      <c r="L8" s="22"/>
      <c r="M8" s="22"/>
      <c r="N8" s="22"/>
    </row>
    <row r="9" spans="1:14" ht="15" customHeight="1">
      <c r="A9" s="4" t="s">
        <v>96</v>
      </c>
      <c r="B9" s="4" t="s">
        <v>97</v>
      </c>
      <c r="C9" s="38"/>
      <c r="D9" s="38"/>
      <c r="E9" s="39"/>
      <c r="F9" s="39"/>
      <c r="G9" s="22"/>
      <c r="K9" s="22"/>
      <c r="L9" s="22"/>
      <c r="M9" s="22"/>
      <c r="N9" s="22"/>
    </row>
    <row r="10" spans="1:14" ht="15" customHeight="1">
      <c r="A10" s="4" t="s">
        <v>98</v>
      </c>
      <c r="B10" s="4" t="s">
        <v>99</v>
      </c>
      <c r="C10" s="39">
        <v>359934046</v>
      </c>
      <c r="D10" s="39">
        <v>359934046</v>
      </c>
      <c r="E10" s="39">
        <v>346441504</v>
      </c>
      <c r="F10" s="39">
        <v>346441504</v>
      </c>
      <c r="G10" s="22"/>
      <c r="K10" s="22"/>
      <c r="L10" s="22"/>
      <c r="M10" s="22"/>
      <c r="N10" s="22"/>
    </row>
    <row r="11" spans="1:14" ht="15" customHeight="1">
      <c r="A11" s="4" t="s">
        <v>100</v>
      </c>
      <c r="B11" s="4" t="s">
        <v>101</v>
      </c>
      <c r="C11" s="39">
        <v>247721354</v>
      </c>
      <c r="D11" s="39">
        <v>247721354</v>
      </c>
      <c r="E11" s="39">
        <v>238095551</v>
      </c>
      <c r="F11" s="39">
        <v>238095551</v>
      </c>
      <c r="G11" s="22"/>
      <c r="K11" s="22"/>
      <c r="L11" s="22"/>
      <c r="M11" s="22"/>
      <c r="N11" s="22"/>
    </row>
    <row r="12" spans="1:14" ht="15" customHeight="1">
      <c r="A12" s="4" t="s">
        <v>102</v>
      </c>
      <c r="B12" s="4" t="s">
        <v>103</v>
      </c>
      <c r="C12" s="39">
        <v>32425480</v>
      </c>
      <c r="D12" s="39">
        <v>32425480</v>
      </c>
      <c r="E12" s="39">
        <v>32277350</v>
      </c>
      <c r="F12" s="39">
        <v>32277350</v>
      </c>
      <c r="G12" s="22"/>
      <c r="K12" s="22"/>
      <c r="L12" s="22"/>
      <c r="M12" s="22"/>
      <c r="N12" s="22"/>
    </row>
    <row r="13" spans="1:14" ht="15" customHeight="1">
      <c r="A13" s="4" t="s">
        <v>104</v>
      </c>
      <c r="B13" s="4" t="s">
        <v>105</v>
      </c>
      <c r="C13" s="38"/>
      <c r="D13" s="38"/>
      <c r="E13" s="39"/>
      <c r="F13" s="39"/>
      <c r="G13" s="22"/>
      <c r="K13" s="22"/>
      <c r="L13" s="22"/>
      <c r="M13" s="22"/>
      <c r="N13" s="22"/>
    </row>
    <row r="14" spans="1:14" ht="15" customHeight="1">
      <c r="A14" s="4" t="s">
        <v>106</v>
      </c>
      <c r="B14" s="4" t="s">
        <v>107</v>
      </c>
      <c r="C14" s="39">
        <v>23217533</v>
      </c>
      <c r="D14" s="39">
        <v>23217533</v>
      </c>
      <c r="E14" s="39">
        <v>21698633</v>
      </c>
      <c r="F14" s="39">
        <v>21698633</v>
      </c>
      <c r="G14" s="22"/>
      <c r="K14" s="22"/>
      <c r="L14" s="22"/>
      <c r="M14" s="22"/>
      <c r="N14" s="22"/>
    </row>
    <row r="15" spans="1:14" ht="15" customHeight="1">
      <c r="A15" s="4" t="s">
        <v>108</v>
      </c>
      <c r="B15" s="4" t="s">
        <v>109</v>
      </c>
      <c r="C15" s="38"/>
      <c r="D15" s="38"/>
      <c r="E15" s="39"/>
      <c r="F15" s="39"/>
      <c r="G15" s="22"/>
      <c r="I15" s="22"/>
      <c r="K15" s="22"/>
      <c r="L15" s="22"/>
      <c r="M15" s="22"/>
      <c r="N15" s="22"/>
    </row>
    <row r="16" spans="1:14" ht="15" customHeight="1">
      <c r="A16" s="4" t="s">
        <v>110</v>
      </c>
      <c r="B16" s="4" t="s">
        <v>111</v>
      </c>
      <c r="C16" s="39">
        <v>56569679</v>
      </c>
      <c r="D16" s="39">
        <v>56569679</v>
      </c>
      <c r="E16" s="39">
        <v>54369970</v>
      </c>
      <c r="F16" s="39">
        <v>54369970</v>
      </c>
      <c r="G16" s="22"/>
      <c r="K16" s="22"/>
      <c r="L16" s="22"/>
      <c r="M16" s="22"/>
      <c r="N16" s="22"/>
    </row>
    <row r="17" spans="1:14" ht="15" customHeight="1">
      <c r="A17" s="4" t="s">
        <v>112</v>
      </c>
      <c r="B17" s="4" t="s">
        <v>113</v>
      </c>
      <c r="C17" s="39">
        <v>-126149520</v>
      </c>
      <c r="D17" s="39">
        <v>-126149520</v>
      </c>
      <c r="E17" s="39">
        <v>-185357335</v>
      </c>
      <c r="F17" s="39">
        <v>-185357335</v>
      </c>
      <c r="G17" s="22"/>
      <c r="K17" s="22"/>
      <c r="L17" s="22"/>
      <c r="M17" s="22"/>
      <c r="N17" s="22"/>
    </row>
    <row r="18" spans="1:14" ht="15" customHeight="1">
      <c r="A18" s="4" t="s">
        <v>114</v>
      </c>
      <c r="B18" s="4" t="s">
        <v>115</v>
      </c>
      <c r="C18" s="38"/>
      <c r="D18" s="38"/>
      <c r="E18" s="39"/>
      <c r="F18" s="39"/>
      <c r="G18" s="22"/>
      <c r="K18" s="22"/>
      <c r="L18" s="22"/>
      <c r="M18" s="22"/>
      <c r="N18" s="22"/>
    </row>
    <row r="19" spans="1:14" ht="15" customHeight="1">
      <c r="A19" s="4" t="s">
        <v>116</v>
      </c>
      <c r="B19" s="4" t="s">
        <v>117</v>
      </c>
      <c r="C19" s="39">
        <v>5656565820</v>
      </c>
      <c r="D19" s="39">
        <v>5656565820</v>
      </c>
      <c r="E19" s="39">
        <v>8540512388</v>
      </c>
      <c r="F19" s="39">
        <v>8540512388</v>
      </c>
      <c r="G19" s="22"/>
      <c r="K19" s="22"/>
      <c r="L19" s="22"/>
      <c r="M19" s="22"/>
      <c r="N19" s="22"/>
    </row>
    <row r="20" spans="1:14" ht="15" customHeight="1">
      <c r="A20" s="4" t="s">
        <v>118</v>
      </c>
      <c r="B20" s="4" t="s">
        <v>119</v>
      </c>
      <c r="C20" s="39">
        <v>5656565820</v>
      </c>
      <c r="D20" s="39">
        <v>5656565820</v>
      </c>
      <c r="E20" s="39">
        <v>8540512388</v>
      </c>
      <c r="F20" s="39">
        <v>8540512388</v>
      </c>
      <c r="G20" s="22"/>
      <c r="H20" s="22"/>
      <c r="K20" s="22"/>
      <c r="L20" s="22"/>
      <c r="M20" s="22"/>
      <c r="N20" s="22"/>
    </row>
    <row r="21" spans="1:14" ht="15" customHeight="1">
      <c r="A21" s="4" t="s">
        <v>120</v>
      </c>
      <c r="B21" s="4" t="s">
        <v>121</v>
      </c>
      <c r="C21" s="38"/>
      <c r="D21" s="38"/>
      <c r="E21" s="39"/>
      <c r="F21" s="39"/>
      <c r="G21" s="22"/>
      <c r="K21" s="22"/>
      <c r="L21" s="22"/>
      <c r="M21" s="22"/>
      <c r="N21" s="22"/>
    </row>
    <row r="22" spans="1:14" ht="15" customHeight="1">
      <c r="A22" s="4" t="s">
        <v>98</v>
      </c>
      <c r="B22" s="4" t="s">
        <v>122</v>
      </c>
      <c r="C22" s="39">
        <v>14480525525</v>
      </c>
      <c r="D22" s="39">
        <v>14480525525</v>
      </c>
      <c r="E22" s="39">
        <v>3036627560</v>
      </c>
      <c r="F22" s="39">
        <v>3036627560</v>
      </c>
      <c r="G22" s="22"/>
      <c r="K22" s="22"/>
      <c r="L22" s="22"/>
      <c r="M22" s="22"/>
      <c r="N22" s="22"/>
    </row>
    <row r="23" spans="1:14" ht="15" customHeight="1">
      <c r="A23" s="4" t="s">
        <v>123</v>
      </c>
      <c r="B23" s="4" t="s">
        <v>124</v>
      </c>
      <c r="C23" s="39">
        <v>14480525525</v>
      </c>
      <c r="D23" s="39">
        <v>14480525525</v>
      </c>
      <c r="E23" s="39">
        <v>3036627560</v>
      </c>
      <c r="F23" s="39">
        <v>3036627560</v>
      </c>
      <c r="G23" s="22"/>
      <c r="K23" s="22"/>
      <c r="L23" s="22"/>
      <c r="M23" s="22"/>
      <c r="N23" s="22"/>
    </row>
    <row r="24" spans="1:14" ht="15" customHeight="1">
      <c r="A24" s="4" t="s">
        <v>125</v>
      </c>
      <c r="B24" s="4" t="s">
        <v>126</v>
      </c>
      <c r="C24" s="38"/>
      <c r="D24" s="38"/>
      <c r="E24" s="39"/>
      <c r="F24" s="39"/>
      <c r="G24" s="22"/>
      <c r="K24" s="22"/>
      <c r="L24" s="22"/>
      <c r="M24" s="22"/>
      <c r="N24" s="22"/>
    </row>
    <row r="25" spans="1:14" ht="15" customHeight="1">
      <c r="A25" s="4" t="s">
        <v>127</v>
      </c>
      <c r="B25" s="4" t="s">
        <v>128</v>
      </c>
      <c r="C25" s="39">
        <v>-8823959705</v>
      </c>
      <c r="D25" s="39">
        <v>-8823959705</v>
      </c>
      <c r="E25" s="39">
        <v>5503884828</v>
      </c>
      <c r="F25" s="39">
        <v>5503884828</v>
      </c>
      <c r="G25" s="22"/>
      <c r="K25" s="22"/>
      <c r="L25" s="22"/>
      <c r="M25" s="22"/>
      <c r="N25" s="22"/>
    </row>
    <row r="26" spans="1:6" ht="15" customHeight="1">
      <c r="A26" s="9" t="s">
        <v>81</v>
      </c>
      <c r="B26" s="9" t="s">
        <v>81</v>
      </c>
      <c r="C26" s="9" t="s">
        <v>81</v>
      </c>
      <c r="D26" s="9" t="s">
        <v>81</v>
      </c>
      <c r="E26" s="9" t="s">
        <v>81</v>
      </c>
      <c r="F26" s="9" t="s">
        <v>81</v>
      </c>
    </row>
    <row r="27" ht="12.75">
      <c r="G27" s="22"/>
    </row>
    <row r="28" ht="12.75">
      <c r="D28" s="22"/>
    </row>
  </sheetData>
  <sheetProtection/>
  <mergeCells count="4">
    <mergeCell ref="E1:F1"/>
    <mergeCell ref="C1:D1"/>
    <mergeCell ref="A1:A2"/>
    <mergeCell ref="B1:B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8515625" style="26" customWidth="1"/>
    <col min="2" max="2" width="35.421875" style="26" bestFit="1" customWidth="1"/>
    <col min="3" max="3" width="6.8515625" style="26" customWidth="1"/>
    <col min="4" max="5" width="16.8515625" style="34" bestFit="1" customWidth="1"/>
    <col min="6" max="6" width="21.421875" style="35" bestFit="1" customWidth="1"/>
    <col min="7" max="7" width="20.28125" style="26" customWidth="1"/>
    <col min="8" max="8" width="41.57421875" style="26" customWidth="1"/>
    <col min="9" max="13" width="9.140625" style="26" customWidth="1"/>
    <col min="14" max="14" width="14.00390625" style="26" bestFit="1" customWidth="1"/>
    <col min="15" max="16" width="9.140625" style="26" customWidth="1"/>
    <col min="17" max="17" width="12.8515625" style="26" bestFit="1" customWidth="1"/>
    <col min="18" max="16384" width="9.140625" style="26" customWidth="1"/>
  </cols>
  <sheetData>
    <row r="1" spans="1:6" ht="31.5">
      <c r="A1" s="20" t="s">
        <v>2</v>
      </c>
      <c r="B1" s="20" t="s">
        <v>129</v>
      </c>
      <c r="C1" s="54" t="s">
        <v>33</v>
      </c>
      <c r="D1" s="19" t="s">
        <v>237</v>
      </c>
      <c r="E1" s="19" t="s">
        <v>230</v>
      </c>
      <c r="F1" s="30" t="s">
        <v>130</v>
      </c>
    </row>
    <row r="2" spans="1:6" ht="15" customHeight="1">
      <c r="A2" s="20" t="s">
        <v>35</v>
      </c>
      <c r="B2" s="20" t="s">
        <v>48</v>
      </c>
      <c r="C2" s="54"/>
      <c r="D2" s="19" t="s">
        <v>5</v>
      </c>
      <c r="E2" s="19" t="s">
        <v>8</v>
      </c>
      <c r="F2" s="30" t="s">
        <v>11</v>
      </c>
    </row>
    <row r="3" spans="1:17" ht="15" customHeight="1">
      <c r="A3" s="27" t="s">
        <v>5</v>
      </c>
      <c r="B3" s="27" t="s">
        <v>131</v>
      </c>
      <c r="C3" s="27" t="s">
        <v>132</v>
      </c>
      <c r="D3" s="36">
        <v>2780239095</v>
      </c>
      <c r="E3" s="36">
        <v>2994447257</v>
      </c>
      <c r="F3" s="40">
        <v>0.2469211024749455</v>
      </c>
      <c r="G3" s="31"/>
      <c r="N3" s="28"/>
      <c r="O3" s="28"/>
      <c r="P3" s="28"/>
      <c r="Q3" s="28"/>
    </row>
    <row r="4" spans="1:17" ht="15" customHeight="1">
      <c r="A4" s="27" t="s">
        <v>8</v>
      </c>
      <c r="B4" s="27" t="s">
        <v>133</v>
      </c>
      <c r="C4" s="27" t="s">
        <v>134</v>
      </c>
      <c r="D4" s="36">
        <v>65516558330</v>
      </c>
      <c r="E4" s="36">
        <v>74342436610</v>
      </c>
      <c r="F4" s="40">
        <v>1.1633270106089104</v>
      </c>
      <c r="G4" s="31"/>
      <c r="N4" s="28"/>
      <c r="O4" s="28"/>
      <c r="P4" s="28"/>
      <c r="Q4" s="28"/>
    </row>
    <row r="5" spans="1:17" ht="15" customHeight="1">
      <c r="A5" s="27" t="s">
        <v>135</v>
      </c>
      <c r="B5" s="27" t="s">
        <v>136</v>
      </c>
      <c r="C5" s="27" t="s">
        <v>137</v>
      </c>
      <c r="D5" s="36">
        <v>7900823530</v>
      </c>
      <c r="E5" s="36">
        <v>7977533710</v>
      </c>
      <c r="F5" s="40">
        <v>1.187558105557903</v>
      </c>
      <c r="G5" s="31"/>
      <c r="N5" s="28"/>
      <c r="O5" s="28"/>
      <c r="P5" s="28"/>
      <c r="Q5" s="28"/>
    </row>
    <row r="6" spans="1:17" ht="15" customHeight="1">
      <c r="A6" s="27" t="s">
        <v>138</v>
      </c>
      <c r="B6" s="27" t="s">
        <v>139</v>
      </c>
      <c r="C6" s="27" t="s">
        <v>140</v>
      </c>
      <c r="D6" s="36">
        <v>57615734800</v>
      </c>
      <c r="E6" s="36">
        <v>66364902900</v>
      </c>
      <c r="F6" s="40">
        <v>1.1600810908791084</v>
      </c>
      <c r="G6" s="31"/>
      <c r="N6" s="28"/>
      <c r="O6" s="28"/>
      <c r="P6" s="28"/>
      <c r="Q6" s="28"/>
    </row>
    <row r="7" spans="1:17" ht="15" customHeight="1">
      <c r="A7" s="27" t="s">
        <v>141</v>
      </c>
      <c r="B7" s="27" t="s">
        <v>142</v>
      </c>
      <c r="C7" s="27" t="s">
        <v>143</v>
      </c>
      <c r="D7" s="36">
        <v>57615734800</v>
      </c>
      <c r="E7" s="36">
        <v>66364902900</v>
      </c>
      <c r="F7" s="40">
        <v>1.1600810908791084</v>
      </c>
      <c r="G7" s="31"/>
      <c r="N7" s="28"/>
      <c r="O7" s="28"/>
      <c r="P7" s="28"/>
      <c r="Q7" s="28"/>
    </row>
    <row r="8" spans="1:17" ht="15" customHeight="1">
      <c r="A8" s="27" t="s">
        <v>144</v>
      </c>
      <c r="B8" s="27" t="s">
        <v>145</v>
      </c>
      <c r="C8" s="27" t="s">
        <v>146</v>
      </c>
      <c r="D8" s="36"/>
      <c r="E8" s="36"/>
      <c r="F8" s="40"/>
      <c r="G8" s="31"/>
      <c r="N8" s="28"/>
      <c r="O8" s="28"/>
      <c r="P8" s="28"/>
      <c r="Q8" s="28"/>
    </row>
    <row r="9" spans="1:17" ht="15" customHeight="1">
      <c r="A9" s="27" t="s">
        <v>11</v>
      </c>
      <c r="B9" s="27" t="s">
        <v>147</v>
      </c>
      <c r="C9" s="27" t="s">
        <v>148</v>
      </c>
      <c r="D9" s="36"/>
      <c r="E9" s="36"/>
      <c r="F9" s="40"/>
      <c r="G9" s="31"/>
      <c r="N9" s="28"/>
      <c r="O9" s="28"/>
      <c r="P9" s="28"/>
      <c r="Q9" s="28"/>
    </row>
    <row r="10" spans="1:17" ht="15" customHeight="1">
      <c r="A10" s="27" t="s">
        <v>14</v>
      </c>
      <c r="B10" s="27" t="s">
        <v>149</v>
      </c>
      <c r="C10" s="27" t="s">
        <v>150</v>
      </c>
      <c r="D10" s="36">
        <v>149236714</v>
      </c>
      <c r="E10" s="36">
        <v>135473152</v>
      </c>
      <c r="F10" s="40">
        <v>1.0587846506417222</v>
      </c>
      <c r="G10" s="31"/>
      <c r="N10" s="28"/>
      <c r="O10" s="28"/>
      <c r="P10" s="28"/>
      <c r="Q10" s="28"/>
    </row>
    <row r="11" spans="1:17" ht="15" customHeight="1">
      <c r="A11" s="27" t="s">
        <v>17</v>
      </c>
      <c r="B11" s="27" t="s">
        <v>151</v>
      </c>
      <c r="C11" s="27" t="s">
        <v>152</v>
      </c>
      <c r="D11" s="36"/>
      <c r="E11" s="36"/>
      <c r="F11" s="40"/>
      <c r="G11" s="31"/>
      <c r="N11" s="28"/>
      <c r="O11" s="28"/>
      <c r="P11" s="28"/>
      <c r="Q11" s="28"/>
    </row>
    <row r="12" spans="1:17" ht="15" customHeight="1">
      <c r="A12" s="27" t="s">
        <v>153</v>
      </c>
      <c r="B12" s="27" t="s">
        <v>154</v>
      </c>
      <c r="C12" s="27" t="s">
        <v>155</v>
      </c>
      <c r="D12" s="36">
        <v>11301373</v>
      </c>
      <c r="E12" s="36"/>
      <c r="F12" s="40">
        <v>1</v>
      </c>
      <c r="G12" s="31"/>
      <c r="N12" s="28"/>
      <c r="O12" s="28"/>
      <c r="P12" s="28"/>
      <c r="Q12" s="28"/>
    </row>
    <row r="13" spans="1:17" ht="15" customHeight="1">
      <c r="A13" s="27" t="s">
        <v>156</v>
      </c>
      <c r="B13" s="27" t="s">
        <v>157</v>
      </c>
      <c r="C13" s="27" t="s">
        <v>158</v>
      </c>
      <c r="D13" s="36" t="s">
        <v>0</v>
      </c>
      <c r="E13" s="36" t="s">
        <v>0</v>
      </c>
      <c r="F13" s="40" t="s">
        <v>0</v>
      </c>
      <c r="G13" s="31"/>
      <c r="N13" s="28"/>
      <c r="O13" s="28"/>
      <c r="P13" s="28"/>
      <c r="Q13" s="28"/>
    </row>
    <row r="14" spans="1:17" ht="15" customHeight="1">
      <c r="A14" s="27" t="s">
        <v>0</v>
      </c>
      <c r="B14" s="27" t="s">
        <v>159</v>
      </c>
      <c r="C14" s="27" t="s">
        <v>160</v>
      </c>
      <c r="D14" s="36">
        <v>68457335512</v>
      </c>
      <c r="E14" s="36">
        <v>77472357019</v>
      </c>
      <c r="F14" s="40">
        <v>1.010736627807815</v>
      </c>
      <c r="G14" s="31"/>
      <c r="N14" s="28"/>
      <c r="O14" s="28"/>
      <c r="P14" s="28"/>
      <c r="Q14" s="28"/>
    </row>
    <row r="15" spans="1:17" ht="15" customHeight="1">
      <c r="A15" s="27" t="s">
        <v>0</v>
      </c>
      <c r="B15" s="27" t="s">
        <v>161</v>
      </c>
      <c r="C15" s="27" t="s">
        <v>162</v>
      </c>
      <c r="D15" s="36">
        <v>2183883547</v>
      </c>
      <c r="E15" s="36">
        <v>2248795829</v>
      </c>
      <c r="F15" s="40">
        <v>11.674086550102786</v>
      </c>
      <c r="G15" s="31"/>
      <c r="N15" s="28"/>
      <c r="O15" s="28"/>
      <c r="P15" s="28"/>
      <c r="Q15" s="28"/>
    </row>
    <row r="16" spans="1:17" ht="15" customHeight="1">
      <c r="A16" s="27" t="s">
        <v>163</v>
      </c>
      <c r="B16" s="27" t="s">
        <v>164</v>
      </c>
      <c r="C16" s="27" t="s">
        <v>165</v>
      </c>
      <c r="D16" s="36" t="s">
        <v>0</v>
      </c>
      <c r="E16" s="36" t="s">
        <v>0</v>
      </c>
      <c r="F16" s="40" t="s">
        <v>0</v>
      </c>
      <c r="G16" s="31"/>
      <c r="N16" s="28"/>
      <c r="O16" s="28"/>
      <c r="P16" s="28"/>
      <c r="Q16" s="28"/>
    </row>
    <row r="17" spans="1:17" ht="15" customHeight="1">
      <c r="A17" s="27" t="s">
        <v>166</v>
      </c>
      <c r="B17" s="27" t="s">
        <v>167</v>
      </c>
      <c r="C17" s="27" t="s">
        <v>168</v>
      </c>
      <c r="D17" s="36">
        <v>2183883547</v>
      </c>
      <c r="E17" s="36">
        <v>2248795829</v>
      </c>
      <c r="F17" s="40">
        <v>11.674086550102786</v>
      </c>
      <c r="G17" s="31"/>
      <c r="N17" s="28"/>
      <c r="O17" s="28"/>
      <c r="P17" s="28"/>
      <c r="Q17" s="28"/>
    </row>
    <row r="18" spans="1:17" ht="15" customHeight="1">
      <c r="A18" s="27" t="s">
        <v>0</v>
      </c>
      <c r="B18" s="27" t="s">
        <v>169</v>
      </c>
      <c r="C18" s="27" t="s">
        <v>170</v>
      </c>
      <c r="D18" s="36">
        <v>66273451965</v>
      </c>
      <c r="E18" s="36">
        <v>75223561190</v>
      </c>
      <c r="F18" s="40">
        <v>0.9812028213323377</v>
      </c>
      <c r="G18" s="31"/>
      <c r="N18" s="28"/>
      <c r="O18" s="28"/>
      <c r="P18" s="28"/>
      <c r="Q18" s="28"/>
    </row>
    <row r="19" spans="1:17" ht="15" customHeight="1">
      <c r="A19" s="27" t="s">
        <v>87</v>
      </c>
      <c r="B19" s="27" t="s">
        <v>171</v>
      </c>
      <c r="C19" s="27" t="s">
        <v>172</v>
      </c>
      <c r="D19" s="36">
        <v>5000000</v>
      </c>
      <c r="E19" s="36">
        <v>5000000</v>
      </c>
      <c r="F19" s="40">
        <v>1</v>
      </c>
      <c r="G19" s="31"/>
      <c r="N19" s="28"/>
      <c r="O19" s="28"/>
      <c r="P19" s="28"/>
      <c r="Q19" s="28"/>
    </row>
    <row r="20" spans="1:17" ht="15" customHeight="1">
      <c r="A20" s="27" t="s">
        <v>89</v>
      </c>
      <c r="B20" s="27" t="s">
        <v>173</v>
      </c>
      <c r="C20" s="27" t="s">
        <v>174</v>
      </c>
      <c r="D20" s="41">
        <v>13254.69</v>
      </c>
      <c r="E20" s="41">
        <v>15044.71</v>
      </c>
      <c r="F20" s="40">
        <v>0.9812030993566325</v>
      </c>
      <c r="G20" s="31"/>
      <c r="N20" s="28"/>
      <c r="O20" s="28"/>
      <c r="P20" s="28"/>
      <c r="Q20" s="28"/>
    </row>
    <row r="21" spans="1:7" ht="15" customHeight="1">
      <c r="A21" s="29" t="s">
        <v>81</v>
      </c>
      <c r="B21" s="29" t="s">
        <v>81</v>
      </c>
      <c r="C21" s="29" t="s">
        <v>81</v>
      </c>
      <c r="D21" s="32" t="s">
        <v>81</v>
      </c>
      <c r="E21" s="32" t="s">
        <v>81</v>
      </c>
      <c r="F21" s="33" t="s">
        <v>81</v>
      </c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0.28125" style="0" customWidth="1"/>
    <col min="4" max="4" width="20.57421875" style="18" customWidth="1"/>
    <col min="5" max="5" width="22.8515625" style="18" customWidth="1"/>
    <col min="7" max="7" width="12.00390625" style="0" bestFit="1" customWidth="1"/>
    <col min="8" max="8" width="14.57421875" style="0" bestFit="1" customWidth="1"/>
    <col min="9" max="9" width="15.57421875" style="0" bestFit="1" customWidth="1"/>
  </cols>
  <sheetData>
    <row r="1" spans="1:5" ht="31.5">
      <c r="A1" s="8" t="s">
        <v>2</v>
      </c>
      <c r="B1" s="8" t="s">
        <v>32</v>
      </c>
      <c r="C1" s="8" t="s">
        <v>175</v>
      </c>
      <c r="D1" s="16" t="s">
        <v>176</v>
      </c>
      <c r="E1" s="16" t="s">
        <v>177</v>
      </c>
    </row>
    <row r="2" spans="1:9" ht="15" customHeight="1">
      <c r="A2" s="4" t="s">
        <v>178</v>
      </c>
      <c r="B2" s="4" t="s">
        <v>179</v>
      </c>
      <c r="C2" s="4" t="s">
        <v>180</v>
      </c>
      <c r="D2" s="39">
        <v>75223561190</v>
      </c>
      <c r="E2" s="39">
        <v>59234495950</v>
      </c>
      <c r="G2" s="23"/>
      <c r="H2" s="22"/>
      <c r="I2" s="22"/>
    </row>
    <row r="3" spans="1:9" ht="15" customHeight="1">
      <c r="A3" s="4" t="s">
        <v>181</v>
      </c>
      <c r="B3" s="4" t="s">
        <v>182</v>
      </c>
      <c r="C3" s="4" t="s">
        <v>183</v>
      </c>
      <c r="D3" s="39">
        <v>-8950109225</v>
      </c>
      <c r="E3" s="39">
        <v>15989065240</v>
      </c>
      <c r="G3" s="23"/>
      <c r="H3" s="22"/>
      <c r="I3" s="22"/>
    </row>
    <row r="4" spans="1:9" ht="15" customHeight="1">
      <c r="A4" s="4" t="s">
        <v>0</v>
      </c>
      <c r="B4" s="4" t="s">
        <v>184</v>
      </c>
      <c r="C4" s="4" t="s">
        <v>185</v>
      </c>
      <c r="D4" s="39"/>
      <c r="E4" s="39"/>
      <c r="H4" s="22"/>
      <c r="I4" s="22"/>
    </row>
    <row r="5" spans="1:9" ht="15" customHeight="1">
      <c r="A5" s="4" t="s">
        <v>5</v>
      </c>
      <c r="B5" s="4" t="s">
        <v>186</v>
      </c>
      <c r="C5" s="4" t="s">
        <v>187</v>
      </c>
      <c r="D5" s="39">
        <v>-8950109225</v>
      </c>
      <c r="E5" s="39">
        <v>15989065240</v>
      </c>
      <c r="G5" s="23"/>
      <c r="H5" s="22"/>
      <c r="I5" s="22"/>
    </row>
    <row r="6" spans="1:9" ht="15" customHeight="1">
      <c r="A6" s="4" t="s">
        <v>8</v>
      </c>
      <c r="B6" s="4" t="s">
        <v>188</v>
      </c>
      <c r="C6" s="4" t="s">
        <v>189</v>
      </c>
      <c r="D6" s="39"/>
      <c r="E6" s="39"/>
      <c r="H6" s="22"/>
      <c r="I6" s="22"/>
    </row>
    <row r="7" spans="1:9" ht="15" customHeight="1">
      <c r="A7" s="4" t="s">
        <v>190</v>
      </c>
      <c r="B7" s="4" t="s">
        <v>191</v>
      </c>
      <c r="C7" s="4" t="s">
        <v>192</v>
      </c>
      <c r="D7" s="39">
        <v>66273451965</v>
      </c>
      <c r="E7" s="39">
        <v>75223561190</v>
      </c>
      <c r="G7" s="23"/>
      <c r="H7" s="22"/>
      <c r="I7" s="22"/>
    </row>
    <row r="8" spans="1:5" ht="15" customHeight="1">
      <c r="A8" s="9" t="s">
        <v>81</v>
      </c>
      <c r="B8" s="9" t="s">
        <v>81</v>
      </c>
      <c r="C8" s="9" t="s">
        <v>81</v>
      </c>
      <c r="D8" s="17" t="s">
        <v>81</v>
      </c>
      <c r="E8" s="17" t="s">
        <v>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8515625" style="0" customWidth="1"/>
    <col min="2" max="2" width="24.8515625" style="0" bestFit="1" customWidth="1"/>
    <col min="3" max="3" width="7.421875" style="0" bestFit="1" customWidth="1"/>
    <col min="4" max="4" width="12.140625" style="0" bestFit="1" customWidth="1"/>
    <col min="5" max="5" width="21.7109375" style="0" customWidth="1"/>
    <col min="6" max="6" width="16.8515625" style="18" customWidth="1"/>
    <col min="7" max="7" width="35.421875" style="15" bestFit="1" customWidth="1"/>
  </cols>
  <sheetData>
    <row r="1" spans="1:7" ht="31.5">
      <c r="A1" s="8" t="s">
        <v>2</v>
      </c>
      <c r="B1" s="8" t="s">
        <v>193</v>
      </c>
      <c r="C1" s="55" t="s">
        <v>175</v>
      </c>
      <c r="D1" s="8" t="s">
        <v>194</v>
      </c>
      <c r="E1" s="8" t="s">
        <v>195</v>
      </c>
      <c r="F1" s="16" t="s">
        <v>196</v>
      </c>
      <c r="G1" s="12" t="s">
        <v>197</v>
      </c>
    </row>
    <row r="2" spans="1:7" ht="15" customHeight="1">
      <c r="A2" s="8" t="s">
        <v>35</v>
      </c>
      <c r="B2" s="8" t="s">
        <v>48</v>
      </c>
      <c r="C2" s="55"/>
      <c r="D2" s="8" t="s">
        <v>5</v>
      </c>
      <c r="E2" s="8" t="s">
        <v>8</v>
      </c>
      <c r="F2" s="16" t="s">
        <v>11</v>
      </c>
      <c r="G2" s="12" t="s">
        <v>14</v>
      </c>
    </row>
    <row r="3" spans="1:7" ht="15" customHeight="1">
      <c r="A3" s="4" t="s">
        <v>178</v>
      </c>
      <c r="B3" s="4" t="s">
        <v>142</v>
      </c>
      <c r="C3" s="4" t="s">
        <v>198</v>
      </c>
      <c r="D3" s="4" t="s">
        <v>0</v>
      </c>
      <c r="E3" s="4" t="s">
        <v>0</v>
      </c>
      <c r="F3" s="11" t="s">
        <v>0</v>
      </c>
      <c r="G3" s="13" t="s">
        <v>0</v>
      </c>
    </row>
    <row r="4" spans="1:7" ht="15" customHeight="1">
      <c r="A4" s="4" t="s">
        <v>199</v>
      </c>
      <c r="B4" s="4" t="s">
        <v>199</v>
      </c>
      <c r="C4" s="4" t="s">
        <v>199</v>
      </c>
      <c r="D4" s="4" t="s">
        <v>199</v>
      </c>
      <c r="E4" s="4" t="s">
        <v>199</v>
      </c>
      <c r="F4" s="11" t="s">
        <v>199</v>
      </c>
      <c r="G4" s="13" t="s">
        <v>199</v>
      </c>
    </row>
    <row r="5" spans="1:15" ht="15" customHeight="1">
      <c r="A5" s="4"/>
      <c r="B5" s="42" t="s">
        <v>220</v>
      </c>
      <c r="C5" s="43" t="s">
        <v>222</v>
      </c>
      <c r="D5" s="44">
        <v>600440</v>
      </c>
      <c r="E5" s="44">
        <v>56400</v>
      </c>
      <c r="F5" s="44">
        <v>33864816000</v>
      </c>
      <c r="G5" s="45">
        <v>0.4946849851330217</v>
      </c>
      <c r="L5" s="22"/>
      <c r="M5" s="22"/>
      <c r="N5" s="22"/>
      <c r="O5" s="22"/>
    </row>
    <row r="6" spans="1:15" ht="15" customHeight="1">
      <c r="A6" s="4"/>
      <c r="B6" s="42" t="s">
        <v>221</v>
      </c>
      <c r="C6" s="43" t="s">
        <v>223</v>
      </c>
      <c r="D6" s="44">
        <v>292499</v>
      </c>
      <c r="E6" s="44">
        <v>81200</v>
      </c>
      <c r="F6" s="44">
        <v>23750918800</v>
      </c>
      <c r="G6" s="45">
        <v>0.3469448324619158</v>
      </c>
      <c r="L6" s="22"/>
      <c r="M6" s="22"/>
      <c r="N6" s="22"/>
      <c r="O6" s="22"/>
    </row>
    <row r="7" spans="1:15" ht="15" customHeight="1">
      <c r="A7" s="4"/>
      <c r="B7" s="38" t="s">
        <v>200</v>
      </c>
      <c r="C7" s="38"/>
      <c r="D7" s="39">
        <v>892939</v>
      </c>
      <c r="E7" s="38"/>
      <c r="F7" s="39">
        <v>57615734800</v>
      </c>
      <c r="G7" s="46">
        <v>0.8416298175949375</v>
      </c>
      <c r="L7" s="22"/>
      <c r="M7" s="22"/>
      <c r="N7" s="22"/>
      <c r="O7" s="22"/>
    </row>
    <row r="8" spans="1:15" ht="15" customHeight="1">
      <c r="A8" s="4" t="s">
        <v>181</v>
      </c>
      <c r="B8" s="38" t="s">
        <v>201</v>
      </c>
      <c r="C8" s="38" t="s">
        <v>202</v>
      </c>
      <c r="D8" s="38" t="s">
        <v>0</v>
      </c>
      <c r="E8" s="38" t="s">
        <v>0</v>
      </c>
      <c r="F8" s="39" t="s">
        <v>0</v>
      </c>
      <c r="G8" s="46" t="s">
        <v>0</v>
      </c>
      <c r="L8" s="22"/>
      <c r="M8" s="22"/>
      <c r="N8" s="22"/>
      <c r="O8" s="22"/>
    </row>
    <row r="9" spans="1:15" ht="15" customHeight="1">
      <c r="A9" s="4" t="s">
        <v>199</v>
      </c>
      <c r="B9" s="38" t="s">
        <v>199</v>
      </c>
      <c r="C9" s="38" t="s">
        <v>199</v>
      </c>
      <c r="D9" s="38" t="s">
        <v>199</v>
      </c>
      <c r="E9" s="38" t="s">
        <v>199</v>
      </c>
      <c r="F9" s="39" t="s">
        <v>199</v>
      </c>
      <c r="G9" s="46" t="s">
        <v>199</v>
      </c>
      <c r="L9" s="22"/>
      <c r="M9" s="22"/>
      <c r="N9" s="22"/>
      <c r="O9" s="22"/>
    </row>
    <row r="10" spans="1:15" ht="15" customHeight="1">
      <c r="A10" s="4"/>
      <c r="B10" s="38" t="s">
        <v>200</v>
      </c>
      <c r="C10" s="38"/>
      <c r="D10" s="38" t="s">
        <v>0</v>
      </c>
      <c r="E10" s="38" t="s">
        <v>0</v>
      </c>
      <c r="F10" s="39" t="s">
        <v>0</v>
      </c>
      <c r="G10" s="46" t="s">
        <v>0</v>
      </c>
      <c r="L10" s="22"/>
      <c r="M10" s="22"/>
      <c r="N10" s="22"/>
      <c r="O10" s="22"/>
    </row>
    <row r="11" spans="1:15" ht="15" customHeight="1">
      <c r="A11" s="4" t="s">
        <v>190</v>
      </c>
      <c r="B11" s="38" t="s">
        <v>136</v>
      </c>
      <c r="C11" s="38" t="s">
        <v>203</v>
      </c>
      <c r="D11" s="38" t="s">
        <v>0</v>
      </c>
      <c r="E11" s="38" t="s">
        <v>0</v>
      </c>
      <c r="F11" s="39" t="s">
        <v>0</v>
      </c>
      <c r="G11" s="46" t="s">
        <v>0</v>
      </c>
      <c r="L11" s="22"/>
      <c r="M11" s="22"/>
      <c r="N11" s="22"/>
      <c r="O11" s="22"/>
    </row>
    <row r="12" spans="1:15" ht="15" customHeight="1">
      <c r="A12" s="4" t="s">
        <v>199</v>
      </c>
      <c r="B12" s="38" t="s">
        <v>199</v>
      </c>
      <c r="C12" s="38" t="s">
        <v>199</v>
      </c>
      <c r="D12" s="38" t="s">
        <v>199</v>
      </c>
      <c r="E12" s="38" t="s">
        <v>199</v>
      </c>
      <c r="F12" s="39" t="s">
        <v>199</v>
      </c>
      <c r="G12" s="46" t="s">
        <v>199</v>
      </c>
      <c r="L12" s="22"/>
      <c r="M12" s="22"/>
      <c r="N12" s="22"/>
      <c r="O12" s="22"/>
    </row>
    <row r="13" spans="1:15" ht="15" customHeight="1">
      <c r="A13" s="4"/>
      <c r="B13" s="47" t="s">
        <v>231</v>
      </c>
      <c r="C13" s="43" t="s">
        <v>224</v>
      </c>
      <c r="D13" s="44">
        <v>29000</v>
      </c>
      <c r="E13" s="48">
        <v>99950.45</v>
      </c>
      <c r="F13" s="44">
        <v>2898563050</v>
      </c>
      <c r="G13" s="45">
        <v>0.04234116078753761</v>
      </c>
      <c r="L13" s="22"/>
      <c r="M13" s="22"/>
      <c r="N13" s="22"/>
      <c r="O13" s="22"/>
    </row>
    <row r="14" spans="1:15" ht="15" customHeight="1">
      <c r="A14" s="4"/>
      <c r="B14" s="42" t="s">
        <v>232</v>
      </c>
      <c r="C14" s="43" t="s">
        <v>225</v>
      </c>
      <c r="D14" s="44">
        <v>22000</v>
      </c>
      <c r="E14" s="48">
        <v>100244.62</v>
      </c>
      <c r="F14" s="44">
        <v>2205381640</v>
      </c>
      <c r="G14" s="45">
        <v>0.03221541743489878</v>
      </c>
      <c r="L14" s="22"/>
      <c r="M14" s="22"/>
      <c r="N14" s="22"/>
      <c r="O14" s="22"/>
    </row>
    <row r="15" spans="1:15" ht="15" customHeight="1">
      <c r="A15" s="4"/>
      <c r="B15" s="42" t="s">
        <v>241</v>
      </c>
      <c r="C15" s="49" t="s">
        <v>233</v>
      </c>
      <c r="D15" s="44">
        <v>28000</v>
      </c>
      <c r="E15" s="48">
        <v>99888.53</v>
      </c>
      <c r="F15" s="44">
        <v>2796878840</v>
      </c>
      <c r="G15" s="45">
        <v>0.0408557946213044</v>
      </c>
      <c r="L15" s="22"/>
      <c r="M15" s="22"/>
      <c r="N15" s="22"/>
      <c r="O15" s="22"/>
    </row>
    <row r="16" spans="1:15" ht="15" customHeight="1">
      <c r="A16" s="4"/>
      <c r="B16" s="38" t="s">
        <v>200</v>
      </c>
      <c r="C16" s="38"/>
      <c r="D16" s="39">
        <v>79000</v>
      </c>
      <c r="E16" s="38"/>
      <c r="F16" s="39">
        <v>7900823530</v>
      </c>
      <c r="G16" s="46">
        <v>0.11541237284374078</v>
      </c>
      <c r="L16" s="22"/>
      <c r="M16" s="22"/>
      <c r="N16" s="22"/>
      <c r="O16" s="22"/>
    </row>
    <row r="17" spans="1:15" ht="15" customHeight="1">
      <c r="A17" s="4" t="s">
        <v>204</v>
      </c>
      <c r="B17" s="38" t="s">
        <v>205</v>
      </c>
      <c r="C17" s="38" t="s">
        <v>206</v>
      </c>
      <c r="D17" s="38" t="s">
        <v>0</v>
      </c>
      <c r="E17" s="38" t="s">
        <v>0</v>
      </c>
      <c r="F17" s="39" t="s">
        <v>0</v>
      </c>
      <c r="G17" s="46" t="s">
        <v>0</v>
      </c>
      <c r="L17" s="22"/>
      <c r="M17" s="22"/>
      <c r="N17" s="22"/>
      <c r="O17" s="22"/>
    </row>
    <row r="18" spans="1:15" ht="15" customHeight="1">
      <c r="A18" s="4" t="s">
        <v>199</v>
      </c>
      <c r="B18" s="38" t="s">
        <v>199</v>
      </c>
      <c r="C18" s="38" t="s">
        <v>199</v>
      </c>
      <c r="D18" s="38" t="s">
        <v>199</v>
      </c>
      <c r="E18" s="38" t="s">
        <v>199</v>
      </c>
      <c r="F18" s="39" t="s">
        <v>199</v>
      </c>
      <c r="G18" s="46" t="s">
        <v>199</v>
      </c>
      <c r="L18" s="22"/>
      <c r="M18" s="22"/>
      <c r="N18" s="22"/>
      <c r="O18" s="22"/>
    </row>
    <row r="19" spans="1:15" ht="15" customHeight="1">
      <c r="A19" s="4"/>
      <c r="B19" s="38" t="s">
        <v>200</v>
      </c>
      <c r="C19" s="38"/>
      <c r="D19" s="38" t="s">
        <v>0</v>
      </c>
      <c r="E19" s="38" t="s">
        <v>0</v>
      </c>
      <c r="F19" s="39" t="s">
        <v>0</v>
      </c>
      <c r="G19" s="46" t="s">
        <v>0</v>
      </c>
      <c r="L19" s="22"/>
      <c r="M19" s="22"/>
      <c r="N19" s="22"/>
      <c r="O19" s="22"/>
    </row>
    <row r="20" spans="1:15" ht="15" customHeight="1">
      <c r="A20" s="4" t="s">
        <v>207</v>
      </c>
      <c r="B20" s="38" t="s">
        <v>157</v>
      </c>
      <c r="C20" s="38" t="s">
        <v>208</v>
      </c>
      <c r="D20" s="38" t="s">
        <v>0</v>
      </c>
      <c r="E20" s="38" t="s">
        <v>0</v>
      </c>
      <c r="F20" s="39">
        <v>160538087</v>
      </c>
      <c r="G20" s="46">
        <v>0.002345082317319508</v>
      </c>
      <c r="L20" s="22"/>
      <c r="M20" s="22"/>
      <c r="N20" s="22"/>
      <c r="O20" s="22"/>
    </row>
    <row r="21" spans="1:15" ht="15" customHeight="1">
      <c r="A21" s="4" t="s">
        <v>199</v>
      </c>
      <c r="B21" s="38" t="s">
        <v>199</v>
      </c>
      <c r="C21" s="38" t="s">
        <v>199</v>
      </c>
      <c r="D21" s="38" t="s">
        <v>199</v>
      </c>
      <c r="E21" s="38" t="s">
        <v>199</v>
      </c>
      <c r="F21" s="39" t="s">
        <v>199</v>
      </c>
      <c r="G21" s="46" t="s">
        <v>199</v>
      </c>
      <c r="L21" s="22"/>
      <c r="M21" s="22"/>
      <c r="N21" s="22"/>
      <c r="O21" s="22"/>
    </row>
    <row r="22" spans="1:15" ht="15" customHeight="1">
      <c r="A22" s="4"/>
      <c r="B22" s="38" t="s">
        <v>200</v>
      </c>
      <c r="C22" s="38"/>
      <c r="D22" s="38" t="s">
        <v>0</v>
      </c>
      <c r="E22" s="38" t="s">
        <v>0</v>
      </c>
      <c r="F22" s="39">
        <v>160538087</v>
      </c>
      <c r="G22" s="46">
        <v>0.002345082317319508</v>
      </c>
      <c r="L22" s="22"/>
      <c r="M22" s="22"/>
      <c r="N22" s="22"/>
      <c r="O22" s="22"/>
    </row>
    <row r="23" spans="1:15" ht="15" customHeight="1">
      <c r="A23" s="4" t="s">
        <v>209</v>
      </c>
      <c r="B23" s="38" t="s">
        <v>131</v>
      </c>
      <c r="C23" s="38" t="s">
        <v>210</v>
      </c>
      <c r="D23" s="38" t="s">
        <v>0</v>
      </c>
      <c r="E23" s="38" t="s">
        <v>0</v>
      </c>
      <c r="F23" s="39" t="s">
        <v>0</v>
      </c>
      <c r="G23" s="46" t="s">
        <v>0</v>
      </c>
      <c r="L23" s="22"/>
      <c r="M23" s="22"/>
      <c r="N23" s="22"/>
      <c r="O23" s="22"/>
    </row>
    <row r="24" spans="1:15" ht="15" customHeight="1">
      <c r="A24" s="4" t="s">
        <v>5</v>
      </c>
      <c r="B24" s="38" t="s">
        <v>211</v>
      </c>
      <c r="C24" s="38" t="s">
        <v>212</v>
      </c>
      <c r="D24" s="38" t="s">
        <v>0</v>
      </c>
      <c r="E24" s="38" t="s">
        <v>0</v>
      </c>
      <c r="F24" s="39">
        <v>2780239095</v>
      </c>
      <c r="G24" s="46">
        <v>0.040612727244002174</v>
      </c>
      <c r="L24" s="22"/>
      <c r="M24" s="22"/>
      <c r="N24" s="22"/>
      <c r="O24" s="22"/>
    </row>
    <row r="25" spans="1:15" ht="15" customHeight="1">
      <c r="A25" s="4" t="s">
        <v>213</v>
      </c>
      <c r="B25" s="38" t="s">
        <v>214</v>
      </c>
      <c r="C25" s="38" t="s">
        <v>215</v>
      </c>
      <c r="D25" s="38" t="s">
        <v>0</v>
      </c>
      <c r="E25" s="38" t="s">
        <v>0</v>
      </c>
      <c r="F25" s="39">
        <v>68457335512</v>
      </c>
      <c r="G25" s="46">
        <v>1</v>
      </c>
      <c r="L25" s="22"/>
      <c r="M25" s="22"/>
      <c r="N25" s="22"/>
      <c r="O25" s="22"/>
    </row>
    <row r="26" spans="1:7" ht="15" customHeight="1">
      <c r="A26" s="9" t="s">
        <v>81</v>
      </c>
      <c r="B26" s="9" t="s">
        <v>81</v>
      </c>
      <c r="C26" s="9" t="s">
        <v>81</v>
      </c>
      <c r="D26" s="9" t="s">
        <v>81</v>
      </c>
      <c r="E26" s="9" t="s">
        <v>81</v>
      </c>
      <c r="F26" s="17" t="s">
        <v>81</v>
      </c>
      <c r="G26" s="14" t="s">
        <v>81</v>
      </c>
    </row>
  </sheetData>
  <sheetProtection/>
  <mergeCells count="1">
    <mergeCell ref="C1:C2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c7c3f1f5-abb0-4f56-8cf2-d4188465e420'",",","'UId':'06cb3bf4-2e3a-473d-91d8-ffc01ccf7d0c'",",'Col':",COLUMN(BangCanDoiKeToan_06024!C3),",'Row':",ROW(BangCanDoiKeToan_06024!C3),",","'Format':'string'",",'Value':'",SUBSTITUTE(BangCanDoiKeToan_06024!C3,"'","\'"),"','TargetCode':''}")</f>
        <v>{'SheetId':'c7c3f1f5-abb0-4f56-8cf2-d4188465e420','UId':'06cb3bf4-2e3a-473d-91d8-ffc01ccf7d0c','Col':3,'Row':3,'Format':'string','Value':' ','TargetCode':''}</v>
      </c>
    </row>
    <row r="2" ht="12.75">
      <c r="A2" t="str">
        <f>CONCATENATE("{'SheetId':'c7c3f1f5-abb0-4f56-8cf2-d4188465e420'",",","'UId':'08a532d1-f246-4ff9-a977-785864ea99fe'",",'Col':",COLUMN(BangCanDoiKeToan_06024!D3),",'Row':",ROW(BangCanDoiKeToan_06024!D3),",","'Format':'numberic'",",'Value':'",SUBSTITUTE(BangCanDoiKeToan_06024!D3,"'","\'"),"','TargetCode':''}")</f>
        <v>{'SheetId':'c7c3f1f5-abb0-4f56-8cf2-d4188465e420','UId':'08a532d1-f246-4ff9-a977-785864ea99fe','Col':4,'Row':3,'Format':'numberic','Value':' ','TargetCode':''}</v>
      </c>
    </row>
    <row r="3" ht="12.75">
      <c r="A3" t="str">
        <f>CONCATENATE("{'SheetId':'c7c3f1f5-abb0-4f56-8cf2-d4188465e420'",",","'UId':'68f95a0d-d1b4-4e89-9dd3-20ddf9e38190'",",'Col':",COLUMN(BangCanDoiKeToan_06024!E3),",'Row':",ROW(BangCanDoiKeToan_06024!E3),",","'Format':'numberic'",",'Value':'",SUBSTITUTE(BangCanDoiKeToan_06024!E3,"'","\'"),"','TargetCode':''}")</f>
        <v>{'SheetId':'c7c3f1f5-abb0-4f56-8cf2-d4188465e420','UId':'68f95a0d-d1b4-4e89-9dd3-20ddf9e38190','Col':5,'Row':3,'Format':'numberic','Value':' ','TargetCode':''}</v>
      </c>
    </row>
    <row r="4" ht="12.75">
      <c r="A4" t="str">
        <f>CONCATENATE("{'SheetId':'c7c3f1f5-abb0-4f56-8cf2-d4188465e420'",",","'UId':'90b6d266-0c8c-419b-a259-ee30514f6469'",",'Col':",COLUMN(BangCanDoiKeToan_06024!C4),",'Row':",ROW(BangCanDoiKeToan_06024!C4),",","'Format':'string'",",'Value':'",SUBSTITUTE(BangCanDoiKeToan_06024!C4,"'","\'"),"','TargetCode':''}")</f>
        <v>{'SheetId':'c7c3f1f5-abb0-4f56-8cf2-d4188465e420','UId':'90b6d266-0c8c-419b-a259-ee30514f6469','Col':3,'Row':4,'Format':'string','Value':' ','TargetCode':''}</v>
      </c>
    </row>
    <row r="5" ht="12.75">
      <c r="A5" t="str">
        <f>CONCATENATE("{'SheetId':'c7c3f1f5-abb0-4f56-8cf2-d4188465e420'",",","'UId':'9eaed4fa-8dbb-425f-bb7c-0cb0d515e445'",",'Col':",COLUMN(BangCanDoiKeToan_06024!D4),",'Row':",ROW(BangCanDoiKeToan_06024!D4),",","'Format':'numberic'",",'Value':'",SUBSTITUTE(BangCanDoiKeToan_06024!D4,"'","\'"),"','TargetCode':''}")</f>
        <v>{'SheetId':'c7c3f1f5-abb0-4f56-8cf2-d4188465e420','UId':'9eaed4fa-8dbb-425f-bb7c-0cb0d515e445','Col':4,'Row':4,'Format':'numberic','Value':'2780239095','TargetCode':''}</v>
      </c>
    </row>
    <row r="6" ht="12.75">
      <c r="A6" t="str">
        <f>CONCATENATE("{'SheetId':'c7c3f1f5-abb0-4f56-8cf2-d4188465e420'",",","'UId':'06bc0c2a-e935-4787-a096-7af3d5137fb3'",",'Col':",COLUMN(BangCanDoiKeToan_06024!E4),",'Row':",ROW(BangCanDoiKeToan_06024!E4),",","'Format':'numberic'",",'Value':'",SUBSTITUTE(BangCanDoiKeToan_06024!E4,"'","\'"),"','TargetCode':''}")</f>
        <v>{'SheetId':'c7c3f1f5-abb0-4f56-8cf2-d4188465e420','UId':'06bc0c2a-e935-4787-a096-7af3d5137fb3','Col':5,'Row':4,'Format':'numberic','Value':'2994447257','TargetCode':''}</v>
      </c>
    </row>
    <row r="7" ht="12.75">
      <c r="A7" t="str">
        <f>CONCATENATE("{'SheetId':'c7c3f1f5-abb0-4f56-8cf2-d4188465e420'",",","'UId':'70cfb15b-59fd-47db-9fae-67687258ee12'",",'Col':",COLUMN(BangCanDoiKeToan_06024!C5),",'Row':",ROW(BangCanDoiKeToan_06024!C5),",","'Format':'string'",",'Value':'",SUBSTITUTE(BangCanDoiKeToan_06024!C5,"'","\'"),"','TargetCode':''}")</f>
        <v>{'SheetId':'c7c3f1f5-abb0-4f56-8cf2-d4188465e420','UId':'70cfb15b-59fd-47db-9fae-67687258ee12','Col':3,'Row':5,'Format':'string','Value':' ','TargetCode':''}</v>
      </c>
    </row>
    <row r="8" ht="12.75">
      <c r="A8" t="str">
        <f>CONCATENATE("{'SheetId':'c7c3f1f5-abb0-4f56-8cf2-d4188465e420'",",","'UId':'a0eb0e7a-2e8c-4284-918a-d3f9ff04cf95'",",'Col':",COLUMN(BangCanDoiKeToan_06024!D5),",'Row':",ROW(BangCanDoiKeToan_06024!D5),",","'Format':'numberic'",",'Value':'",SUBSTITUTE(BangCanDoiKeToan_06024!D5,"'","\'"),"','TargetCode':''}")</f>
        <v>{'SheetId':'c7c3f1f5-abb0-4f56-8cf2-d4188465e420','UId':'a0eb0e7a-2e8c-4284-918a-d3f9ff04cf95','Col':4,'Row':5,'Format':'numberic','Value':'65516558330','TargetCode':''}</v>
      </c>
    </row>
    <row r="9" ht="12.75">
      <c r="A9" t="str">
        <f>CONCATENATE("{'SheetId':'c7c3f1f5-abb0-4f56-8cf2-d4188465e420'",",","'UId':'e0dd2152-6708-43a1-9697-04378afb9a68'",",'Col':",COLUMN(BangCanDoiKeToan_06024!E5),",'Row':",ROW(BangCanDoiKeToan_06024!E5),",","'Format':'numberic'",",'Value':'",SUBSTITUTE(BangCanDoiKeToan_06024!E5,"'","\'"),"','TargetCode':''}")</f>
        <v>{'SheetId':'c7c3f1f5-abb0-4f56-8cf2-d4188465e420','UId':'e0dd2152-6708-43a1-9697-04378afb9a68','Col':5,'Row':5,'Format':'numberic','Value':'74342436610','TargetCode':''}</v>
      </c>
    </row>
    <row r="10" ht="12.75">
      <c r="A10" t="str">
        <f>CONCATENATE("{'SheetId':'c7c3f1f5-abb0-4f56-8cf2-d4188465e420'",",","'UId':'9d135e9f-0781-4574-add4-fbc65e53c11a'",",'Col':",COLUMN(BangCanDoiKeToan_06024!C6),",'Row':",ROW(BangCanDoiKeToan_06024!C6),",","'Format':'string'",",'Value':'",SUBSTITUTE(BangCanDoiKeToan_06024!C6,"'","\'"),"','TargetCode':''}")</f>
        <v>{'SheetId':'c7c3f1f5-abb0-4f56-8cf2-d4188465e420','UId':'9d135e9f-0781-4574-add4-fbc65e53c11a','Col':3,'Row':6,'Format':'string','Value':' ','TargetCode':''}</v>
      </c>
    </row>
    <row r="11" ht="12.75">
      <c r="A11" t="str">
        <f>CONCATENATE("{'SheetId':'c7c3f1f5-abb0-4f56-8cf2-d4188465e420'",",","'UId':'56d59dbd-c730-4253-a989-21f8108ca1f6'",",'Col':",COLUMN(BangCanDoiKeToan_06024!D6),",'Row':",ROW(BangCanDoiKeToan_06024!D6),",","'Format':'numberic'",",'Value':'",SUBSTITUTE(BangCanDoiKeToan_06024!D6,"'","\'"),"','TargetCode':''}")</f>
        <v>{'SheetId':'c7c3f1f5-abb0-4f56-8cf2-d4188465e420','UId':'56d59dbd-c730-4253-a989-21f8108ca1f6','Col':4,'Row':6,'Format':'numberic','Value':'','TargetCode':''}</v>
      </c>
    </row>
    <row r="12" ht="12.75">
      <c r="A12" t="str">
        <f>CONCATENATE("{'SheetId':'c7c3f1f5-abb0-4f56-8cf2-d4188465e420'",",","'UId':'ed8cff78-cc06-44d2-adc8-9b93591633f1'",",'Col':",COLUMN(BangCanDoiKeToan_06024!E6),",'Row':",ROW(BangCanDoiKeToan_06024!E6),",","'Format':'numberic'",",'Value':'",SUBSTITUTE(BangCanDoiKeToan_06024!E6,"'","\'"),"','TargetCode':''}")</f>
        <v>{'SheetId':'c7c3f1f5-abb0-4f56-8cf2-d4188465e420','UId':'ed8cff78-cc06-44d2-adc8-9b93591633f1','Col':5,'Row':6,'Format':'numberic','Value':'','TargetCode':''}</v>
      </c>
    </row>
    <row r="13" ht="12.75">
      <c r="A13" t="str">
        <f>CONCATENATE("{'SheetId':'c7c3f1f5-abb0-4f56-8cf2-d4188465e420'",",","'UId':'1c21c200-e7a4-4d36-b9ed-1e52f6732afe'",",'Col':",COLUMN(BangCanDoiKeToan_06024!C7),",'Row':",ROW(BangCanDoiKeToan_06024!C7),",","'Format':'string'",",'Value':'",SUBSTITUTE(BangCanDoiKeToan_06024!C7,"'","\'"),"','TargetCode':''}")</f>
        <v>{'SheetId':'c7c3f1f5-abb0-4f56-8cf2-d4188465e420','UId':'1c21c200-e7a4-4d36-b9ed-1e52f6732afe','Col':3,'Row':7,'Format':'string','Value':' ','TargetCode':''}</v>
      </c>
    </row>
    <row r="14" ht="12.75">
      <c r="A14" t="str">
        <f>CONCATENATE("{'SheetId':'c7c3f1f5-abb0-4f56-8cf2-d4188465e420'",",","'UId':'b05d9fd3-81b3-4051-811c-550ce5b550cf'",",'Col':",COLUMN(BangCanDoiKeToan_06024!D7),",'Row':",ROW(BangCanDoiKeToan_06024!D7),",","'Format':'numberic'",",'Value':'",SUBSTITUTE(BangCanDoiKeToan_06024!D7,"'","\'"),"','TargetCode':''}")</f>
        <v>{'SheetId':'c7c3f1f5-abb0-4f56-8cf2-d4188465e420','UId':'b05d9fd3-81b3-4051-811c-550ce5b550cf','Col':4,'Row':7,'Format':'numberic','Value':'149236714','TargetCode':''}</v>
      </c>
    </row>
    <row r="15" ht="12.75">
      <c r="A15" t="str">
        <f>CONCATENATE("{'SheetId':'c7c3f1f5-abb0-4f56-8cf2-d4188465e420'",",","'UId':'843a4411-25ea-4a4b-bb99-7f8571bd0227'",",'Col':",COLUMN(BangCanDoiKeToan_06024!E7),",'Row':",ROW(BangCanDoiKeToan_06024!E7),",","'Format':'numberic'",",'Value':'",SUBSTITUTE(BangCanDoiKeToan_06024!E7,"'","\'"),"','TargetCode':''}")</f>
        <v>{'SheetId':'c7c3f1f5-abb0-4f56-8cf2-d4188465e420','UId':'843a4411-25ea-4a4b-bb99-7f8571bd0227','Col':5,'Row':7,'Format':'numberic','Value':'135473152','TargetCode':''}</v>
      </c>
    </row>
    <row r="16" ht="12.75">
      <c r="A16" t="str">
        <f>CONCATENATE("{'SheetId':'c7c3f1f5-abb0-4f56-8cf2-d4188465e420'",",","'UId':'85a0b8f9-841c-4535-9795-4f811a3f70c2'",",'Col':",COLUMN(BangCanDoiKeToan_06024!C8),",'Row':",ROW(BangCanDoiKeToan_06024!C8),",","'Format':'string'",",'Value':'",SUBSTITUTE(BangCanDoiKeToan_06024!C8,"'","\'"),"','TargetCode':''}")</f>
        <v>{'SheetId':'c7c3f1f5-abb0-4f56-8cf2-d4188465e420','UId':'85a0b8f9-841c-4535-9795-4f811a3f70c2','Col':3,'Row':8,'Format':'string','Value':' ','TargetCode':''}</v>
      </c>
    </row>
    <row r="17" ht="12.75">
      <c r="A17" t="str">
        <f>CONCATENATE("{'SheetId':'c7c3f1f5-abb0-4f56-8cf2-d4188465e420'",",","'UId':'f77a3d7a-9ee4-4eeb-9fa4-a720fbe5734f'",",'Col':",COLUMN(BangCanDoiKeToan_06024!D8),",'Row':",ROW(BangCanDoiKeToan_06024!D8),",","'Format':'numberic'",",'Value':'",SUBSTITUTE(BangCanDoiKeToan_06024!D8,"'","\'"),"','TargetCode':''}")</f>
        <v>{'SheetId':'c7c3f1f5-abb0-4f56-8cf2-d4188465e420','UId':'f77a3d7a-9ee4-4eeb-9fa4-a720fbe5734f','Col':4,'Row':8,'Format':'numberic','Value':'11301373','TargetCode':''}</v>
      </c>
    </row>
    <row r="18" ht="12.75">
      <c r="A18" t="str">
        <f>CONCATENATE("{'SheetId':'c7c3f1f5-abb0-4f56-8cf2-d4188465e420'",",","'UId':'f9fad663-daf6-4828-8521-65d3137f7f9a'",",'Col':",COLUMN(BangCanDoiKeToan_06024!E8),",'Row':",ROW(BangCanDoiKeToan_06024!E8),",","'Format':'numberic'",",'Value':'",SUBSTITUTE(BangCanDoiKeToan_06024!E8,"'","\'"),"','TargetCode':''}")</f>
        <v>{'SheetId':'c7c3f1f5-abb0-4f56-8cf2-d4188465e420','UId':'f9fad663-daf6-4828-8521-65d3137f7f9a','Col':5,'Row':8,'Format':'numberic','Value':'','TargetCode':''}</v>
      </c>
    </row>
    <row r="19" ht="12.75">
      <c r="A19" t="str">
        <f>CONCATENATE("{'SheetId':'c7c3f1f5-abb0-4f56-8cf2-d4188465e420'",",","'UId':'25c0d12a-94c2-4cf3-8a9d-44d1132e172a'",",'Col':",COLUMN(BangCanDoiKeToan_06024!C9),",'Row':",ROW(BangCanDoiKeToan_06024!C9),",","'Format':'string'",",'Value':'",SUBSTITUTE(BangCanDoiKeToan_06024!C9,"'","\'"),"','TargetCode':''}")</f>
        <v>{'SheetId':'c7c3f1f5-abb0-4f56-8cf2-d4188465e420','UId':'25c0d12a-94c2-4cf3-8a9d-44d1132e172a','Col':3,'Row':9,'Format':'string','Value':' ','TargetCode':''}</v>
      </c>
    </row>
    <row r="20" ht="12.75">
      <c r="A20" t="str">
        <f>CONCATENATE("{'SheetId':'c7c3f1f5-abb0-4f56-8cf2-d4188465e420'",",","'UId':'f9de5816-752c-4590-aeee-8cd583edb4f7'",",'Col':",COLUMN(BangCanDoiKeToan_06024!D9),",'Row':",ROW(BangCanDoiKeToan_06024!D9),",","'Format':'numberic'",",'Value':'",SUBSTITUTE(BangCanDoiKeToan_06024!D9,"'","\'"),"','TargetCode':''}")</f>
        <v>{'SheetId':'c7c3f1f5-abb0-4f56-8cf2-d4188465e420','UId':'f9de5816-752c-4590-aeee-8cd583edb4f7','Col':4,'Row':9,'Format':'numberic','Value':'68457335512','TargetCode':''}</v>
      </c>
    </row>
    <row r="21" ht="12.75">
      <c r="A21" t="str">
        <f>CONCATENATE("{'SheetId':'c7c3f1f5-abb0-4f56-8cf2-d4188465e420'",",","'UId':'1704ef33-4a1e-444d-8ccb-56016ee49927'",",'Col':",COLUMN(BangCanDoiKeToan_06024!E9),",'Row':",ROW(BangCanDoiKeToan_06024!E9),",","'Format':'numberic'",",'Value':'",SUBSTITUTE(BangCanDoiKeToan_06024!E9,"'","\'"),"','TargetCode':''}")</f>
        <v>{'SheetId':'c7c3f1f5-abb0-4f56-8cf2-d4188465e420','UId':'1704ef33-4a1e-444d-8ccb-56016ee49927','Col':5,'Row':9,'Format':'numberic','Value':'77472357019','TargetCode':''}</v>
      </c>
    </row>
    <row r="22" ht="12.75">
      <c r="A22" t="str">
        <f>CONCATENATE("{'SheetId':'c7c3f1f5-abb0-4f56-8cf2-d4188465e420'",",","'UId':'60f9cfb5-5e83-4c16-a9e5-a57583f9783c'",",'Col':",COLUMN(BangCanDoiKeToan_06024!C10),",'Row':",ROW(BangCanDoiKeToan_06024!C10),",","'Format':'string'",",'Value':'",SUBSTITUTE(BangCanDoiKeToan_06024!C10,"'","\'"),"','TargetCode':''}")</f>
        <v>{'SheetId':'c7c3f1f5-abb0-4f56-8cf2-d4188465e420','UId':'60f9cfb5-5e83-4c16-a9e5-a57583f9783c','Col':3,'Row':10,'Format':'string','Value':' ','TargetCode':''}</v>
      </c>
    </row>
    <row r="23" ht="12.75">
      <c r="A23" t="str">
        <f>CONCATENATE("{'SheetId':'c7c3f1f5-abb0-4f56-8cf2-d4188465e420'",",","'UId':'7d705e3e-7f60-452f-a104-875c11dd47b6'",",'Col':",COLUMN(BangCanDoiKeToan_06024!D10),",'Row':",ROW(BangCanDoiKeToan_06024!D10),",","'Format':'numberic'",",'Value':'",SUBSTITUTE(BangCanDoiKeToan_06024!D10,"'","\'"),"','TargetCode':''}")</f>
        <v>{'SheetId':'c7c3f1f5-abb0-4f56-8cf2-d4188465e420','UId':'7d705e3e-7f60-452f-a104-875c11dd47b6','Col':4,'Row':10,'Format':'numberic','Value':'','TargetCode':''}</v>
      </c>
    </row>
    <row r="24" ht="12.75">
      <c r="A24" t="str">
        <f>CONCATENATE("{'SheetId':'c7c3f1f5-abb0-4f56-8cf2-d4188465e420'",",","'UId':'2d471930-5dbd-400a-98d4-7aa14c42b71e'",",'Col':",COLUMN(BangCanDoiKeToan_06024!E10),",'Row':",ROW(BangCanDoiKeToan_06024!E10),",","'Format':'numberic'",",'Value':'",SUBSTITUTE(BangCanDoiKeToan_06024!E10,"'","\'"),"','TargetCode':''}")</f>
        <v>{'SheetId':'c7c3f1f5-abb0-4f56-8cf2-d4188465e420','UId':'2d471930-5dbd-400a-98d4-7aa14c42b71e','Col':5,'Row':10,'Format':'numberic','Value':'','TargetCode':''}</v>
      </c>
    </row>
    <row r="25" ht="12.75">
      <c r="A25" t="str">
        <f>CONCATENATE("{'SheetId':'c7c3f1f5-abb0-4f56-8cf2-d4188465e420'",",","'UId':'bfac61c4-d158-45e1-985b-4f5455534713'",",'Col':",COLUMN(BangCanDoiKeToan_06024!C11),",'Row':",ROW(BangCanDoiKeToan_06024!C11),",","'Format':'string'",",'Value':'",SUBSTITUTE(BangCanDoiKeToan_06024!C11,"'","\'"),"','TargetCode':''}")</f>
        <v>{'SheetId':'c7c3f1f5-abb0-4f56-8cf2-d4188465e420','UId':'bfac61c4-d158-45e1-985b-4f5455534713','Col':3,'Row':11,'Format':'string','Value':' ','TargetCode':''}</v>
      </c>
    </row>
    <row r="26" ht="12.75">
      <c r="A26" t="str">
        <f>CONCATENATE("{'SheetId':'c7c3f1f5-abb0-4f56-8cf2-d4188465e420'",",","'UId':'212cbb6e-53de-4da3-8e37-d9a27a24c6af'",",'Col':",COLUMN(BangCanDoiKeToan_06024!D11),",'Row':",ROW(BangCanDoiKeToan_06024!D11),",","'Format':'numberic'",",'Value':'",SUBSTITUTE(BangCanDoiKeToan_06024!D11,"'","\'"),"','TargetCode':''}")</f>
        <v>{'SheetId':'c7c3f1f5-abb0-4f56-8cf2-d4188465e420','UId':'212cbb6e-53de-4da3-8e37-d9a27a24c6af','Col':4,'Row':11,'Format':'numberic','Value':'2182883547','TargetCode':''}</v>
      </c>
    </row>
    <row r="27" ht="12.75">
      <c r="A27" t="str">
        <f>CONCATENATE("{'SheetId':'c7c3f1f5-abb0-4f56-8cf2-d4188465e420'",",","'UId':'ab1bdc2c-8e48-4b30-9c9b-1c89fac2c75c'",",'Col':",COLUMN(BangCanDoiKeToan_06024!E11),",'Row':",ROW(BangCanDoiKeToan_06024!E11),",","'Format':'numberic'",",'Value':'",SUBSTITUTE(BangCanDoiKeToan_06024!E11,"'","\'"),"','TargetCode':''}")</f>
        <v>{'SheetId':'c7c3f1f5-abb0-4f56-8cf2-d4188465e420','UId':'ab1bdc2c-8e48-4b30-9c9b-1c89fac2c75c','Col':5,'Row':11,'Format':'numberic','Value':'2248795829','TargetCode':''}</v>
      </c>
    </row>
    <row r="28" ht="12.75">
      <c r="A28" t="str">
        <f>CONCATENATE("{'SheetId':'c7c3f1f5-abb0-4f56-8cf2-d4188465e420'",",","'UId':'4488cb6b-8c16-4e49-9fb2-0d52c05440c4'",",'Col':",COLUMN(BangCanDoiKeToan_06024!C12),",'Row':",ROW(BangCanDoiKeToan_06024!C12),",","'Format':'string'",",'Value':'",SUBSTITUTE(BangCanDoiKeToan_06024!C12,"'","\'"),"','TargetCode':''}")</f>
        <v>{'SheetId':'c7c3f1f5-abb0-4f56-8cf2-d4188465e420','UId':'4488cb6b-8c16-4e49-9fb2-0d52c05440c4','Col':3,'Row':12,'Format':'string','Value':' ','TargetCode':''}</v>
      </c>
    </row>
    <row r="29" ht="12.75">
      <c r="A29" t="str">
        <f>CONCATENATE("{'SheetId':'c7c3f1f5-abb0-4f56-8cf2-d4188465e420'",",","'UId':'3efa37a7-4f8a-4fb3-b5e9-fd4e06ffa771'",",'Col':",COLUMN(BangCanDoiKeToan_06024!D12),",'Row':",ROW(BangCanDoiKeToan_06024!D12),",","'Format':'numberic'",",'Value':'",SUBSTITUTE(BangCanDoiKeToan_06024!D12,"'","\'"),"','TargetCode':''}")</f>
        <v>{'SheetId':'c7c3f1f5-abb0-4f56-8cf2-d4188465e420','UId':'3efa37a7-4f8a-4fb3-b5e9-fd4e06ffa771','Col':4,'Row':12,'Format':'numberic','Value':'','TargetCode':''}</v>
      </c>
    </row>
    <row r="30" ht="12.75">
      <c r="A30" t="str">
        <f>CONCATENATE("{'SheetId':'c7c3f1f5-abb0-4f56-8cf2-d4188465e420'",",","'UId':'09da5d50-c2be-490f-a989-0ff2f06f3b3b'",",'Col':",COLUMN(BangCanDoiKeToan_06024!E12),",'Row':",ROW(BangCanDoiKeToan_06024!E12),",","'Format':'numberic'",",'Value':'",SUBSTITUTE(BangCanDoiKeToan_06024!E12,"'","\'"),"','TargetCode':''}")</f>
        <v>{'SheetId':'c7c3f1f5-abb0-4f56-8cf2-d4188465e420','UId':'09da5d50-c2be-490f-a989-0ff2f06f3b3b','Col':5,'Row':12,'Format':'numberic','Value':'','TargetCode':''}</v>
      </c>
    </row>
    <row r="31" ht="12.75">
      <c r="A31" t="str">
        <f>CONCATENATE("{'SheetId':'c7c3f1f5-abb0-4f56-8cf2-d4188465e420'",",","'UId':'546eb395-f022-4dcd-aa59-5981089e5cd2'",",'Col':",COLUMN(BangCanDoiKeToan_06024!C13),",'Row':",ROW(BangCanDoiKeToan_06024!C13),",","'Format':'string'",",'Value':'",SUBSTITUTE(BangCanDoiKeToan_06024!C13,"'","\'"),"','TargetCode':''}")</f>
        <v>{'SheetId':'c7c3f1f5-abb0-4f56-8cf2-d4188465e420','UId':'546eb395-f022-4dcd-aa59-5981089e5cd2','Col':3,'Row':13,'Format':'string','Value':' ','TargetCode':''}</v>
      </c>
    </row>
    <row r="32" ht="12.75">
      <c r="A32" t="str">
        <f>CONCATENATE("{'SheetId':'c7c3f1f5-abb0-4f56-8cf2-d4188465e420'",",","'UId':'1aa9bc6b-92ae-4239-a561-355119db73f2'",",'Col':",COLUMN(BangCanDoiKeToan_06024!D13),",'Row':",ROW(BangCanDoiKeToan_06024!D13),",","'Format':'numberic'",",'Value':'",SUBSTITUTE(BangCanDoiKeToan_06024!D13,"'","\'"),"','TargetCode':''}")</f>
        <v>{'SheetId':'c7c3f1f5-abb0-4f56-8cf2-d4188465e420','UId':'1aa9bc6b-92ae-4239-a561-355119db73f2','Col':4,'Row':13,'Format':'numberic','Value':'','TargetCode':''}</v>
      </c>
    </row>
    <row r="33" ht="12.75">
      <c r="A33" t="str">
        <f>CONCATENATE("{'SheetId':'c7c3f1f5-abb0-4f56-8cf2-d4188465e420'",",","'UId':'494670e7-2633-4625-8472-9b2b5792e993'",",'Col':",COLUMN(BangCanDoiKeToan_06024!E13),",'Row':",ROW(BangCanDoiKeToan_06024!E13),",","'Format':'numberic'",",'Value':'",SUBSTITUTE(BangCanDoiKeToan_06024!E13,"'","\'"),"','TargetCode':''}")</f>
        <v>{'SheetId':'c7c3f1f5-abb0-4f56-8cf2-d4188465e420','UId':'494670e7-2633-4625-8472-9b2b5792e993','Col':5,'Row':13,'Format':'numberic','Value':'','TargetCode':''}</v>
      </c>
    </row>
    <row r="34" ht="12.75">
      <c r="A34" t="str">
        <f>CONCATENATE("{'SheetId':'c7c3f1f5-abb0-4f56-8cf2-d4188465e420'",",","'UId':'74d80a0e-8620-4dc0-9573-9815d1538e39'",",'Col':",COLUMN(BangCanDoiKeToan_06024!C14),",'Row':",ROW(BangCanDoiKeToan_06024!C14),",","'Format':'string'",",'Value':'",SUBSTITUTE(BangCanDoiKeToan_06024!C14,"'","\'"),"','TargetCode':''}")</f>
        <v>{'SheetId':'c7c3f1f5-abb0-4f56-8cf2-d4188465e420','UId':'74d80a0e-8620-4dc0-9573-9815d1538e39','Col':3,'Row':14,'Format':'string','Value':' ','TargetCode':''}</v>
      </c>
    </row>
    <row r="35" ht="12.75">
      <c r="A35" t="str">
        <f>CONCATENATE("{'SheetId':'c7c3f1f5-abb0-4f56-8cf2-d4188465e420'",",","'UId':'ec76bff6-cb2e-4c21-b2f1-d2ca497f59fe'",",'Col':",COLUMN(BangCanDoiKeToan_06024!D14),",'Row':",ROW(BangCanDoiKeToan_06024!D14),",","'Format':'numberic'",",'Value':'",SUBSTITUTE(BangCanDoiKeToan_06024!D14,"'","\'"),"','TargetCode':''}")</f>
        <v>{'SheetId':'c7c3f1f5-abb0-4f56-8cf2-d4188465e420','UId':'ec76bff6-cb2e-4c21-b2f1-d2ca497f59fe','Col':4,'Row':14,'Format':'numberic','Value':'','TargetCode':''}</v>
      </c>
    </row>
    <row r="36" ht="12.75">
      <c r="A36" t="str">
        <f>CONCATENATE("{'SheetId':'c7c3f1f5-abb0-4f56-8cf2-d4188465e420'",",","'UId':'8c0c16b3-a17a-4d25-9336-6733184926ab'",",'Col':",COLUMN(BangCanDoiKeToan_06024!E14),",'Row':",ROW(BangCanDoiKeToan_06024!E14),",","'Format':'numberic'",",'Value':'",SUBSTITUTE(BangCanDoiKeToan_06024!E14,"'","\'"),"','TargetCode':''}")</f>
        <v>{'SheetId':'c7c3f1f5-abb0-4f56-8cf2-d4188465e420','UId':'8c0c16b3-a17a-4d25-9336-6733184926ab','Col':5,'Row':14,'Format':'numberic','Value':'','TargetCode':''}</v>
      </c>
    </row>
    <row r="37" ht="12.75">
      <c r="A37" t="str">
        <f>CONCATENATE("{'SheetId':'c7c3f1f5-abb0-4f56-8cf2-d4188465e420'",",","'UId':'83661c11-e8fd-44ba-819d-55fce1d5352a'",",'Col':",COLUMN(BangCanDoiKeToan_06024!C15),",'Row':",ROW(BangCanDoiKeToan_06024!C15),",","'Format':'string'",",'Value':'",SUBSTITUTE(BangCanDoiKeToan_06024!C15,"'","\'"),"','TargetCode':''}")</f>
        <v>{'SheetId':'c7c3f1f5-abb0-4f56-8cf2-d4188465e420','UId':'83661c11-e8fd-44ba-819d-55fce1d5352a','Col':3,'Row':15,'Format':'string','Value':' ','TargetCode':''}</v>
      </c>
    </row>
    <row r="38" ht="12.75">
      <c r="A38" t="str">
        <f>CONCATENATE("{'SheetId':'c7c3f1f5-abb0-4f56-8cf2-d4188465e420'",",","'UId':'121116c7-ccf2-4882-9a59-611822a40a81'",",'Col':",COLUMN(BangCanDoiKeToan_06024!D15),",'Row':",ROW(BangCanDoiKeToan_06024!D15),",","'Format':'numberic'",",'Value':'",SUBSTITUTE(BangCanDoiKeToan_06024!D15,"'","\'"),"','TargetCode':''}")</f>
        <v>{'SheetId':'c7c3f1f5-abb0-4f56-8cf2-d4188465e420','UId':'121116c7-ccf2-4882-9a59-611822a40a81','Col':4,'Row':15,'Format':'numberic','Value':'','TargetCode':''}</v>
      </c>
    </row>
    <row r="39" ht="12.75">
      <c r="A39" t="str">
        <f>CONCATENATE("{'SheetId':'c7c3f1f5-abb0-4f56-8cf2-d4188465e420'",",","'UId':'64b9663f-2b30-4565-add2-68ee9730ff96'",",'Col':",COLUMN(BangCanDoiKeToan_06024!E15),",'Row':",ROW(BangCanDoiKeToan_06024!E15),",","'Format':'numberic'",",'Value':'",SUBSTITUTE(BangCanDoiKeToan_06024!E15,"'","\'"),"','TargetCode':''}")</f>
        <v>{'SheetId':'c7c3f1f5-abb0-4f56-8cf2-d4188465e420','UId':'64b9663f-2b30-4565-add2-68ee9730ff96','Col':5,'Row':15,'Format':'numberic','Value':'','TargetCode':''}</v>
      </c>
    </row>
    <row r="40" ht="12.75">
      <c r="A40" t="str">
        <f>CONCATENATE("{'SheetId':'c7c3f1f5-abb0-4f56-8cf2-d4188465e420'",",","'UId':'09e17965-c1ba-4e63-bf22-256d07c53c1d'",",'Col':",COLUMN(BangCanDoiKeToan_06024!C16),",'Row':",ROW(BangCanDoiKeToan_06024!C16),",","'Format':'string'",",'Value':'",SUBSTITUTE(BangCanDoiKeToan_06024!C16,"'","\'"),"','TargetCode':''}")</f>
        <v>{'SheetId':'c7c3f1f5-abb0-4f56-8cf2-d4188465e420','UId':'09e17965-c1ba-4e63-bf22-256d07c53c1d','Col':3,'Row':16,'Format':'string','Value':' ','TargetCode':''}</v>
      </c>
    </row>
    <row r="41" ht="12.75">
      <c r="A41" t="str">
        <f>CONCATENATE("{'SheetId':'c7c3f1f5-abb0-4f56-8cf2-d4188465e420'",",","'UId':'7a6a346f-6b98-4bdf-a13d-c29723a28ecc'",",'Col':",COLUMN(BangCanDoiKeToan_06024!D16),",'Row':",ROW(BangCanDoiKeToan_06024!D16),",","'Format':'numberic'",",'Value':'",SUBSTITUTE(BangCanDoiKeToan_06024!D16,"'","\'"),"','TargetCode':''}")</f>
        <v>{'SheetId':'c7c3f1f5-abb0-4f56-8cf2-d4188465e420','UId':'7a6a346f-6b98-4bdf-a13d-c29723a28ecc','Col':4,'Row':16,'Format':'numberic','Value':'2115666014','TargetCode':''}</v>
      </c>
    </row>
    <row r="42" ht="12.75">
      <c r="A42" t="str">
        <f>CONCATENATE("{'SheetId':'c7c3f1f5-abb0-4f56-8cf2-d4188465e420'",",","'UId':'08b86648-62f0-434b-abce-b0ac52780155'",",'Col':",COLUMN(BangCanDoiKeToan_06024!E16),",'Row':",ROW(BangCanDoiKeToan_06024!E16),",","'Format':'numberic'",",'Value':'",SUBSTITUTE(BangCanDoiKeToan_06024!E16,"'","\'"),"','TargetCode':''}")</f>
        <v>{'SheetId':'c7c3f1f5-abb0-4f56-8cf2-d4188465e420','UId':'08b86648-62f0-434b-abce-b0ac52780155','Col':5,'Row':16,'Format':'numberic','Value':'2204795828.99613','TargetCode':''}</v>
      </c>
    </row>
    <row r="43" ht="12.75">
      <c r="A43" t="str">
        <f>CONCATENATE("{'SheetId':'c7c3f1f5-abb0-4f56-8cf2-d4188465e420'",",","'UId':'9abaf4b5-88d9-4839-8759-20eb3cbd4e34'",",'Col':",COLUMN(BangCanDoiKeToan_06024!C17),",'Row':",ROW(BangCanDoiKeToan_06024!C17),",","'Format':'string'",",'Value':'",SUBSTITUTE(BangCanDoiKeToan_06024!C17,"'","\'"),"','TargetCode':''}")</f>
        <v>{'SheetId':'c7c3f1f5-abb0-4f56-8cf2-d4188465e420','UId':'9abaf4b5-88d9-4839-8759-20eb3cbd4e34','Col':3,'Row':17,'Format':'string','Value':' ','TargetCode':''}</v>
      </c>
    </row>
    <row r="44" ht="12.75">
      <c r="A44" t="str">
        <f>CONCATENATE("{'SheetId':'c7c3f1f5-abb0-4f56-8cf2-d4188465e420'",",","'UId':'e5b3077a-20d6-4908-ba19-0777647ee05c'",",'Col':",COLUMN(BangCanDoiKeToan_06024!D17),",'Row':",ROW(BangCanDoiKeToan_06024!D17),",","'Format':'numberic'",",'Value':'",SUBSTITUTE(BangCanDoiKeToan_06024!D17,"'","\'"),"','TargetCode':''}")</f>
        <v>{'SheetId':'c7c3f1f5-abb0-4f56-8cf2-d4188465e420','UId':'e5b3077a-20d6-4908-ba19-0777647ee05c','Col':4,'Row':17,'Format':'numberic','Value':'67217533','TargetCode':''}</v>
      </c>
    </row>
    <row r="45" ht="12.75">
      <c r="A45" t="str">
        <f>CONCATENATE("{'SheetId':'c7c3f1f5-abb0-4f56-8cf2-d4188465e420'",",","'UId':'2f27356d-9699-4423-ad1f-96a32c87bf87'",",'Col':",COLUMN(BangCanDoiKeToan_06024!E17),",'Row':",ROW(BangCanDoiKeToan_06024!E17),",","'Format':'numberic'",",'Value':'",SUBSTITUTE(BangCanDoiKeToan_06024!E17,"'","\'"),"','TargetCode':''}")</f>
        <v>{'SheetId':'c7c3f1f5-abb0-4f56-8cf2-d4188465e420','UId':'2f27356d-9699-4423-ad1f-96a32c87bf87','Col':5,'Row':17,'Format':'numberic','Value':'44000000','TargetCode':''}</v>
      </c>
    </row>
    <row r="46" ht="12.75">
      <c r="A46" t="str">
        <f>CONCATENATE("{'SheetId':'c7c3f1f5-abb0-4f56-8cf2-d4188465e420'",",","'UId':'6ec3b7d4-786f-492f-b1eb-e094e8995546'",",'Col':",COLUMN(BangCanDoiKeToan_06024!C18),",'Row':",ROW(BangCanDoiKeToan_06024!C18),",","'Format':'string'",",'Value':'",SUBSTITUTE(BangCanDoiKeToan_06024!C18,"'","\'"),"','TargetCode':''}")</f>
        <v>{'SheetId':'c7c3f1f5-abb0-4f56-8cf2-d4188465e420','UId':'6ec3b7d4-786f-492f-b1eb-e094e8995546','Col':3,'Row':18,'Format':'string','Value':' ','TargetCode':''}</v>
      </c>
    </row>
    <row r="47" ht="12.75">
      <c r="A47" t="str">
        <f>CONCATENATE("{'SheetId':'c7c3f1f5-abb0-4f56-8cf2-d4188465e420'",",","'UId':'9025d2f4-b1c1-4472-84e8-1910e98dc5ef'",",'Col':",COLUMN(BangCanDoiKeToan_06024!D18),",'Row':",ROW(BangCanDoiKeToan_06024!D18),",","'Format':'numberic'",",'Value':'",SUBSTITUTE(BangCanDoiKeToan_06024!D18,"'","\'"),"','TargetCode':''}")</f>
        <v>{'SheetId':'c7c3f1f5-abb0-4f56-8cf2-d4188465e420','UId':'9025d2f4-b1c1-4472-84e8-1910e98dc5ef','Col':4,'Row':18,'Format':'numberic','Value':'66273451965','TargetCode':''}</v>
      </c>
    </row>
    <row r="48" ht="12.75">
      <c r="A48" t="str">
        <f>CONCATENATE("{'SheetId':'c7c3f1f5-abb0-4f56-8cf2-d4188465e420'",",","'UId':'4071b8e4-6aa4-4ef9-a25f-8caec548f2de'",",'Col':",COLUMN(BangCanDoiKeToan_06024!E18),",'Row':",ROW(BangCanDoiKeToan_06024!E18),",","'Format':'numberic'",",'Value':'",SUBSTITUTE(BangCanDoiKeToan_06024!E18,"'","\'"),"','TargetCode':''}")</f>
        <v>{'SheetId':'c7c3f1f5-abb0-4f56-8cf2-d4188465e420','UId':'4071b8e4-6aa4-4ef9-a25f-8caec548f2de','Col':5,'Row':18,'Format':'numberic','Value':'75223561190','TargetCode':''}</v>
      </c>
    </row>
    <row r="49" ht="12.75">
      <c r="A49" t="str">
        <f>CONCATENATE("{'SheetId':'c7c3f1f5-abb0-4f56-8cf2-d4188465e420'",",","'UId':'2f10fe95-36b7-447e-a1d8-9d4af415e997'",",'Col':",COLUMN(BangCanDoiKeToan_06024!C19),",'Row':",ROW(BangCanDoiKeToan_06024!C19),",","'Format':'string'",",'Value':'",SUBSTITUTE(BangCanDoiKeToan_06024!C19,"'","\'"),"','TargetCode':''}")</f>
        <v>{'SheetId':'c7c3f1f5-abb0-4f56-8cf2-d4188465e420','UId':'2f10fe95-36b7-447e-a1d8-9d4af415e997','Col':3,'Row':19,'Format':'string','Value':' ','TargetCode':''}</v>
      </c>
    </row>
    <row r="50" ht="12.75">
      <c r="A50" t="str">
        <f>CONCATENATE("{'SheetId':'c7c3f1f5-abb0-4f56-8cf2-d4188465e420'",",","'UId':'a6f51667-5948-4e12-a01e-77d0097f79f3'",",'Col':",COLUMN(BangCanDoiKeToan_06024!D19),",'Row':",ROW(BangCanDoiKeToan_06024!D19),",","'Format':'numberic'",",'Value':'",SUBSTITUTE(BangCanDoiKeToan_06024!D19,"'","\'"),"','TargetCode':''}")</f>
        <v>{'SheetId':'c7c3f1f5-abb0-4f56-8cf2-d4188465e420','UId':'a6f51667-5948-4e12-a01e-77d0097f79f3','Col':4,'Row':19,'Format':'numberic','Value':'50000000000','TargetCode':''}</v>
      </c>
    </row>
    <row r="51" ht="12.75">
      <c r="A51" t="str">
        <f>CONCATENATE("{'SheetId':'c7c3f1f5-abb0-4f56-8cf2-d4188465e420'",",","'UId':'243bb089-a0c7-4e60-b3d9-a329d4c2406d'",",'Col':",COLUMN(BangCanDoiKeToan_06024!E19),",'Row':",ROW(BangCanDoiKeToan_06024!E19),",","'Format':'numberic'",",'Value':'",SUBSTITUTE(BangCanDoiKeToan_06024!E19,"'","\'"),"','TargetCode':''}")</f>
        <v>{'SheetId':'c7c3f1f5-abb0-4f56-8cf2-d4188465e420','UId':'243bb089-a0c7-4e60-b3d9-a329d4c2406d','Col':5,'Row':19,'Format':'numberic','Value':'50000000000','TargetCode':''}</v>
      </c>
    </row>
    <row r="52" ht="12.75">
      <c r="A52" t="str">
        <f>CONCATENATE("{'SheetId':'c7c3f1f5-abb0-4f56-8cf2-d4188465e420'",",","'UId':'8f944c10-8a94-45cb-add0-a0f77ff7a243'",",'Col':",COLUMN(BangCanDoiKeToan_06024!C20),",'Row':",ROW(BangCanDoiKeToan_06024!C20),",","'Format':'string'",",'Value':'",SUBSTITUTE(BangCanDoiKeToan_06024!C20,"'","\'"),"','TargetCode':''}")</f>
        <v>{'SheetId':'c7c3f1f5-abb0-4f56-8cf2-d4188465e420','UId':'8f944c10-8a94-45cb-add0-a0f77ff7a243','Col':3,'Row':20,'Format':'string','Value':' ','TargetCode':''}</v>
      </c>
    </row>
    <row r="53" ht="12.75">
      <c r="A53" t="str">
        <f>CONCATENATE("{'SheetId':'c7c3f1f5-abb0-4f56-8cf2-d4188465e420'",",","'UId':'9fbe8ced-4676-429c-bbcf-fcf437ed96c5'",",'Col':",COLUMN(BangCanDoiKeToan_06024!D20),",'Row':",ROW(BangCanDoiKeToan_06024!D20),",","'Format':'numberic'",",'Value':'",SUBSTITUTE(BangCanDoiKeToan_06024!D20,"'","\'"),"','TargetCode':''}")</f>
        <v>{'SheetId':'c7c3f1f5-abb0-4f56-8cf2-d4188465e420','UId':'9fbe8ced-4676-429c-bbcf-fcf437ed96c5','Col':4,'Row':20,'Format':'numberic','Value':'50000000000','TargetCode':''}</v>
      </c>
    </row>
    <row r="54" ht="12.75">
      <c r="A54" t="str">
        <f>CONCATENATE("{'SheetId':'c7c3f1f5-abb0-4f56-8cf2-d4188465e420'",",","'UId':'77a6b3f4-174b-4ceb-98e4-d34d19f223c2'",",'Col':",COLUMN(BangCanDoiKeToan_06024!E20),",'Row':",ROW(BangCanDoiKeToan_06024!E20),",","'Format':'numberic'",",'Value':'",SUBSTITUTE(BangCanDoiKeToan_06024!E20,"'","\'"),"','TargetCode':''}")</f>
        <v>{'SheetId':'c7c3f1f5-abb0-4f56-8cf2-d4188465e420','UId':'77a6b3f4-174b-4ceb-98e4-d34d19f223c2','Col':5,'Row':20,'Format':'numberic','Value':'50000000000','TargetCode':''}</v>
      </c>
    </row>
    <row r="55" ht="12.75">
      <c r="A55" t="str">
        <f>CONCATENATE("{'SheetId':'c7c3f1f5-abb0-4f56-8cf2-d4188465e420'",",","'UId':'4d8c3ccf-0f75-4814-bc85-0586e3c0dd38'",",'Col':",COLUMN(BangCanDoiKeToan_06024!C21),",'Row':",ROW(BangCanDoiKeToan_06024!C21),",","'Format':'string'",",'Value':'",SUBSTITUTE(BangCanDoiKeToan_06024!C21,"'","\'"),"','TargetCode':''}")</f>
        <v>{'SheetId':'c7c3f1f5-abb0-4f56-8cf2-d4188465e420','UId':'4d8c3ccf-0f75-4814-bc85-0586e3c0dd38','Col':3,'Row':21,'Format':'string','Value':' ','TargetCode':''}</v>
      </c>
    </row>
    <row r="56" ht="12.75">
      <c r="A56" t="str">
        <f>CONCATENATE("{'SheetId':'c7c3f1f5-abb0-4f56-8cf2-d4188465e420'",",","'UId':'a1b4add5-ecb0-4385-b9da-1bf45893b780'",",'Col':",COLUMN(BangCanDoiKeToan_06024!D21),",'Row':",ROW(BangCanDoiKeToan_06024!D21),",","'Format':'numberic'",",'Value':'",SUBSTITUTE(BangCanDoiKeToan_06024!D21,"'","\'"),"','TargetCode':''}")</f>
        <v>{'SheetId':'c7c3f1f5-abb0-4f56-8cf2-d4188465e420','UId':'a1b4add5-ecb0-4385-b9da-1bf45893b780','Col':4,'Row':21,'Format':'numberic','Value':'','TargetCode':''}</v>
      </c>
    </row>
    <row r="57" ht="12.75">
      <c r="A57" t="str">
        <f>CONCATENATE("{'SheetId':'c7c3f1f5-abb0-4f56-8cf2-d4188465e420'",",","'UId':'1c3a14b3-1bed-45ad-b1e3-538cc094abb5'",",'Col':",COLUMN(BangCanDoiKeToan_06024!E21),",'Row':",ROW(BangCanDoiKeToan_06024!E21),",","'Format':'numberic'",",'Value':'",SUBSTITUTE(BangCanDoiKeToan_06024!E21,"'","\'"),"','TargetCode':''}")</f>
        <v>{'SheetId':'c7c3f1f5-abb0-4f56-8cf2-d4188465e420','UId':'1c3a14b3-1bed-45ad-b1e3-538cc094abb5','Col':5,'Row':21,'Format':'numberic','Value':'','TargetCode':''}</v>
      </c>
    </row>
    <row r="58" ht="12.75">
      <c r="A58" t="str">
        <f>CONCATENATE("{'SheetId':'c7c3f1f5-abb0-4f56-8cf2-d4188465e420'",",","'UId':'42033afd-ffa0-4682-8151-2618dd801b3a'",",'Col':",COLUMN(BangCanDoiKeToan_06024!C22),",'Row':",ROW(BangCanDoiKeToan_06024!C22),",","'Format':'string'",",'Value':'",SUBSTITUTE(BangCanDoiKeToan_06024!C22,"'","\'"),"','TargetCode':''}")</f>
        <v>{'SheetId':'c7c3f1f5-abb0-4f56-8cf2-d4188465e420','UId':'42033afd-ffa0-4682-8151-2618dd801b3a','Col':3,'Row':22,'Format':'string','Value':' ','TargetCode':''}</v>
      </c>
    </row>
    <row r="59" ht="12.75">
      <c r="A59" t="str">
        <f>CONCATENATE("{'SheetId':'c7c3f1f5-abb0-4f56-8cf2-d4188465e420'",",","'UId':'c7f5a14f-815c-4788-9c57-89dc0703787b'",",'Col':",COLUMN(BangCanDoiKeToan_06024!D22),",'Row':",ROW(BangCanDoiKeToan_06024!D22),",","'Format':'numberic'",",'Value':'",SUBSTITUTE(BangCanDoiKeToan_06024!D22,"'","\'"),"','TargetCode':''}")</f>
        <v>{'SheetId':'c7c3f1f5-abb0-4f56-8cf2-d4188465e420','UId':'c7f5a14f-815c-4788-9c57-89dc0703787b','Col':4,'Row':22,'Format':'numberic','Value':'16273451965','TargetCode':''}</v>
      </c>
    </row>
    <row r="60" ht="12.75">
      <c r="A60" t="str">
        <f>CONCATENATE("{'SheetId':'c7c3f1f5-abb0-4f56-8cf2-d4188465e420'",",","'UId':'314008ee-eafe-41c9-a205-ab09261e5e6a'",",'Col':",COLUMN(BangCanDoiKeToan_06024!E22),",'Row':",ROW(BangCanDoiKeToan_06024!E22),",","'Format':'numberic'",",'Value':'",SUBSTITUTE(BangCanDoiKeToan_06024!E22,"'","\'"),"','TargetCode':''}")</f>
        <v>{'SheetId':'c7c3f1f5-abb0-4f56-8cf2-d4188465e420','UId':'314008ee-eafe-41c9-a205-ab09261e5e6a','Col':5,'Row':22,'Format':'numberic','Value':'25223561190','TargetCode':''}</v>
      </c>
    </row>
    <row r="61" ht="12.75">
      <c r="A61" t="str">
        <f>CONCATENATE("{'SheetId':'c7c3f1f5-abb0-4f56-8cf2-d4188465e420'",",","'UId':'4676342c-36d5-434c-87a8-848631ea978d'",",'Col':",COLUMN(BangCanDoiKeToan_06024!C23),",'Row':",ROW(BangCanDoiKeToan_06024!C23),",","'Format':'string'",",'Value':'",SUBSTITUTE(BangCanDoiKeToan_06024!C23,"'","\'"),"','TargetCode':''}")</f>
        <v>{'SheetId':'c7c3f1f5-abb0-4f56-8cf2-d4188465e420','UId':'4676342c-36d5-434c-87a8-848631ea978d','Col':3,'Row':23,'Format':'string','Value':' ','TargetCode':''}</v>
      </c>
    </row>
    <row r="62" ht="12.75">
      <c r="A62" t="str">
        <f>CONCATENATE("{'SheetId':'c7c3f1f5-abb0-4f56-8cf2-d4188465e420'",",","'UId':'9988da8f-59ec-44ca-b904-744900102955'",",'Col':",COLUMN(BangCanDoiKeToan_06024!D23),",'Row':",ROW(BangCanDoiKeToan_06024!D23),",","'Format':'numberic'",",'Value':'",SUBSTITUTE(BangCanDoiKeToan_06024!D23,"'","\'"),"','TargetCode':''}")</f>
        <v>{'SheetId':'c7c3f1f5-abb0-4f56-8cf2-d4188465e420','UId':'9988da8f-59ec-44ca-b904-744900102955','Col':4,'Row':23,'Format':'numberic','Value':'68456335512','TargetCode':''}</v>
      </c>
    </row>
    <row r="63" ht="12.75">
      <c r="A63" t="str">
        <f>CONCATENATE("{'SheetId':'c7c3f1f5-abb0-4f56-8cf2-d4188465e420'",",","'UId':'6eab5b47-1046-4b73-a536-650a80cbb42b'",",'Col':",COLUMN(BangCanDoiKeToan_06024!E23),",'Row':",ROW(BangCanDoiKeToan_06024!E23),",","'Format':'numberic'",",'Value':'",SUBSTITUTE(BangCanDoiKeToan_06024!E23,"'","\'"),"','TargetCode':''}")</f>
        <v>{'SheetId':'c7c3f1f5-abb0-4f56-8cf2-d4188465e420','UId':'6eab5b47-1046-4b73-a536-650a80cbb42b','Col':5,'Row':23,'Format':'numberic','Value':'77472357019','TargetCode':''}</v>
      </c>
    </row>
    <row r="64" ht="12.75">
      <c r="A64" t="str">
        <f>CONCATENATE("{'SheetId':'c7c3f1f5-abb0-4f56-8cf2-d4188465e420'",",","'UId':'b2559022-56bc-4e55-8fcc-964dcb5cf591'",",'Col':",COLUMN(BangCanDoiKeToan_06024!C24),",'Row':",ROW(BangCanDoiKeToan_06024!C24),",","'Format':'string'",",'Value':'",SUBSTITUTE(BangCanDoiKeToan_06024!C24,"'","\'"),"','TargetCode':''}")</f>
        <v>{'SheetId':'c7c3f1f5-abb0-4f56-8cf2-d4188465e420','UId':'b2559022-56bc-4e55-8fcc-964dcb5cf591','Col':3,'Row':24,'Format':'string','Value':' ','TargetCode':''}</v>
      </c>
    </row>
    <row r="65" ht="12.75">
      <c r="A65" t="str">
        <f>CONCATENATE("{'SheetId':'c7c3f1f5-abb0-4f56-8cf2-d4188465e420'",",","'UId':'9f60f5c3-39f4-40cb-8202-8e45bdda5cfd'",",'Col':",COLUMN(BangCanDoiKeToan_06024!D24),",'Row':",ROW(BangCanDoiKeToan_06024!D24),",","'Format':'numberic'",",'Value':'",SUBSTITUTE(BangCanDoiKeToan_06024!D24,"'","\'"),"','TargetCode':''}")</f>
        <v>{'SheetId':'c7c3f1f5-abb0-4f56-8cf2-d4188465e420','UId':'9f60f5c3-39f4-40cb-8202-8e45bdda5cfd','Col':4,'Row':24,'Format':'numberic','Value':' ','TargetCode':''}</v>
      </c>
    </row>
    <row r="66" ht="12.75">
      <c r="A66" t="str">
        <f>CONCATENATE("{'SheetId':'c7c3f1f5-abb0-4f56-8cf2-d4188465e420'",",","'UId':'17e49b9e-d134-411d-b34d-d332b0177684'",",'Col':",COLUMN(BangCanDoiKeToan_06024!E24),",'Row':",ROW(BangCanDoiKeToan_06024!E24),",","'Format':'numberic'",",'Value':'",SUBSTITUTE(BangCanDoiKeToan_06024!E24,"'","\'"),"','TargetCode':''}")</f>
        <v>{'SheetId':'c7c3f1f5-abb0-4f56-8cf2-d4188465e420','UId':'17e49b9e-d134-411d-b34d-d332b0177684','Col':5,'Row':24,'Format':'numberic','Value':' ','TargetCode':''}</v>
      </c>
    </row>
    <row r="67" ht="12.75">
      <c r="A67" t="str">
        <f>CONCATENATE("{'SheetId':'c7c3f1f5-abb0-4f56-8cf2-d4188465e420'",",","'UId':'51291653-9b58-4b19-9487-aaacc5843379'",",'Col':",COLUMN(BangCanDoiKeToan_06024!C25),",'Row':",ROW(BangCanDoiKeToan_06024!C25),",","'Format':'string'",",'Value':'",SUBSTITUTE(BangCanDoiKeToan_06024!C25,"'","\'"),"','TargetCode':''}")</f>
        <v>{'SheetId':'c7c3f1f5-abb0-4f56-8cf2-d4188465e420','UId':'51291653-9b58-4b19-9487-aaacc5843379','Col':3,'Row':25,'Format':'string','Value':' ','TargetCode':''}</v>
      </c>
    </row>
    <row r="68" ht="12.75">
      <c r="A68" t="str">
        <f>CONCATENATE("{'SheetId':'c7c3f1f5-abb0-4f56-8cf2-d4188465e420'",",","'UId':'ada1ffc9-3254-447b-b7d4-63ae18706889'",",'Col':",COLUMN(BangCanDoiKeToan_06024!D25),",'Row':",ROW(BangCanDoiKeToan_06024!D25),",","'Format':'numberic'",",'Value':'",SUBSTITUTE(BangCanDoiKeToan_06024!D25,"'","\'"),"','TargetCode':''}")</f>
        <v>{'SheetId':'c7c3f1f5-abb0-4f56-8cf2-d4188465e420','UId':'ada1ffc9-3254-447b-b7d4-63ae18706889','Col':4,'Row':25,'Format':'numberic','Value':' ','TargetCode':''}</v>
      </c>
    </row>
    <row r="69" ht="12.75">
      <c r="A69" t="str">
        <f>CONCATENATE("{'SheetId':'c7c3f1f5-abb0-4f56-8cf2-d4188465e420'",",","'UId':'ca772274-7dc3-4133-b2c6-7250ee0a4091'",",'Col':",COLUMN(BangCanDoiKeToan_06024!E25),",'Row':",ROW(BangCanDoiKeToan_06024!E25),",","'Format':'numberic'",",'Value':'",SUBSTITUTE(BangCanDoiKeToan_06024!E25,"'","\'"),"','TargetCode':''}")</f>
        <v>{'SheetId':'c7c3f1f5-abb0-4f56-8cf2-d4188465e420','UId':'ca772274-7dc3-4133-b2c6-7250ee0a4091','Col':5,'Row':25,'Format':'numberic','Value':' ','TargetCode':''}</v>
      </c>
    </row>
    <row r="70" ht="12.75">
      <c r="A70" t="str">
        <f>CONCATENATE("{'SheetId':'c7c3f1f5-abb0-4f56-8cf2-d4188465e420'",",","'UId':'9a7485d8-94cf-4ad2-8134-4d7f8fcc8bac'",",'Col':",COLUMN(BangCanDoiKeToan_06024!C26),",'Row':",ROW(BangCanDoiKeToan_06024!C26),",","'Format':'string'",",'Value':'",SUBSTITUTE(BangCanDoiKeToan_06024!C26,"'","\'"),"','TargetCode':''}")</f>
        <v>{'SheetId':'c7c3f1f5-abb0-4f56-8cf2-d4188465e420','UId':'9a7485d8-94cf-4ad2-8134-4d7f8fcc8bac','Col':3,'Row':26,'Format':'string','Value':' ','TargetCode':''}</v>
      </c>
    </row>
    <row r="71" ht="12.75">
      <c r="A71" t="str">
        <f>CONCATENATE("{'SheetId':'c7c3f1f5-abb0-4f56-8cf2-d4188465e420'",",","'UId':'c675309e-ce4a-4055-ab50-cc67b44354db'",",'Col':",COLUMN(BangCanDoiKeToan_06024!D26),",'Row':",ROW(BangCanDoiKeToan_06024!D26),",","'Format':'numberic'",",'Value':'",SUBSTITUTE(BangCanDoiKeToan_06024!D26,"'","\'"),"','TargetCode':''}")</f>
        <v>{'SheetId':'c7c3f1f5-abb0-4f56-8cf2-d4188465e420','UId':'c675309e-ce4a-4055-ab50-cc67b44354db','Col':4,'Row':26,'Format':'numberic','Value':' ','TargetCode':''}</v>
      </c>
    </row>
    <row r="72" ht="12.75">
      <c r="A72" t="str">
        <f>CONCATENATE("{'SheetId':'c7c3f1f5-abb0-4f56-8cf2-d4188465e420'",",","'UId':'b5c6decc-9d82-4296-b495-68490cf964f1'",",'Col':",COLUMN(BangCanDoiKeToan_06024!E26),",'Row':",ROW(BangCanDoiKeToan_06024!E26),",","'Format':'numberic'",",'Value':'",SUBSTITUTE(BangCanDoiKeToan_06024!E26,"'","\'"),"','TargetCode':''}")</f>
        <v>{'SheetId':'c7c3f1f5-abb0-4f56-8cf2-d4188465e420','UId':'b5c6decc-9d82-4296-b495-68490cf964f1','Col':5,'Row':26,'Format':'numberic','Value':' ','TargetCode':''}</v>
      </c>
    </row>
    <row r="73" ht="12.75">
      <c r="A73" t="str">
        <f>CONCATENATE("{'SheetId':'c7c3f1f5-abb0-4f56-8cf2-d4188465e420'",",","'UId':'9f3ee803-9212-4f89-972e-2a8dcaf7c9d7'",",'Col':",COLUMN(BangCanDoiKeToan_06024!C27),",'Row':",ROW(BangCanDoiKeToan_06024!C27),",","'Format':'string'",",'Value':'",SUBSTITUTE(BangCanDoiKeToan_06024!C27,"'","\'"),"','TargetCode':''}")</f>
        <v>{'SheetId':'c7c3f1f5-abb0-4f56-8cf2-d4188465e420','UId':'9f3ee803-9212-4f89-972e-2a8dcaf7c9d7','Col':3,'Row':27,'Format':'string','Value':'','TargetCode':''}</v>
      </c>
    </row>
    <row r="74" ht="12.75">
      <c r="A74" t="str">
        <f>CONCATENATE("{'SheetId':'c7c3f1f5-abb0-4f56-8cf2-d4188465e420'",",","'UId':'193e4459-3be0-451d-8f84-7310eee1e20c'",",'Col':",COLUMN(BangCanDoiKeToan_06024!D27),",'Row':",ROW(BangCanDoiKeToan_06024!D27),",","'Format':'numberic'",",'Value':'",SUBSTITUTE(BangCanDoiKeToan_06024!D27,"'","\'"),"','TargetCode':''}")</f>
        <v>{'SheetId':'c7c3f1f5-abb0-4f56-8cf2-d4188465e420','UId':'193e4459-3be0-451d-8f84-7310eee1e20c','Col':4,'Row':27,'Format':'numberic','Value':'','TargetCode':''}</v>
      </c>
    </row>
    <row r="75" ht="12.75">
      <c r="A75" t="str">
        <f>CONCATENATE("{'SheetId':'c7c3f1f5-abb0-4f56-8cf2-d4188465e420'",",","'UId':'655488d8-86fc-4d1e-8e9a-f168e23f0672'",",'Col':",COLUMN(BangCanDoiKeToan_06024!E27),",'Row':",ROW(BangCanDoiKeToan_06024!E27),",","'Format':'numberic'",",'Value':'",SUBSTITUTE(BangCanDoiKeToan_06024!E27,"'","\'"),"','TargetCode':''}")</f>
        <v>{'SheetId':'c7c3f1f5-abb0-4f56-8cf2-d4188465e420','UId':'655488d8-86fc-4d1e-8e9a-f168e23f0672','Col':5,'Row':27,'Format':'numberic','Value':'','TargetCode':''}</v>
      </c>
    </row>
    <row r="76" ht="12.75">
      <c r="A76" t="str">
        <f>CONCATENATE("{'SheetId':'9c3489bc-dde8-4039-b968-afae871d8e58'",",","'UId':'7d634af3-1cae-4fa0-af60-637f9b6bacc5'",",'Col':",COLUMN(BCKetQuaHoạtDongKinhDoanh_06025!C3),",'Row':",ROW(BCKetQuaHoạtDongKinhDoanh_06025!C3),",","'Format':'numberic'",",'Value':'",SUBSTITUTE(BCKetQuaHoạtDongKinhDoanh_06025!C3,"'","\'"),"','TargetCode':''}")</f>
        <v>{'SheetId':'9c3489bc-dde8-4039-b968-afae871d8e58','UId':'7d634af3-1cae-4fa0-af60-637f9b6bacc5','Col':3,'Row':3,'Format':'numberic','Value':'','TargetCode':''}</v>
      </c>
    </row>
    <row r="77" ht="12.75">
      <c r="A77" t="str">
        <f>CONCATENATE("{'SheetId':'9c3489bc-dde8-4039-b968-afae871d8e58'",",","'UId':'49d2cf3a-0d0d-4e19-9d2c-28891defc4fe'",",'Col':",COLUMN(BCKetQuaHoạtDongKinhDoanh_06025!D3),",'Row':",ROW(BCKetQuaHoạtDongKinhDoanh_06025!D3),",","'Format':'numberic'",",'Value':'",SUBSTITUTE(BCKetQuaHoạtDongKinhDoanh_06025!D3,"'","\'"),"','TargetCode':''}")</f>
        <v>{'SheetId':'9c3489bc-dde8-4039-b968-afae871d8e58','UId':'49d2cf3a-0d0d-4e19-9d2c-28891defc4fe','Col':4,'Row':3,'Format':'numberic','Value':'','TargetCode':''}</v>
      </c>
    </row>
    <row r="78" ht="12.75">
      <c r="A78" t="str">
        <f>CONCATENATE("{'SheetId':'9c3489bc-dde8-4039-b968-afae871d8e58'",",","'UId':'7413a804-9289-4333-bd3e-b47ef57d9140'",",'Col':",COLUMN(BCKetQuaHoạtDongKinhDoanh_06025!E3),",'Row':",ROW(BCKetQuaHoạtDongKinhDoanh_06025!E3),",","'Format':'numberic'",",'Value':'",SUBSTITUTE(BCKetQuaHoạtDongKinhDoanh_06025!E3,"'","\'"),"','TargetCode':''}")</f>
        <v>{'SheetId':'9c3489bc-dde8-4039-b968-afae871d8e58','UId':'7413a804-9289-4333-bd3e-b47ef57d9140','Col':5,'Row':3,'Format':'numberic','Value':' ','TargetCode':''}</v>
      </c>
    </row>
    <row r="79" ht="12.75">
      <c r="A79" t="str">
        <f>CONCATENATE("{'SheetId':'9c3489bc-dde8-4039-b968-afae871d8e58'",",","'UId':'e5b81772-878b-46a3-bcf8-6ec3bb81de37'",",'Col':",COLUMN(BCKetQuaHoạtDongKinhDoanh_06025!F3),",'Row':",ROW(BCKetQuaHoạtDongKinhDoanh_06025!F3),",","'Format':'numberic'",",'Value':'",SUBSTITUTE(BCKetQuaHoạtDongKinhDoanh_06025!F3,"'","\'"),"','TargetCode':''}")</f>
        <v>{'SheetId':'9c3489bc-dde8-4039-b968-afae871d8e58','UId':'e5b81772-878b-46a3-bcf8-6ec3bb81de37','Col':6,'Row':3,'Format':'numberic','Value':' ','TargetCode':''}</v>
      </c>
    </row>
    <row r="80" ht="12.75">
      <c r="A80" t="str">
        <f>CONCATENATE("{'SheetId':'9c3489bc-dde8-4039-b968-afae871d8e58'",",","'UId':'ae279c56-280c-43a9-9860-8fb9ee8d27e2'",",'Col':",COLUMN(BCKetQuaHoạtDongKinhDoanh_06025!C4),",'Row':",ROW(BCKetQuaHoạtDongKinhDoanh_06025!C4),",","'Format':'numberic'",",'Value':'",SUBSTITUTE(BCKetQuaHoạtDongKinhDoanh_06025!C4,"'","\'"),"','TargetCode':''}")</f>
        <v>{'SheetId':'9c3489bc-dde8-4039-b968-afae871d8e58','UId':'ae279c56-280c-43a9-9860-8fb9ee8d27e2','Col':3,'Row':4,'Format':'numberic','Value':'233784526','TargetCode':''}</v>
      </c>
    </row>
    <row r="81" ht="12.75">
      <c r="A81" t="str">
        <f>CONCATENATE("{'SheetId':'9c3489bc-dde8-4039-b968-afae871d8e58'",",","'UId':'a32ec603-8e85-4cb2-86a4-cacadd2fade7'",",'Col':",COLUMN(BCKetQuaHoạtDongKinhDoanh_06025!D4),",'Row':",ROW(BCKetQuaHoạtDongKinhDoanh_06025!D4),",","'Format':'numberic'",",'Value':'",SUBSTITUTE(BCKetQuaHoạtDongKinhDoanh_06025!D4,"'","\'"),"','TargetCode':''}")</f>
        <v>{'SheetId':'9c3489bc-dde8-4039-b968-afae871d8e58','UId':'a32ec603-8e85-4cb2-86a4-cacadd2fade7','Col':4,'Row':4,'Format':'numberic','Value':'233784526','TargetCode':''}</v>
      </c>
    </row>
    <row r="82" ht="12.75">
      <c r="A82" t="str">
        <f>CONCATENATE("{'SheetId':'9c3489bc-dde8-4039-b968-afae871d8e58'",",","'UId':'692a0260-6db5-4bf2-b155-cb4521436335'",",'Col':",COLUMN(BCKetQuaHoạtDongKinhDoanh_06025!E4),",'Row':",ROW(BCKetQuaHoạtDongKinhDoanh_06025!E4),",","'Format':'numberic'",",'Value':'",SUBSTITUTE(BCKetQuaHoạtDongKinhDoanh_06025!E4,"'","\'"),"','TargetCode':''}")</f>
        <v>{'SheetId':'9c3489bc-dde8-4039-b968-afae871d8e58','UId':'692a0260-6db5-4bf2-b155-cb4521436335','Col':5,'Row':4,'Format':'numberic','Value':'161084169','TargetCode':''}</v>
      </c>
    </row>
    <row r="83" ht="12.75">
      <c r="A83" t="str">
        <f>CONCATENATE("{'SheetId':'9c3489bc-dde8-4039-b968-afae871d8e58'",",","'UId':'87fc9049-9e5c-4eb8-864c-23fd0f75ebc2'",",'Col':",COLUMN(BCKetQuaHoạtDongKinhDoanh_06025!F4),",'Row':",ROW(BCKetQuaHoạtDongKinhDoanh_06025!F4),",","'Format':'numberic'",",'Value':'",SUBSTITUTE(BCKetQuaHoạtDongKinhDoanh_06025!F4,"'","\'"),"','TargetCode':''}")</f>
        <v>{'SheetId':'9c3489bc-dde8-4039-b968-afae871d8e58','UId':'87fc9049-9e5c-4eb8-864c-23fd0f75ebc2','Col':6,'Row':4,'Format':'numberic','Value':'161084169','TargetCode':''}</v>
      </c>
    </row>
    <row r="84" ht="12.75">
      <c r="A84" t="str">
        <f>CONCATENATE("{'SheetId':'9c3489bc-dde8-4039-b968-afae871d8e58'",",","'UId':'f19bf44d-7e05-4566-9753-ca6f8fe86613'",",'Col':",COLUMN(BCKetQuaHoạtDongKinhDoanh_06025!C5),",'Row':",ROW(BCKetQuaHoạtDongKinhDoanh_06025!C5),",","'Format':'numberic'",",'Value':'",SUBSTITUTE(BCKetQuaHoạtDongKinhDoanh_06025!C5,"'","\'"),"','TargetCode':''}")</f>
        <v>{'SheetId':'9c3489bc-dde8-4039-b968-afae871d8e58','UId':'f19bf44d-7e05-4566-9753-ca6f8fe86613','Col':3,'Row':5,'Format':'numberic','Value':'','TargetCode':''}</v>
      </c>
    </row>
    <row r="85" ht="12.75">
      <c r="A85" t="str">
        <f>CONCATENATE("{'SheetId':'9c3489bc-dde8-4039-b968-afae871d8e58'",",","'UId':'12b26028-116e-4926-bbe3-3ecadf84525f'",",'Col':",COLUMN(BCKetQuaHoạtDongKinhDoanh_06025!D5),",'Row':",ROW(BCKetQuaHoạtDongKinhDoanh_06025!D5),",","'Format':'numberic'",",'Value':'",SUBSTITUTE(BCKetQuaHoạtDongKinhDoanh_06025!D5,"'","\'"),"','TargetCode':''}")</f>
        <v>{'SheetId':'9c3489bc-dde8-4039-b968-afae871d8e58','UId':'12b26028-116e-4926-bbe3-3ecadf84525f','Col':4,'Row':5,'Format':'numberic','Value':'','TargetCode':''}</v>
      </c>
    </row>
    <row r="86" ht="12.75">
      <c r="A86" t="str">
        <f>CONCATENATE("{'SheetId':'9c3489bc-dde8-4039-b968-afae871d8e58'",",","'UId':'fa7a029f-2d54-42a1-a9be-b52a6d07b6c4'",",'Col':",COLUMN(BCKetQuaHoạtDongKinhDoanh_06025!E5),",'Row':",ROW(BCKetQuaHoạtDongKinhDoanh_06025!E5),",","'Format':'numberic'",",'Value':'",SUBSTITUTE(BCKetQuaHoạtDongKinhDoanh_06025!E5,"'","\'"),"','TargetCode':''}")</f>
        <v>{'SheetId':'9c3489bc-dde8-4039-b968-afae871d8e58','UId':'fa7a029f-2d54-42a1-a9be-b52a6d07b6c4','Col':5,'Row':5,'Format':'numberic','Value':'','TargetCode':''}</v>
      </c>
    </row>
    <row r="87" ht="12.75">
      <c r="A87" t="str">
        <f>CONCATENATE("{'SheetId':'9c3489bc-dde8-4039-b968-afae871d8e58'",",","'UId':'6763f9a2-4589-4e5c-b793-c958bd19bc71'",",'Col':",COLUMN(BCKetQuaHoạtDongKinhDoanh_06025!F5),",'Row':",ROW(BCKetQuaHoạtDongKinhDoanh_06025!F5),",","'Format':'numberic'",",'Value':'",SUBSTITUTE(BCKetQuaHoạtDongKinhDoanh_06025!F5,"'","\'"),"','TargetCode':''}")</f>
        <v>{'SheetId':'9c3489bc-dde8-4039-b968-afae871d8e58','UId':'6763f9a2-4589-4e5c-b793-c958bd19bc71','Col':6,'Row':5,'Format':'numberic','Value':'','TargetCode':''}</v>
      </c>
    </row>
    <row r="88" ht="12.75">
      <c r="A88" t="str">
        <f>CONCATENATE("{'SheetId':'9c3489bc-dde8-4039-b968-afae871d8e58'",",","'UId':'5163b10b-146c-4093-817b-cb22dbc31332'",",'Col':",COLUMN(BCKetQuaHoạtDongKinhDoanh_06025!C6),",'Row':",ROW(BCKetQuaHoạtDongKinhDoanh_06025!C6),",","'Format':'numberic'",",'Value':'",SUBSTITUTE(BCKetQuaHoạtDongKinhDoanh_06025!C6,"'","\'"),"','TargetCode':''}")</f>
        <v>{'SheetId':'9c3489bc-dde8-4039-b968-afae871d8e58','UId':'5163b10b-146c-4093-817b-cb22dbc31332','Col':3,'Row':6,'Format':'numberic','Value':'186552600','TargetCode':''}</v>
      </c>
    </row>
    <row r="89" ht="12.75">
      <c r="A89" t="str">
        <f>CONCATENATE("{'SheetId':'9c3489bc-dde8-4039-b968-afae871d8e58'",",","'UId':'28d3c3ea-6f3f-4dd5-8b0c-1a0c3db7ed1c'",",'Col':",COLUMN(BCKetQuaHoạtDongKinhDoanh_06025!D6),",'Row':",ROW(BCKetQuaHoạtDongKinhDoanh_06025!D6),",","'Format':'numberic'",",'Value':'",SUBSTITUTE(BCKetQuaHoạtDongKinhDoanh_06025!D6,"'","\'"),"','TargetCode':''}")</f>
        <v>{'SheetId':'9c3489bc-dde8-4039-b968-afae871d8e58','UId':'28d3c3ea-6f3f-4dd5-8b0c-1a0c3db7ed1c','Col':4,'Row':6,'Format':'numberic','Value':'186552600','TargetCode':''}</v>
      </c>
    </row>
    <row r="90" ht="12.75">
      <c r="A90" t="str">
        <f>CONCATENATE("{'SheetId':'9c3489bc-dde8-4039-b968-afae871d8e58'",",","'UId':'f6eee22c-d703-441f-9ce4-728234340dff'",",'Col':",COLUMN(BCKetQuaHoạtDongKinhDoanh_06025!E6),",'Row':",ROW(BCKetQuaHoạtDongKinhDoanh_06025!E6),",","'Format':'numberic'",",'Value':'",SUBSTITUTE(BCKetQuaHoạtDongKinhDoanh_06025!E6,"'","\'"),"','TargetCode':''}")</f>
        <v>{'SheetId':'9c3489bc-dde8-4039-b968-afae871d8e58','UId':'f6eee22c-d703-441f-9ce4-728234340dff','Col':5,'Row':6,'Format':'numberic','Value':'164954809','TargetCode':''}</v>
      </c>
    </row>
    <row r="91" ht="12.75">
      <c r="A91" t="str">
        <f>CONCATENATE("{'SheetId':'9c3489bc-dde8-4039-b968-afae871d8e58'",",","'UId':'92bdbd48-d367-4f97-b422-43219916e54b'",",'Col':",COLUMN(BCKetQuaHoạtDongKinhDoanh_06025!F6),",'Row':",ROW(BCKetQuaHoạtDongKinhDoanh_06025!F6),",","'Format':'numberic'",",'Value':'",SUBSTITUTE(BCKetQuaHoạtDongKinhDoanh_06025!F6,"'","\'"),"','TargetCode':''}")</f>
        <v>{'SheetId':'9c3489bc-dde8-4039-b968-afae871d8e58','UId':'92bdbd48-d367-4f97-b422-43219916e54b','Col':6,'Row':6,'Format':'numberic','Value':'164954809','TargetCode':''}</v>
      </c>
    </row>
    <row r="92" ht="12.75">
      <c r="A92" t="str">
        <f>CONCATENATE("{'SheetId':'9c3489bc-dde8-4039-b968-afae871d8e58'",",","'UId':'2fcea27a-d3ce-474e-a4f5-6c119bad2d6b'",",'Col':",COLUMN(BCKetQuaHoạtDongKinhDoanh_06025!C7),",'Row':",ROW(BCKetQuaHoạtDongKinhDoanh_06025!C7),",","'Format':'numberic'",",'Value':'",SUBSTITUTE(BCKetQuaHoạtDongKinhDoanh_06025!C7,"'","\'"),"','TargetCode':''}")</f>
        <v>{'SheetId':'9c3489bc-dde8-4039-b968-afae871d8e58','UId':'2fcea27a-d3ce-474e-a4f5-6c119bad2d6b','Col':3,'Row':7,'Format':'numberic','Value':'1437350','TargetCode':''}</v>
      </c>
    </row>
    <row r="93" ht="12.75">
      <c r="A93" t="str">
        <f>CONCATENATE("{'SheetId':'9c3489bc-dde8-4039-b968-afae871d8e58'",",","'UId':'1b70fa76-bdea-4340-8ca0-e4f88d5fb28d'",",'Col':",COLUMN(BCKetQuaHoạtDongKinhDoanh_06025!D7),",'Row':",ROW(BCKetQuaHoạtDongKinhDoanh_06025!D7),",","'Format':'numberic'",",'Value':'",SUBSTITUTE(BCKetQuaHoạtDongKinhDoanh_06025!D7,"'","\'"),"','TargetCode':''}")</f>
        <v>{'SheetId':'9c3489bc-dde8-4039-b968-afae871d8e58','UId':'1b70fa76-bdea-4340-8ca0-e4f88d5fb28d','Col':4,'Row':7,'Format':'numberic','Value':'1437350','TargetCode':''}</v>
      </c>
    </row>
    <row r="94" ht="12.75">
      <c r="A94" t="str">
        <f>CONCATENATE("{'SheetId':'9c3489bc-dde8-4039-b968-afae871d8e58'",",","'UId':'c6519886-307e-4c23-acd2-154ca99bef93'",",'Col':",COLUMN(BCKetQuaHoạtDongKinhDoanh_06025!E7),",'Row':",ROW(BCKetQuaHoạtDongKinhDoanh_06025!E7),",","'Format':'numberic'",",'Value':'",SUBSTITUTE(BCKetQuaHoạtDongKinhDoanh_06025!E7,"'","\'"),"','TargetCode':''}")</f>
        <v>{'SheetId':'9c3489bc-dde8-4039-b968-afae871d8e58','UId':'c6519886-307e-4c23-acd2-154ca99bef93','Col':5,'Row':7,'Format':'numberic','Value':'24167908','TargetCode':''}</v>
      </c>
    </row>
    <row r="95" ht="12.75">
      <c r="A95" t="str">
        <f>CONCATENATE("{'SheetId':'9c3489bc-dde8-4039-b968-afae871d8e58'",",","'UId':'5858f7e0-3589-430a-b30d-44c00d95ac22'",",'Col':",COLUMN(BCKetQuaHoạtDongKinhDoanh_06025!F7),",'Row':",ROW(BCKetQuaHoạtDongKinhDoanh_06025!F7),",","'Format':'numberic'",",'Value':'",SUBSTITUTE(BCKetQuaHoạtDongKinhDoanh_06025!F7,"'","\'"),"','TargetCode':''}")</f>
        <v>{'SheetId':'9c3489bc-dde8-4039-b968-afae871d8e58','UId':'5858f7e0-3589-430a-b30d-44c00d95ac22','Col':6,'Row':7,'Format':'numberic','Value':'24167908','TargetCode':''}</v>
      </c>
    </row>
    <row r="96" ht="12.75">
      <c r="A96" t="str">
        <f>CONCATENATE("{'SheetId':'9c3489bc-dde8-4039-b968-afae871d8e58'",",","'UId':'c13ab462-cf9a-49ef-a8e1-2ba3819bb5f1'",",'Col':",COLUMN(BCKetQuaHoạtDongKinhDoanh_06025!C8),",'Row':",ROW(BCKetQuaHoạtDongKinhDoanh_06025!C8),",","'Format':'numberic'",",'Value':'",SUBSTITUTE(BCKetQuaHoạtDongKinhDoanh_06025!C8,"'","\'"),"','TargetCode':''}")</f>
        <v>{'SheetId':'9c3489bc-dde8-4039-b968-afae871d8e58','UId':'c13ab462-cf9a-49ef-a8e1-2ba3819bb5f1','Col':3,'Row':8,'Format':'numberic','Value':'45794576','TargetCode':''}</v>
      </c>
    </row>
    <row r="97" ht="12.75">
      <c r="A97" t="str">
        <f>CONCATENATE("{'SheetId':'9c3489bc-dde8-4039-b968-afae871d8e58'",",","'UId':'d2b14963-5a99-4cbf-a6ce-d490224d6e5f'",",'Col':",COLUMN(BCKetQuaHoạtDongKinhDoanh_06025!D8),",'Row':",ROW(BCKetQuaHoạtDongKinhDoanh_06025!D8),",","'Format':'numberic'",",'Value':'",SUBSTITUTE(BCKetQuaHoạtDongKinhDoanh_06025!D8,"'","\'"),"','TargetCode':''}")</f>
        <v>{'SheetId':'9c3489bc-dde8-4039-b968-afae871d8e58','UId':'d2b14963-5a99-4cbf-a6ce-d490224d6e5f','Col':4,'Row':8,'Format':'numberic','Value':'45794576','TargetCode':''}</v>
      </c>
    </row>
    <row r="98" ht="12.75">
      <c r="A98" t="str">
        <f>CONCATENATE("{'SheetId':'9c3489bc-dde8-4039-b968-afae871d8e58'",",","'UId':'3102768d-ceda-418c-906d-3c266a3fc8b9'",",'Col':",COLUMN(BCKetQuaHoạtDongKinhDoanh_06025!E8),",'Row':",ROW(BCKetQuaHoạtDongKinhDoanh_06025!E8),",","'Format':'numberic'",",'Value':'",SUBSTITUTE(BCKetQuaHoạtDongKinhDoanh_06025!E8,"'","\'"),"','TargetCode':''}")</f>
        <v>{'SheetId':'9c3489bc-dde8-4039-b968-afae871d8e58','UId':'3102768d-ceda-418c-906d-3c266a3fc8b9','Col':5,'Row':8,'Format':'numberic','Value':'-28038548','TargetCode':''}</v>
      </c>
    </row>
    <row r="99" ht="12.75">
      <c r="A99" t="str">
        <f>CONCATENATE("{'SheetId':'9c3489bc-dde8-4039-b968-afae871d8e58'",",","'UId':'03f51464-6099-497c-9528-eb6a64c6dd21'",",'Col':",COLUMN(BCKetQuaHoạtDongKinhDoanh_06025!F8),",'Row':",ROW(BCKetQuaHoạtDongKinhDoanh_06025!F8),",","'Format':'numberic'",",'Value':'",SUBSTITUTE(BCKetQuaHoạtDongKinhDoanh_06025!F8,"'","\'"),"','TargetCode':''}")</f>
        <v>{'SheetId':'9c3489bc-dde8-4039-b968-afae871d8e58','UId':'03f51464-6099-497c-9528-eb6a64c6dd21','Col':6,'Row':8,'Format':'numberic','Value':'-28038548','TargetCode':''}</v>
      </c>
    </row>
    <row r="100" ht="12.75">
      <c r="A100" t="str">
        <f>CONCATENATE("{'SheetId':'9c3489bc-dde8-4039-b968-afae871d8e58'",",","'UId':'6949735d-1ed8-49f9-8b2d-0112e8f8ba9a'",",'Col':",COLUMN(BCKetQuaHoạtDongKinhDoanh_06025!C9),",'Row':",ROW(BCKetQuaHoạtDongKinhDoanh_06025!C9),",","'Format':'numberic'",",'Value':'",SUBSTITUTE(BCKetQuaHoạtDongKinhDoanh_06025!C9,"'","\'"),"','TargetCode':''}")</f>
        <v>{'SheetId':'9c3489bc-dde8-4039-b968-afae871d8e58','UId':'6949735d-1ed8-49f9-8b2d-0112e8f8ba9a','Col':3,'Row':9,'Format':'numberic','Value':'','TargetCode':''}</v>
      </c>
    </row>
    <row r="101" ht="12.75">
      <c r="A101" t="str">
        <f>CONCATENATE("{'SheetId':'9c3489bc-dde8-4039-b968-afae871d8e58'",",","'UId':'dc1374fb-f813-4c1a-a6ab-865ff9fab682'",",'Col':",COLUMN(BCKetQuaHoạtDongKinhDoanh_06025!D9),",'Row':",ROW(BCKetQuaHoạtDongKinhDoanh_06025!D9),",","'Format':'numberic'",",'Value':'",SUBSTITUTE(BCKetQuaHoạtDongKinhDoanh_06025!D9,"'","\'"),"','TargetCode':''}")</f>
        <v>{'SheetId':'9c3489bc-dde8-4039-b968-afae871d8e58','UId':'dc1374fb-f813-4c1a-a6ab-865ff9fab682','Col':4,'Row':9,'Format':'numberic','Value':'','TargetCode':''}</v>
      </c>
    </row>
    <row r="102" ht="12.75">
      <c r="A102" t="str">
        <f>CONCATENATE("{'SheetId':'9c3489bc-dde8-4039-b968-afae871d8e58'",",","'UId':'613ff708-7298-48e6-9ced-1437c708fa79'",",'Col':",COLUMN(BCKetQuaHoạtDongKinhDoanh_06025!E9),",'Row':",ROW(BCKetQuaHoạtDongKinhDoanh_06025!E9),",","'Format':'numberic'",",'Value':'",SUBSTITUTE(BCKetQuaHoạtDongKinhDoanh_06025!E9,"'","\'"),"','TargetCode':''}")</f>
        <v>{'SheetId':'9c3489bc-dde8-4039-b968-afae871d8e58','UId':'613ff708-7298-48e6-9ced-1437c708fa79','Col':5,'Row':9,'Format':'numberic','Value':'','TargetCode':''}</v>
      </c>
    </row>
    <row r="103" ht="12.75">
      <c r="A103" t="str">
        <f>CONCATENATE("{'SheetId':'9c3489bc-dde8-4039-b968-afae871d8e58'",",","'UId':'93f78f99-8b55-402c-93b0-a29732b4d338'",",'Col':",COLUMN(BCKetQuaHoạtDongKinhDoanh_06025!F9),",'Row':",ROW(BCKetQuaHoạtDongKinhDoanh_06025!F9),",","'Format':'numberic'",",'Value':'",SUBSTITUTE(BCKetQuaHoạtDongKinhDoanh_06025!F9,"'","\'"),"','TargetCode':''}")</f>
        <v>{'SheetId':'9c3489bc-dde8-4039-b968-afae871d8e58','UId':'93f78f99-8b55-402c-93b0-a29732b4d338','Col':6,'Row':9,'Format':'numberic','Value':'','TargetCode':''}</v>
      </c>
    </row>
    <row r="104" ht="12.75">
      <c r="A104" t="str">
        <f>CONCATENATE("{'SheetId':'9c3489bc-dde8-4039-b968-afae871d8e58'",",","'UId':'a853510f-bb6a-4dd7-8a19-0eef9d6a747c'",",'Col':",COLUMN(BCKetQuaHoạtDongKinhDoanh_06025!C10),",'Row':",ROW(BCKetQuaHoạtDongKinhDoanh_06025!C10),",","'Format':'numberic'",",'Value':'",SUBSTITUTE(BCKetQuaHoạtDongKinhDoanh_06025!C10,"'","\'"),"','TargetCode':''}")</f>
        <v>{'SheetId':'9c3489bc-dde8-4039-b968-afae871d8e58','UId':'a853510f-bb6a-4dd7-8a19-0eef9d6a747c','Col':3,'Row':10,'Format':'numberic','Value':'359934046','TargetCode':''}</v>
      </c>
    </row>
    <row r="105" ht="12.75">
      <c r="A105" t="str">
        <f>CONCATENATE("{'SheetId':'9c3489bc-dde8-4039-b968-afae871d8e58'",",","'UId':'4338677e-ba07-48cd-8609-4d78c3bc7f3d'",",'Col':",COLUMN(BCKetQuaHoạtDongKinhDoanh_06025!D10),",'Row':",ROW(BCKetQuaHoạtDongKinhDoanh_06025!D10),",","'Format':'numberic'",",'Value':'",SUBSTITUTE(BCKetQuaHoạtDongKinhDoanh_06025!D10,"'","\'"),"','TargetCode':''}")</f>
        <v>{'SheetId':'9c3489bc-dde8-4039-b968-afae871d8e58','UId':'4338677e-ba07-48cd-8609-4d78c3bc7f3d','Col':4,'Row':10,'Format':'numberic','Value':'359934046','TargetCode':''}</v>
      </c>
    </row>
    <row r="106" ht="12.75">
      <c r="A106" t="str">
        <f>CONCATENATE("{'SheetId':'9c3489bc-dde8-4039-b968-afae871d8e58'",",","'UId':'b65dcbb0-c016-498f-8f21-09efe2b28b61'",",'Col':",COLUMN(BCKetQuaHoạtDongKinhDoanh_06025!E10),",'Row':",ROW(BCKetQuaHoạtDongKinhDoanh_06025!E10),",","'Format':'numberic'",",'Value':'",SUBSTITUTE(BCKetQuaHoạtDongKinhDoanh_06025!E10,"'","\'"),"','TargetCode':''}")</f>
        <v>{'SheetId':'9c3489bc-dde8-4039-b968-afae871d8e58','UId':'b65dcbb0-c016-498f-8f21-09efe2b28b61','Col':5,'Row':10,'Format':'numberic','Value':'346441504','TargetCode':''}</v>
      </c>
    </row>
    <row r="107" ht="12.75">
      <c r="A107" t="str">
        <f>CONCATENATE("{'SheetId':'9c3489bc-dde8-4039-b968-afae871d8e58'",",","'UId':'d1fea693-d6e9-4c6a-a214-e648e25b3614'",",'Col':",COLUMN(BCKetQuaHoạtDongKinhDoanh_06025!F10),",'Row':",ROW(BCKetQuaHoạtDongKinhDoanh_06025!F10),",","'Format':'numberic'",",'Value':'",SUBSTITUTE(BCKetQuaHoạtDongKinhDoanh_06025!F10,"'","\'"),"','TargetCode':''}")</f>
        <v>{'SheetId':'9c3489bc-dde8-4039-b968-afae871d8e58','UId':'d1fea693-d6e9-4c6a-a214-e648e25b3614','Col':6,'Row':10,'Format':'numberic','Value':'346441504','TargetCode':''}</v>
      </c>
    </row>
    <row r="108" ht="12.75">
      <c r="A108" t="str">
        <f>CONCATENATE("{'SheetId':'9c3489bc-dde8-4039-b968-afae871d8e58'",",","'UId':'52719496-140b-477d-a4ca-eb28ec0d319a'",",'Col':",COLUMN(BCKetQuaHoạtDongKinhDoanh_06025!C11),",'Row':",ROW(BCKetQuaHoạtDongKinhDoanh_06025!C11),",","'Format':'numberic'",",'Value':'",SUBSTITUTE(BCKetQuaHoạtDongKinhDoanh_06025!C11,"'","\'"),"','TargetCode':''}")</f>
        <v>{'SheetId':'9c3489bc-dde8-4039-b968-afae871d8e58','UId':'52719496-140b-477d-a4ca-eb28ec0d319a','Col':3,'Row':11,'Format':'numberic','Value':'247721354','TargetCode':''}</v>
      </c>
    </row>
    <row r="109" ht="12.75">
      <c r="A109" t="str">
        <f>CONCATENATE("{'SheetId':'9c3489bc-dde8-4039-b968-afae871d8e58'",",","'UId':'63ab51ed-a553-4424-af0b-d48f157157bc'",",'Col':",COLUMN(BCKetQuaHoạtDongKinhDoanh_06025!D11),",'Row':",ROW(BCKetQuaHoạtDongKinhDoanh_06025!D11),",","'Format':'numberic'",",'Value':'",SUBSTITUTE(BCKetQuaHoạtDongKinhDoanh_06025!D11,"'","\'"),"','TargetCode':''}")</f>
        <v>{'SheetId':'9c3489bc-dde8-4039-b968-afae871d8e58','UId':'63ab51ed-a553-4424-af0b-d48f157157bc','Col':4,'Row':11,'Format':'numberic','Value':'247721354','TargetCode':''}</v>
      </c>
    </row>
    <row r="110" ht="12.75">
      <c r="A110" t="str">
        <f>CONCATENATE("{'SheetId':'9c3489bc-dde8-4039-b968-afae871d8e58'",",","'UId':'69463caf-f919-46f9-b268-bff48e7b614f'",",'Col':",COLUMN(BCKetQuaHoạtDongKinhDoanh_06025!E11),",'Row':",ROW(BCKetQuaHoạtDongKinhDoanh_06025!E11),",","'Format':'numberic'",",'Value':'",SUBSTITUTE(BCKetQuaHoạtDongKinhDoanh_06025!E11,"'","\'"),"','TargetCode':''}")</f>
        <v>{'SheetId':'9c3489bc-dde8-4039-b968-afae871d8e58','UId':'69463caf-f919-46f9-b268-bff48e7b614f','Col':5,'Row':11,'Format':'numberic','Value':'238095551','TargetCode':''}</v>
      </c>
    </row>
    <row r="111" ht="12.75">
      <c r="A111" t="str">
        <f>CONCATENATE("{'SheetId':'9c3489bc-dde8-4039-b968-afae871d8e58'",",","'UId':'445879e3-ccc3-4921-bb3f-dd35f3fa6de9'",",'Col':",COLUMN(BCKetQuaHoạtDongKinhDoanh_06025!F11),",'Row':",ROW(BCKetQuaHoạtDongKinhDoanh_06025!F11),",","'Format':'numberic'",",'Value':'",SUBSTITUTE(BCKetQuaHoạtDongKinhDoanh_06025!F11,"'","\'"),"','TargetCode':''}")</f>
        <v>{'SheetId':'9c3489bc-dde8-4039-b968-afae871d8e58','UId':'445879e3-ccc3-4921-bb3f-dd35f3fa6de9','Col':6,'Row':11,'Format':'numberic','Value':'238095551','TargetCode':''}</v>
      </c>
    </row>
    <row r="112" ht="12.75">
      <c r="A112" t="str">
        <f>CONCATENATE("{'SheetId':'9c3489bc-dde8-4039-b968-afae871d8e58'",",","'UId':'0ba8bc66-0614-479f-87a5-cb8783635dfc'",",'Col':",COLUMN(BCKetQuaHoạtDongKinhDoanh_06025!C12),",'Row':",ROW(BCKetQuaHoạtDongKinhDoanh_06025!C12),",","'Format':'numberic'",",'Value':'",SUBSTITUTE(BCKetQuaHoạtDongKinhDoanh_06025!C12,"'","\'"),"','TargetCode':''}")</f>
        <v>{'SheetId':'9c3489bc-dde8-4039-b968-afae871d8e58','UId':'0ba8bc66-0614-479f-87a5-cb8783635dfc','Col':3,'Row':12,'Format':'numberic','Value':'32425480','TargetCode':''}</v>
      </c>
    </row>
    <row r="113" ht="12.75">
      <c r="A113" t="str">
        <f>CONCATENATE("{'SheetId':'9c3489bc-dde8-4039-b968-afae871d8e58'",",","'UId':'44f0c32c-8754-45a1-bee8-bc40f69f4ad7'",",'Col':",COLUMN(BCKetQuaHoạtDongKinhDoanh_06025!D12),",'Row':",ROW(BCKetQuaHoạtDongKinhDoanh_06025!D12),",","'Format':'numberic'",",'Value':'",SUBSTITUTE(BCKetQuaHoạtDongKinhDoanh_06025!D12,"'","\'"),"','TargetCode':''}")</f>
        <v>{'SheetId':'9c3489bc-dde8-4039-b968-afae871d8e58','UId':'44f0c32c-8754-45a1-bee8-bc40f69f4ad7','Col':4,'Row':12,'Format':'numberic','Value':'32425480','TargetCode':''}</v>
      </c>
    </row>
    <row r="114" ht="12.75">
      <c r="A114" t="str">
        <f>CONCATENATE("{'SheetId':'9c3489bc-dde8-4039-b968-afae871d8e58'",",","'UId':'6aa4e76c-bc8e-4cfb-ad36-996922bb66ba'",",'Col':",COLUMN(BCKetQuaHoạtDongKinhDoanh_06025!E12),",'Row':",ROW(BCKetQuaHoạtDongKinhDoanh_06025!E12),",","'Format':'numberic'",",'Value':'",SUBSTITUTE(BCKetQuaHoạtDongKinhDoanh_06025!E12,"'","\'"),"','TargetCode':''}")</f>
        <v>{'SheetId':'9c3489bc-dde8-4039-b968-afae871d8e58','UId':'6aa4e76c-bc8e-4cfb-ad36-996922bb66ba','Col':5,'Row':12,'Format':'numberic','Value':'32277350','TargetCode':''}</v>
      </c>
    </row>
    <row r="115" ht="12.75">
      <c r="A115" t="str">
        <f>CONCATENATE("{'SheetId':'9c3489bc-dde8-4039-b968-afae871d8e58'",",","'UId':'eaf76ca8-f8e1-4356-b8fb-74c136438841'",",'Col':",COLUMN(BCKetQuaHoạtDongKinhDoanh_06025!F12),",'Row':",ROW(BCKetQuaHoạtDongKinhDoanh_06025!F12),",","'Format':'numberic'",",'Value':'",SUBSTITUTE(BCKetQuaHoạtDongKinhDoanh_06025!F12,"'","\'"),"','TargetCode':''}")</f>
        <v>{'SheetId':'9c3489bc-dde8-4039-b968-afae871d8e58','UId':'eaf76ca8-f8e1-4356-b8fb-74c136438841','Col':6,'Row':12,'Format':'numberic','Value':'32277350','TargetCode':''}</v>
      </c>
    </row>
    <row r="116" ht="12.75">
      <c r="A116" t="str">
        <f>CONCATENATE("{'SheetId':'9c3489bc-dde8-4039-b968-afae871d8e58'",",","'UId':'6c964a10-2abf-44a0-ac0a-0c9862a4c940'",",'Col':",COLUMN(BCKetQuaHoạtDongKinhDoanh_06025!C13),",'Row':",ROW(BCKetQuaHoạtDongKinhDoanh_06025!C13),",","'Format':'numberic'",",'Value':'",SUBSTITUTE(BCKetQuaHoạtDongKinhDoanh_06025!C13,"'","\'"),"','TargetCode':''}")</f>
        <v>{'SheetId':'9c3489bc-dde8-4039-b968-afae871d8e58','UId':'6c964a10-2abf-44a0-ac0a-0c9862a4c940','Col':3,'Row':13,'Format':'numberic','Value':'','TargetCode':''}</v>
      </c>
    </row>
    <row r="117" ht="12.75">
      <c r="A117" t="str">
        <f>CONCATENATE("{'SheetId':'9c3489bc-dde8-4039-b968-afae871d8e58'",",","'UId':'bb0c0b65-2946-4d5a-b618-b1f7a579dce2'",",'Col':",COLUMN(BCKetQuaHoạtDongKinhDoanh_06025!D13),",'Row':",ROW(BCKetQuaHoạtDongKinhDoanh_06025!D13),",","'Format':'numberic'",",'Value':'",SUBSTITUTE(BCKetQuaHoạtDongKinhDoanh_06025!D13,"'","\'"),"','TargetCode':''}")</f>
        <v>{'SheetId':'9c3489bc-dde8-4039-b968-afae871d8e58','UId':'bb0c0b65-2946-4d5a-b618-b1f7a579dce2','Col':4,'Row':13,'Format':'numberic','Value':'','TargetCode':''}</v>
      </c>
    </row>
    <row r="118" ht="12.75">
      <c r="A118" t="str">
        <f>CONCATENATE("{'SheetId':'9c3489bc-dde8-4039-b968-afae871d8e58'",",","'UId':'67fca110-adcd-424a-80b8-75b6a356b2a6'",",'Col':",COLUMN(BCKetQuaHoạtDongKinhDoanh_06025!E13),",'Row':",ROW(BCKetQuaHoạtDongKinhDoanh_06025!E13),",","'Format':'numberic'",",'Value':'",SUBSTITUTE(BCKetQuaHoạtDongKinhDoanh_06025!E13,"'","\'"),"','TargetCode':''}")</f>
        <v>{'SheetId':'9c3489bc-dde8-4039-b968-afae871d8e58','UId':'67fca110-adcd-424a-80b8-75b6a356b2a6','Col':5,'Row':13,'Format':'numberic','Value':'','TargetCode':''}</v>
      </c>
    </row>
    <row r="119" ht="12.75">
      <c r="A119" t="str">
        <f>CONCATENATE("{'SheetId':'9c3489bc-dde8-4039-b968-afae871d8e58'",",","'UId':'f652e6ea-8aff-4ee7-b6a7-0a14ca40f327'",",'Col':",COLUMN(BCKetQuaHoạtDongKinhDoanh_06025!F13),",'Row':",ROW(BCKetQuaHoạtDongKinhDoanh_06025!F13),",","'Format':'numberic'",",'Value':'",SUBSTITUTE(BCKetQuaHoạtDongKinhDoanh_06025!F13,"'","\'"),"','TargetCode':''}")</f>
        <v>{'SheetId':'9c3489bc-dde8-4039-b968-afae871d8e58','UId':'f652e6ea-8aff-4ee7-b6a7-0a14ca40f327','Col':6,'Row':13,'Format':'numberic','Value':'','TargetCode':''}</v>
      </c>
    </row>
    <row r="120" ht="12.75">
      <c r="A120" t="str">
        <f>CONCATENATE("{'SheetId':'9c3489bc-dde8-4039-b968-afae871d8e58'",",","'UId':'b8b2689b-8f8c-4564-a023-2f0bd6008e80'",",'Col':",COLUMN(BCKetQuaHoạtDongKinhDoanh_06025!C14),",'Row':",ROW(BCKetQuaHoạtDongKinhDoanh_06025!C14),",","'Format':'numberic'",",'Value':'",SUBSTITUTE(BCKetQuaHoạtDongKinhDoanh_06025!C14,"'","\'"),"','TargetCode':''}")</f>
        <v>{'SheetId':'9c3489bc-dde8-4039-b968-afae871d8e58','UId':'b8b2689b-8f8c-4564-a023-2f0bd6008e80','Col':3,'Row':14,'Format':'numberic','Value':'23217533','TargetCode':''}</v>
      </c>
    </row>
    <row r="121" ht="12.75">
      <c r="A121" t="str">
        <f>CONCATENATE("{'SheetId':'9c3489bc-dde8-4039-b968-afae871d8e58'",",","'UId':'d12462ce-2e32-4fe2-8804-1cb2f0540173'",",'Col':",COLUMN(BCKetQuaHoạtDongKinhDoanh_06025!D14),",'Row':",ROW(BCKetQuaHoạtDongKinhDoanh_06025!D14),",","'Format':'numberic'",",'Value':'",SUBSTITUTE(BCKetQuaHoạtDongKinhDoanh_06025!D14,"'","\'"),"','TargetCode':''}")</f>
        <v>{'SheetId':'9c3489bc-dde8-4039-b968-afae871d8e58','UId':'d12462ce-2e32-4fe2-8804-1cb2f0540173','Col':4,'Row':14,'Format':'numberic','Value':'23217533','TargetCode':''}</v>
      </c>
    </row>
    <row r="122" ht="12.75">
      <c r="A122" t="str">
        <f>CONCATENATE("{'SheetId':'9c3489bc-dde8-4039-b968-afae871d8e58'",",","'UId':'4f1593e8-228e-4eec-a0dd-3e7a6b699a70'",",'Col':",COLUMN(BCKetQuaHoạtDongKinhDoanh_06025!E14),",'Row':",ROW(BCKetQuaHoạtDongKinhDoanh_06025!E14),",","'Format':'numberic'",",'Value':'",SUBSTITUTE(BCKetQuaHoạtDongKinhDoanh_06025!E14,"'","\'"),"','TargetCode':''}")</f>
        <v>{'SheetId':'9c3489bc-dde8-4039-b968-afae871d8e58','UId':'4f1593e8-228e-4eec-a0dd-3e7a6b699a70','Col':5,'Row':14,'Format':'numberic','Value':'21698633','TargetCode':''}</v>
      </c>
    </row>
    <row r="123" ht="12.75">
      <c r="A123" t="str">
        <f>CONCATENATE("{'SheetId':'9c3489bc-dde8-4039-b968-afae871d8e58'",",","'UId':'8a5abd63-5868-49e1-aec9-57958d62fa45'",",'Col':",COLUMN(BCKetQuaHoạtDongKinhDoanh_06025!F14),",'Row':",ROW(BCKetQuaHoạtDongKinhDoanh_06025!F14),",","'Format':'numberic'",",'Value':'",SUBSTITUTE(BCKetQuaHoạtDongKinhDoanh_06025!F14,"'","\'"),"','TargetCode':''}")</f>
        <v>{'SheetId':'9c3489bc-dde8-4039-b968-afae871d8e58','UId':'8a5abd63-5868-49e1-aec9-57958d62fa45','Col':6,'Row':14,'Format':'numberic','Value':'21698633','TargetCode':''}</v>
      </c>
    </row>
    <row r="124" ht="12.75">
      <c r="A124" t="str">
        <f>CONCATENATE("{'SheetId':'9c3489bc-dde8-4039-b968-afae871d8e58'",",","'UId':'c1dde0a7-ca6c-4d48-9f0d-191b1a895efc'",",'Col':",COLUMN(BCKetQuaHoạtDongKinhDoanh_06025!C15),",'Row':",ROW(BCKetQuaHoạtDongKinhDoanh_06025!C15),",","'Format':'numberic'",",'Value':'",SUBSTITUTE(BCKetQuaHoạtDongKinhDoanh_06025!C15,"'","\'"),"','TargetCode':''}")</f>
        <v>{'SheetId':'9c3489bc-dde8-4039-b968-afae871d8e58','UId':'c1dde0a7-ca6c-4d48-9f0d-191b1a895efc','Col':3,'Row':15,'Format':'numberic','Value':'','TargetCode':''}</v>
      </c>
    </row>
    <row r="125" ht="12.75">
      <c r="A125" t="str">
        <f>CONCATENATE("{'SheetId':'9c3489bc-dde8-4039-b968-afae871d8e58'",",","'UId':'6e80fec2-1c90-468b-b97b-2718880adb59'",",'Col':",COLUMN(BCKetQuaHoạtDongKinhDoanh_06025!D15),",'Row':",ROW(BCKetQuaHoạtDongKinhDoanh_06025!D15),",","'Format':'numberic'",",'Value':'",SUBSTITUTE(BCKetQuaHoạtDongKinhDoanh_06025!D15,"'","\'"),"','TargetCode':''}")</f>
        <v>{'SheetId':'9c3489bc-dde8-4039-b968-afae871d8e58','UId':'6e80fec2-1c90-468b-b97b-2718880adb59','Col':4,'Row':15,'Format':'numberic','Value':'','TargetCode':''}</v>
      </c>
    </row>
    <row r="126" ht="12.75">
      <c r="A126" t="str">
        <f>CONCATENATE("{'SheetId':'9c3489bc-dde8-4039-b968-afae871d8e58'",",","'UId':'7d320a96-f253-4e0f-a6e2-d7028890db88'",",'Col':",COLUMN(BCKetQuaHoạtDongKinhDoanh_06025!E15),",'Row':",ROW(BCKetQuaHoạtDongKinhDoanh_06025!E15),",","'Format':'numberic'",",'Value':'",SUBSTITUTE(BCKetQuaHoạtDongKinhDoanh_06025!E15,"'","\'"),"','TargetCode':''}")</f>
        <v>{'SheetId':'9c3489bc-dde8-4039-b968-afae871d8e58','UId':'7d320a96-f253-4e0f-a6e2-d7028890db88','Col':5,'Row':15,'Format':'numberic','Value':'','TargetCode':''}</v>
      </c>
    </row>
    <row r="127" ht="12.75">
      <c r="A127" t="str">
        <f>CONCATENATE("{'SheetId':'9c3489bc-dde8-4039-b968-afae871d8e58'",",","'UId':'ee52b169-8121-440a-ae83-4af7cddffcb6'",",'Col':",COLUMN(BCKetQuaHoạtDongKinhDoanh_06025!F15),",'Row':",ROW(BCKetQuaHoạtDongKinhDoanh_06025!F15),",","'Format':'numberic'",",'Value':'",SUBSTITUTE(BCKetQuaHoạtDongKinhDoanh_06025!F15,"'","\'"),"','TargetCode':''}")</f>
        <v>{'SheetId':'9c3489bc-dde8-4039-b968-afae871d8e58','UId':'ee52b169-8121-440a-ae83-4af7cddffcb6','Col':6,'Row':15,'Format':'numberic','Value':'','TargetCode':''}</v>
      </c>
    </row>
    <row r="128" ht="12.75">
      <c r="A128" t="str">
        <f>CONCATENATE("{'SheetId':'9c3489bc-dde8-4039-b968-afae871d8e58'",",","'UId':'b539fbf9-6d53-4673-b749-fc5a52b558ed'",",'Col':",COLUMN(BCKetQuaHoạtDongKinhDoanh_06025!C16),",'Row':",ROW(BCKetQuaHoạtDongKinhDoanh_06025!C16),",","'Format':'numberic'",",'Value':'",SUBSTITUTE(BCKetQuaHoạtDongKinhDoanh_06025!C16,"'","\'"),"','TargetCode':''}")</f>
        <v>{'SheetId':'9c3489bc-dde8-4039-b968-afae871d8e58','UId':'b539fbf9-6d53-4673-b749-fc5a52b558ed','Col':3,'Row':16,'Format':'numberic','Value':'56569679','TargetCode':''}</v>
      </c>
    </row>
    <row r="129" ht="12.75">
      <c r="A129" t="str">
        <f>CONCATENATE("{'SheetId':'9c3489bc-dde8-4039-b968-afae871d8e58'",",","'UId':'f33b3fb5-e82c-4ffd-8514-93f891e5a0bc'",",'Col':",COLUMN(BCKetQuaHoạtDongKinhDoanh_06025!D16),",'Row':",ROW(BCKetQuaHoạtDongKinhDoanh_06025!D16),",","'Format':'numberic'",",'Value':'",SUBSTITUTE(BCKetQuaHoạtDongKinhDoanh_06025!D16,"'","\'"),"','TargetCode':''}")</f>
        <v>{'SheetId':'9c3489bc-dde8-4039-b968-afae871d8e58','UId':'f33b3fb5-e82c-4ffd-8514-93f891e5a0bc','Col':4,'Row':16,'Format':'numberic','Value':'56569679','TargetCode':''}</v>
      </c>
    </row>
    <row r="130" ht="12.75">
      <c r="A130" t="str">
        <f>CONCATENATE("{'SheetId':'9c3489bc-dde8-4039-b968-afae871d8e58'",",","'UId':'8c15fd80-5c2d-41ee-918f-80ca28a697d2'",",'Col':",COLUMN(BCKetQuaHoạtDongKinhDoanh_06025!E16),",'Row':",ROW(BCKetQuaHoạtDongKinhDoanh_06025!E16),",","'Format':'numberic'",",'Value':'",SUBSTITUTE(BCKetQuaHoạtDongKinhDoanh_06025!E16,"'","\'"),"','TargetCode':''}")</f>
        <v>{'SheetId':'9c3489bc-dde8-4039-b968-afae871d8e58','UId':'8c15fd80-5c2d-41ee-918f-80ca28a697d2','Col':5,'Row':16,'Format':'numberic','Value':'54369970','TargetCode':''}</v>
      </c>
    </row>
    <row r="131" ht="12.75">
      <c r="A131" t="str">
        <f>CONCATENATE("{'SheetId':'9c3489bc-dde8-4039-b968-afae871d8e58'",",","'UId':'9afb416e-c7c0-4d8a-b0c0-99c5db180f87'",",'Col':",COLUMN(BCKetQuaHoạtDongKinhDoanh_06025!F16),",'Row':",ROW(BCKetQuaHoạtDongKinhDoanh_06025!F16),",","'Format':'numberic'",",'Value':'",SUBSTITUTE(BCKetQuaHoạtDongKinhDoanh_06025!F16,"'","\'"),"','TargetCode':''}")</f>
        <v>{'SheetId':'9c3489bc-dde8-4039-b968-afae871d8e58','UId':'9afb416e-c7c0-4d8a-b0c0-99c5db180f87','Col':6,'Row':16,'Format':'numberic','Value':'54369970','TargetCode':''}</v>
      </c>
    </row>
    <row r="132" ht="12.75">
      <c r="A132" t="str">
        <f>CONCATENATE("{'SheetId':'9c3489bc-dde8-4039-b968-afae871d8e58'",",","'UId':'eb0f9f51-64a6-4a9d-91ac-c55949d2c056'",",'Col':",COLUMN(BCKetQuaHoạtDongKinhDoanh_06025!C17),",'Row':",ROW(BCKetQuaHoạtDongKinhDoanh_06025!C17),",","'Format':'numberic'",",'Value':'",SUBSTITUTE(BCKetQuaHoạtDongKinhDoanh_06025!C17,"'","\'"),"','TargetCode':''}")</f>
        <v>{'SheetId':'9c3489bc-dde8-4039-b968-afae871d8e58','UId':'eb0f9f51-64a6-4a9d-91ac-c55949d2c056','Col':3,'Row':17,'Format':'numberic','Value':'-126149520','TargetCode':''}</v>
      </c>
    </row>
    <row r="133" ht="12.75">
      <c r="A133" t="str">
        <f>CONCATENATE("{'SheetId':'9c3489bc-dde8-4039-b968-afae871d8e58'",",","'UId':'e7b20bab-d7c2-44d0-921a-633141c00882'",",'Col':",COLUMN(BCKetQuaHoạtDongKinhDoanh_06025!D17),",'Row':",ROW(BCKetQuaHoạtDongKinhDoanh_06025!D17),",","'Format':'numberic'",",'Value':'",SUBSTITUTE(BCKetQuaHoạtDongKinhDoanh_06025!D17,"'","\'"),"','TargetCode':''}")</f>
        <v>{'SheetId':'9c3489bc-dde8-4039-b968-afae871d8e58','UId':'e7b20bab-d7c2-44d0-921a-633141c00882','Col':4,'Row':17,'Format':'numberic','Value':'-126149520','TargetCode':''}</v>
      </c>
    </row>
    <row r="134" ht="12.75">
      <c r="A134" t="str">
        <f>CONCATENATE("{'SheetId':'9c3489bc-dde8-4039-b968-afae871d8e58'",",","'UId':'650ddab1-0500-4182-9516-846815db5086'",",'Col':",COLUMN(BCKetQuaHoạtDongKinhDoanh_06025!E17),",'Row':",ROW(BCKetQuaHoạtDongKinhDoanh_06025!E17),",","'Format':'numberic'",",'Value':'",SUBSTITUTE(BCKetQuaHoạtDongKinhDoanh_06025!E17,"'","\'"),"','TargetCode':''}")</f>
        <v>{'SheetId':'9c3489bc-dde8-4039-b968-afae871d8e58','UId':'650ddab1-0500-4182-9516-846815db5086','Col':5,'Row':17,'Format':'numberic','Value':'-185357335','TargetCode':''}</v>
      </c>
    </row>
    <row r="135" ht="12.75">
      <c r="A135" t="str">
        <f>CONCATENATE("{'SheetId':'9c3489bc-dde8-4039-b968-afae871d8e58'",",","'UId':'02304825-283e-412e-a5b0-16c4ca49d12b'",",'Col':",COLUMN(BCKetQuaHoạtDongKinhDoanh_06025!F17),",'Row':",ROW(BCKetQuaHoạtDongKinhDoanh_06025!F17),",","'Format':'numberic'",",'Value':'",SUBSTITUTE(BCKetQuaHoạtDongKinhDoanh_06025!F17,"'","\'"),"','TargetCode':''}")</f>
        <v>{'SheetId':'9c3489bc-dde8-4039-b968-afae871d8e58','UId':'02304825-283e-412e-a5b0-16c4ca49d12b','Col':6,'Row':17,'Format':'numberic','Value':'-185357335','TargetCode':''}</v>
      </c>
    </row>
    <row r="136" ht="12.75">
      <c r="A136" t="str">
        <f>CONCATENATE("{'SheetId':'9c3489bc-dde8-4039-b968-afae871d8e58'",",","'UId':'3c681518-49ce-4f99-9a61-55c3ca72a2bd'",",'Col':",COLUMN(BCKetQuaHoạtDongKinhDoanh_06025!C18),",'Row':",ROW(BCKetQuaHoạtDongKinhDoanh_06025!C18),",","'Format':'numberic'",",'Value':'",SUBSTITUTE(BCKetQuaHoạtDongKinhDoanh_06025!C18,"'","\'"),"','TargetCode':''}")</f>
        <v>{'SheetId':'9c3489bc-dde8-4039-b968-afae871d8e58','UId':'3c681518-49ce-4f99-9a61-55c3ca72a2bd','Col':3,'Row':18,'Format':'numberic','Value':'','TargetCode':''}</v>
      </c>
    </row>
    <row r="137" ht="12.75">
      <c r="A137" t="str">
        <f>CONCATENATE("{'SheetId':'9c3489bc-dde8-4039-b968-afae871d8e58'",",","'UId':'4f44bf81-a534-4b2e-b969-73b8af56ea53'",",'Col':",COLUMN(BCKetQuaHoạtDongKinhDoanh_06025!D18),",'Row':",ROW(BCKetQuaHoạtDongKinhDoanh_06025!D18),",","'Format':'numberic'",",'Value':'",SUBSTITUTE(BCKetQuaHoạtDongKinhDoanh_06025!D18,"'","\'"),"','TargetCode':''}")</f>
        <v>{'SheetId':'9c3489bc-dde8-4039-b968-afae871d8e58','UId':'4f44bf81-a534-4b2e-b969-73b8af56ea53','Col':4,'Row':18,'Format':'numberic','Value':'','TargetCode':''}</v>
      </c>
    </row>
    <row r="138" ht="12.75">
      <c r="A138" t="str">
        <f>CONCATENATE("{'SheetId':'9c3489bc-dde8-4039-b968-afae871d8e58'",",","'UId':'042b0195-9168-490a-a63a-b7a21cccfb0a'",",'Col':",COLUMN(BCKetQuaHoạtDongKinhDoanh_06025!E18),",'Row':",ROW(BCKetQuaHoạtDongKinhDoanh_06025!E18),",","'Format':'numberic'",",'Value':'",SUBSTITUTE(BCKetQuaHoạtDongKinhDoanh_06025!E18,"'","\'"),"','TargetCode':''}")</f>
        <v>{'SheetId':'9c3489bc-dde8-4039-b968-afae871d8e58','UId':'042b0195-9168-490a-a63a-b7a21cccfb0a','Col':5,'Row':18,'Format':'numberic','Value':'','TargetCode':''}</v>
      </c>
    </row>
    <row r="139" ht="12.75">
      <c r="A139" t="str">
        <f>CONCATENATE("{'SheetId':'9c3489bc-dde8-4039-b968-afae871d8e58'",",","'UId':'829d4628-1c59-4220-bf3b-23eaf5bf8d45'",",'Col':",COLUMN(BCKetQuaHoạtDongKinhDoanh_06025!F18),",'Row':",ROW(BCKetQuaHoạtDongKinhDoanh_06025!F18),",","'Format':'numberic'",",'Value':'",SUBSTITUTE(BCKetQuaHoạtDongKinhDoanh_06025!F18,"'","\'"),"','TargetCode':''}")</f>
        <v>{'SheetId':'9c3489bc-dde8-4039-b968-afae871d8e58','UId':'829d4628-1c59-4220-bf3b-23eaf5bf8d45','Col':6,'Row':18,'Format':'numberic','Value':'','TargetCode':''}</v>
      </c>
    </row>
    <row r="140" ht="12.75">
      <c r="A140" t="str">
        <f>CONCATENATE("{'SheetId':'9c3489bc-dde8-4039-b968-afae871d8e58'",",","'UId':'d3204bfd-4d24-4d2c-93cc-038d04d51173'",",'Col':",COLUMN(BCKetQuaHoạtDongKinhDoanh_06025!C19),",'Row':",ROW(BCKetQuaHoạtDongKinhDoanh_06025!C19),",","'Format':'numberic'",",'Value':'",SUBSTITUTE(BCKetQuaHoạtDongKinhDoanh_06025!C19,"'","\'"),"','TargetCode':''}")</f>
        <v>{'SheetId':'9c3489bc-dde8-4039-b968-afae871d8e58','UId':'d3204bfd-4d24-4d2c-93cc-038d04d51173','Col':3,'Row':19,'Format':'numberic','Value':'5656565820','TargetCode':''}</v>
      </c>
    </row>
    <row r="141" ht="12.75">
      <c r="A141" t="str">
        <f>CONCATENATE("{'SheetId':'9c3489bc-dde8-4039-b968-afae871d8e58'",",","'UId':'015df7c2-38fb-4d27-8ea4-2ad766913767'",",'Col':",COLUMN(BCKetQuaHoạtDongKinhDoanh_06025!D19),",'Row':",ROW(BCKetQuaHoạtDongKinhDoanh_06025!D19),",","'Format':'numberic'",",'Value':'",SUBSTITUTE(BCKetQuaHoạtDongKinhDoanh_06025!D19,"'","\'"),"','TargetCode':''}")</f>
        <v>{'SheetId':'9c3489bc-dde8-4039-b968-afae871d8e58','UId':'015df7c2-38fb-4d27-8ea4-2ad766913767','Col':4,'Row':19,'Format':'numberic','Value':'5656565820','TargetCode':''}</v>
      </c>
    </row>
    <row r="142" ht="12.75">
      <c r="A142" t="str">
        <f>CONCATENATE("{'SheetId':'9c3489bc-dde8-4039-b968-afae871d8e58'",",","'UId':'042afb85-c731-4888-b5e5-c162642ba387'",",'Col':",COLUMN(BCKetQuaHoạtDongKinhDoanh_06025!E19),",'Row':",ROW(BCKetQuaHoạtDongKinhDoanh_06025!E19),",","'Format':'numberic'",",'Value':'",SUBSTITUTE(BCKetQuaHoạtDongKinhDoanh_06025!E19,"'","\'"),"','TargetCode':''}")</f>
        <v>{'SheetId':'9c3489bc-dde8-4039-b968-afae871d8e58','UId':'042afb85-c731-4888-b5e5-c162642ba387','Col':5,'Row':19,'Format':'numberic','Value':'8540512388','TargetCode':''}</v>
      </c>
    </row>
    <row r="143" ht="12.75">
      <c r="A143" t="str">
        <f>CONCATENATE("{'SheetId':'9c3489bc-dde8-4039-b968-afae871d8e58'",",","'UId':'c4ed3150-6a9c-41cf-8da7-c0a248cdb62b'",",'Col':",COLUMN(BCKetQuaHoạtDongKinhDoanh_06025!F19),",'Row':",ROW(BCKetQuaHoạtDongKinhDoanh_06025!F19),",","'Format':'numberic'",",'Value':'",SUBSTITUTE(BCKetQuaHoạtDongKinhDoanh_06025!F19,"'","\'"),"','TargetCode':''}")</f>
        <v>{'SheetId':'9c3489bc-dde8-4039-b968-afae871d8e58','UId':'c4ed3150-6a9c-41cf-8da7-c0a248cdb62b','Col':6,'Row':19,'Format':'numberic','Value':'8540512388','TargetCode':''}</v>
      </c>
    </row>
    <row r="144" ht="12.75">
      <c r="A144" t="str">
        <f>CONCATENATE("{'SheetId':'9c3489bc-dde8-4039-b968-afae871d8e58'",",","'UId':'dd7e965b-fdcf-479d-9009-359e985ee77e'",",'Col':",COLUMN(BCKetQuaHoạtDongKinhDoanh_06025!C20),",'Row':",ROW(BCKetQuaHoạtDongKinhDoanh_06025!C20),",","'Format':'numberic'",",'Value':'",SUBSTITUTE(BCKetQuaHoạtDongKinhDoanh_06025!C20,"'","\'"),"','TargetCode':''}")</f>
        <v>{'SheetId':'9c3489bc-dde8-4039-b968-afae871d8e58','UId':'dd7e965b-fdcf-479d-9009-359e985ee77e','Col':3,'Row':20,'Format':'numberic','Value':'5656565820','TargetCode':''}</v>
      </c>
    </row>
    <row r="145" ht="12.75">
      <c r="A145" t="str">
        <f>CONCATENATE("{'SheetId':'9c3489bc-dde8-4039-b968-afae871d8e58'",",","'UId':'c8c5d081-1934-4ce0-95e7-8c1a98ec539e'",",'Col':",COLUMN(BCKetQuaHoạtDongKinhDoanh_06025!D20),",'Row':",ROW(BCKetQuaHoạtDongKinhDoanh_06025!D20),",","'Format':'numberic'",",'Value':'",SUBSTITUTE(BCKetQuaHoạtDongKinhDoanh_06025!D20,"'","\'"),"','TargetCode':''}")</f>
        <v>{'SheetId':'9c3489bc-dde8-4039-b968-afae871d8e58','UId':'c8c5d081-1934-4ce0-95e7-8c1a98ec539e','Col':4,'Row':20,'Format':'numberic','Value':'5656565820','TargetCode':''}</v>
      </c>
    </row>
    <row r="146" ht="12.75">
      <c r="A146" t="str">
        <f>CONCATENATE("{'SheetId':'9c3489bc-dde8-4039-b968-afae871d8e58'",",","'UId':'5f89d3c1-fd03-4891-a8fc-a187acd8dcf4'",",'Col':",COLUMN(BCKetQuaHoạtDongKinhDoanh_06025!E20),",'Row':",ROW(BCKetQuaHoạtDongKinhDoanh_06025!E20),",","'Format':'numberic'",",'Value':'",SUBSTITUTE(BCKetQuaHoạtDongKinhDoanh_06025!E20,"'","\'"),"','TargetCode':''}")</f>
        <v>{'SheetId':'9c3489bc-dde8-4039-b968-afae871d8e58','UId':'5f89d3c1-fd03-4891-a8fc-a187acd8dcf4','Col':5,'Row':20,'Format':'numberic','Value':'8540512388','TargetCode':''}</v>
      </c>
    </row>
    <row r="147" ht="12.75">
      <c r="A147" t="str">
        <f>CONCATENATE("{'SheetId':'9c3489bc-dde8-4039-b968-afae871d8e58'",",","'UId':'624cb371-2809-498e-99d1-3122c66d9071'",",'Col':",COLUMN(BCKetQuaHoạtDongKinhDoanh_06025!F20),",'Row':",ROW(BCKetQuaHoạtDongKinhDoanh_06025!F20),",","'Format':'numberic'",",'Value':'",SUBSTITUTE(BCKetQuaHoạtDongKinhDoanh_06025!F20,"'","\'"),"','TargetCode':''}")</f>
        <v>{'SheetId':'9c3489bc-dde8-4039-b968-afae871d8e58','UId':'624cb371-2809-498e-99d1-3122c66d9071','Col':6,'Row':20,'Format':'numberic','Value':'8540512388','TargetCode':''}</v>
      </c>
    </row>
    <row r="148" ht="12.75">
      <c r="A148" t="str">
        <f>CONCATENATE("{'SheetId':'9c3489bc-dde8-4039-b968-afae871d8e58'",",","'UId':'25808266-8f6d-4d53-854c-a2881389fabf'",",'Col':",COLUMN(BCKetQuaHoạtDongKinhDoanh_06025!C21),",'Row':",ROW(BCKetQuaHoạtDongKinhDoanh_06025!C21),",","'Format':'numberic'",",'Value':'",SUBSTITUTE(BCKetQuaHoạtDongKinhDoanh_06025!C21,"'","\'"),"','TargetCode':''}")</f>
        <v>{'SheetId':'9c3489bc-dde8-4039-b968-afae871d8e58','UId':'25808266-8f6d-4d53-854c-a2881389fabf','Col':3,'Row':21,'Format':'numberic','Value':'','TargetCode':''}</v>
      </c>
    </row>
    <row r="149" ht="12.75">
      <c r="A149" t="str">
        <f>CONCATENATE("{'SheetId':'9c3489bc-dde8-4039-b968-afae871d8e58'",",","'UId':'e222dcf5-4e24-4c2d-ba5c-58e8768b09a2'",",'Col':",COLUMN(BCKetQuaHoạtDongKinhDoanh_06025!D21),",'Row':",ROW(BCKetQuaHoạtDongKinhDoanh_06025!D21),",","'Format':'numberic'",",'Value':'",SUBSTITUTE(BCKetQuaHoạtDongKinhDoanh_06025!D21,"'","\'"),"','TargetCode':''}")</f>
        <v>{'SheetId':'9c3489bc-dde8-4039-b968-afae871d8e58','UId':'e222dcf5-4e24-4c2d-ba5c-58e8768b09a2','Col':4,'Row':21,'Format':'numberic','Value':'','TargetCode':''}</v>
      </c>
    </row>
    <row r="150" ht="12.75">
      <c r="A150" t="str">
        <f>CONCATENATE("{'SheetId':'9c3489bc-dde8-4039-b968-afae871d8e58'",",","'UId':'ff559c8f-48cd-4cfc-a3d9-5128d80e1037'",",'Col':",COLUMN(BCKetQuaHoạtDongKinhDoanh_06025!E21),",'Row':",ROW(BCKetQuaHoạtDongKinhDoanh_06025!E21),",","'Format':'numberic'",",'Value':'",SUBSTITUTE(BCKetQuaHoạtDongKinhDoanh_06025!E21,"'","\'"),"','TargetCode':''}")</f>
        <v>{'SheetId':'9c3489bc-dde8-4039-b968-afae871d8e58','UId':'ff559c8f-48cd-4cfc-a3d9-5128d80e1037','Col':5,'Row':21,'Format':'numberic','Value':'','TargetCode':''}</v>
      </c>
    </row>
    <row r="151" ht="12.75">
      <c r="A151" t="str">
        <f>CONCATENATE("{'SheetId':'9c3489bc-dde8-4039-b968-afae871d8e58'",",","'UId':'23a8049a-311a-4200-806a-376620ea22e9'",",'Col':",COLUMN(BCKetQuaHoạtDongKinhDoanh_06025!F21),",'Row':",ROW(BCKetQuaHoạtDongKinhDoanh_06025!F21),",","'Format':'numberic'",",'Value':'",SUBSTITUTE(BCKetQuaHoạtDongKinhDoanh_06025!F21,"'","\'"),"','TargetCode':''}")</f>
        <v>{'SheetId':'9c3489bc-dde8-4039-b968-afae871d8e58','UId':'23a8049a-311a-4200-806a-376620ea22e9','Col':6,'Row':21,'Format':'numberic','Value':'','TargetCode':''}</v>
      </c>
    </row>
    <row r="152" ht="12.75">
      <c r="A152" t="str">
        <f>CONCATENATE("{'SheetId':'9c3489bc-dde8-4039-b968-afae871d8e58'",",","'UId':'474d6c6e-72c6-4318-bd6d-0c20289699c7'",",'Col':",COLUMN(BCKetQuaHoạtDongKinhDoanh_06025!C22),",'Row':",ROW(BCKetQuaHoạtDongKinhDoanh_06025!C22),",","'Format':'numberic'",",'Value':'",SUBSTITUTE(BCKetQuaHoạtDongKinhDoanh_06025!C22,"'","\'"),"','TargetCode':''}")</f>
        <v>{'SheetId':'9c3489bc-dde8-4039-b968-afae871d8e58','UId':'474d6c6e-72c6-4318-bd6d-0c20289699c7','Col':3,'Row':22,'Format':'numberic','Value':'14480525525','TargetCode':''}</v>
      </c>
    </row>
    <row r="153" ht="12.75">
      <c r="A153" t="str">
        <f>CONCATENATE("{'SheetId':'9c3489bc-dde8-4039-b968-afae871d8e58'",",","'UId':'f4c2fb03-2002-4781-9165-fe9c0b795133'",",'Col':",COLUMN(BCKetQuaHoạtDongKinhDoanh_06025!D22),",'Row':",ROW(BCKetQuaHoạtDongKinhDoanh_06025!D22),",","'Format':'numberic'",",'Value':'",SUBSTITUTE(BCKetQuaHoạtDongKinhDoanh_06025!D22,"'","\'"),"','TargetCode':''}")</f>
        <v>{'SheetId':'9c3489bc-dde8-4039-b968-afae871d8e58','UId':'f4c2fb03-2002-4781-9165-fe9c0b795133','Col':4,'Row':22,'Format':'numberic','Value':'14480525525','TargetCode':''}</v>
      </c>
    </row>
    <row r="154" ht="12.75">
      <c r="A154" t="str">
        <f>CONCATENATE("{'SheetId':'9c3489bc-dde8-4039-b968-afae871d8e58'",",","'UId':'22d8b38f-9979-4c4b-ad0e-d124ab4411b3'",",'Col':",COLUMN(BCKetQuaHoạtDongKinhDoanh_06025!E22),",'Row':",ROW(BCKetQuaHoạtDongKinhDoanh_06025!E22),",","'Format':'numberic'",",'Value':'",SUBSTITUTE(BCKetQuaHoạtDongKinhDoanh_06025!E22,"'","\'"),"','TargetCode':''}")</f>
        <v>{'SheetId':'9c3489bc-dde8-4039-b968-afae871d8e58','UId':'22d8b38f-9979-4c4b-ad0e-d124ab4411b3','Col':5,'Row':22,'Format':'numberic','Value':'3036627560','TargetCode':''}</v>
      </c>
    </row>
    <row r="155" ht="12.75">
      <c r="A155" t="str">
        <f>CONCATENATE("{'SheetId':'9c3489bc-dde8-4039-b968-afae871d8e58'",",","'UId':'d4af471c-87ce-4c34-ac8c-9152077e2f0a'",",'Col':",COLUMN(BCKetQuaHoạtDongKinhDoanh_06025!F22),",'Row':",ROW(BCKetQuaHoạtDongKinhDoanh_06025!F22),",","'Format':'numberic'",",'Value':'",SUBSTITUTE(BCKetQuaHoạtDongKinhDoanh_06025!F22,"'","\'"),"','TargetCode':''}")</f>
        <v>{'SheetId':'9c3489bc-dde8-4039-b968-afae871d8e58','UId':'d4af471c-87ce-4c34-ac8c-9152077e2f0a','Col':6,'Row':22,'Format':'numberic','Value':'3036627560','TargetCode':''}</v>
      </c>
    </row>
    <row r="156" ht="12.75">
      <c r="A156" t="str">
        <f>CONCATENATE("{'SheetId':'9c3489bc-dde8-4039-b968-afae871d8e58'",",","'UId':'c76f38f8-2c1d-4db7-9c5b-b8107d6683c2'",",'Col':",COLUMN(BCKetQuaHoạtDongKinhDoanh_06025!C23),",'Row':",ROW(BCKetQuaHoạtDongKinhDoanh_06025!C23),",","'Format':'numberic'",",'Value':'",SUBSTITUTE(BCKetQuaHoạtDongKinhDoanh_06025!C23,"'","\'"),"','TargetCode':''}")</f>
        <v>{'SheetId':'9c3489bc-dde8-4039-b968-afae871d8e58','UId':'c76f38f8-2c1d-4db7-9c5b-b8107d6683c2','Col':3,'Row':23,'Format':'numberic','Value':'14480525525','TargetCode':''}</v>
      </c>
    </row>
    <row r="157" ht="12.75">
      <c r="A157" t="str">
        <f>CONCATENATE("{'SheetId':'9c3489bc-dde8-4039-b968-afae871d8e58'",",","'UId':'56697d38-391c-40d2-9b09-9be1163bce8a'",",'Col':",COLUMN(BCKetQuaHoạtDongKinhDoanh_06025!D23),",'Row':",ROW(BCKetQuaHoạtDongKinhDoanh_06025!D23),",","'Format':'numberic'",",'Value':'",SUBSTITUTE(BCKetQuaHoạtDongKinhDoanh_06025!D23,"'","\'"),"','TargetCode':''}")</f>
        <v>{'SheetId':'9c3489bc-dde8-4039-b968-afae871d8e58','UId':'56697d38-391c-40d2-9b09-9be1163bce8a','Col':4,'Row':23,'Format':'numberic','Value':'14480525525','TargetCode':''}</v>
      </c>
    </row>
    <row r="158" ht="12.75">
      <c r="A158" t="str">
        <f>CONCATENATE("{'SheetId':'9c3489bc-dde8-4039-b968-afae871d8e58'",",","'UId':'fd321c15-673e-4cdf-9f54-c82a770a77f6'",",'Col':",COLUMN(BCKetQuaHoạtDongKinhDoanh_06025!E23),",'Row':",ROW(BCKetQuaHoạtDongKinhDoanh_06025!E23),",","'Format':'numberic'",",'Value':'",SUBSTITUTE(BCKetQuaHoạtDongKinhDoanh_06025!E23,"'","\'"),"','TargetCode':''}")</f>
        <v>{'SheetId':'9c3489bc-dde8-4039-b968-afae871d8e58','UId':'fd321c15-673e-4cdf-9f54-c82a770a77f6','Col':5,'Row':23,'Format':'numberic','Value':'3036627560','TargetCode':''}</v>
      </c>
    </row>
    <row r="159" ht="12.75">
      <c r="A159" t="str">
        <f>CONCATENATE("{'SheetId':'9c3489bc-dde8-4039-b968-afae871d8e58'",",","'UId':'c1a145ef-e1c8-40f9-a87a-ec8ecb5a8d06'",",'Col':",COLUMN(BCKetQuaHoạtDongKinhDoanh_06025!F23),",'Row':",ROW(BCKetQuaHoạtDongKinhDoanh_06025!F23),",","'Format':'numberic'",",'Value':'",SUBSTITUTE(BCKetQuaHoạtDongKinhDoanh_06025!F23,"'","\'"),"','TargetCode':''}")</f>
        <v>{'SheetId':'9c3489bc-dde8-4039-b968-afae871d8e58','UId':'c1a145ef-e1c8-40f9-a87a-ec8ecb5a8d06','Col':6,'Row':23,'Format':'numberic','Value':'3036627560','TargetCode':''}</v>
      </c>
    </row>
    <row r="160" ht="12.75">
      <c r="A160" t="str">
        <f>CONCATENATE("{'SheetId':'9c3489bc-dde8-4039-b968-afae871d8e58'",",","'UId':'dccefd69-03fa-45b4-a6e3-935be286042d'",",'Col':",COLUMN(BCKetQuaHoạtDongKinhDoanh_06025!C24),",'Row':",ROW(BCKetQuaHoạtDongKinhDoanh_06025!C24),",","'Format':'numberic'",",'Value':'",SUBSTITUTE(BCKetQuaHoạtDongKinhDoanh_06025!C24,"'","\'"),"','TargetCode':''}")</f>
        <v>{'SheetId':'9c3489bc-dde8-4039-b968-afae871d8e58','UId':'dccefd69-03fa-45b4-a6e3-935be286042d','Col':3,'Row':24,'Format':'numberic','Value':'','TargetCode':''}</v>
      </c>
    </row>
    <row r="161" ht="12.75">
      <c r="A161" t="str">
        <f>CONCATENATE("{'SheetId':'9c3489bc-dde8-4039-b968-afae871d8e58'",",","'UId':'21531f12-f5fd-40ee-8907-52ea4a96baad'",",'Col':",COLUMN(BCKetQuaHoạtDongKinhDoanh_06025!D24),",'Row':",ROW(BCKetQuaHoạtDongKinhDoanh_06025!D24),",","'Format':'numberic'",",'Value':'",SUBSTITUTE(BCKetQuaHoạtDongKinhDoanh_06025!D24,"'","\'"),"','TargetCode':''}")</f>
        <v>{'SheetId':'9c3489bc-dde8-4039-b968-afae871d8e58','UId':'21531f12-f5fd-40ee-8907-52ea4a96baad','Col':4,'Row':24,'Format':'numberic','Value':'','TargetCode':''}</v>
      </c>
    </row>
    <row r="162" ht="12.75">
      <c r="A162" t="str">
        <f>CONCATENATE("{'SheetId':'9c3489bc-dde8-4039-b968-afae871d8e58'",",","'UId':'96be4890-99e1-4ec7-87f5-ea28b072043c'",",'Col':",COLUMN(BCKetQuaHoạtDongKinhDoanh_06025!E24),",'Row':",ROW(BCKetQuaHoạtDongKinhDoanh_06025!E24),",","'Format':'numberic'",",'Value':'",SUBSTITUTE(BCKetQuaHoạtDongKinhDoanh_06025!E24,"'","\'"),"','TargetCode':''}")</f>
        <v>{'SheetId':'9c3489bc-dde8-4039-b968-afae871d8e58','UId':'96be4890-99e1-4ec7-87f5-ea28b072043c','Col':5,'Row':24,'Format':'numberic','Value':'','TargetCode':''}</v>
      </c>
    </row>
    <row r="163" ht="12.75">
      <c r="A163" t="str">
        <f>CONCATENATE("{'SheetId':'9c3489bc-dde8-4039-b968-afae871d8e58'",",","'UId':'690a9aa5-ae3f-432d-b54d-847a9ab9687f'",",'Col':",COLUMN(BCKetQuaHoạtDongKinhDoanh_06025!F24),",'Row':",ROW(BCKetQuaHoạtDongKinhDoanh_06025!F24),",","'Format':'numberic'",",'Value':'",SUBSTITUTE(BCKetQuaHoạtDongKinhDoanh_06025!F24,"'","\'"),"','TargetCode':''}")</f>
        <v>{'SheetId':'9c3489bc-dde8-4039-b968-afae871d8e58','UId':'690a9aa5-ae3f-432d-b54d-847a9ab9687f','Col':6,'Row':24,'Format':'numberic','Value':'','TargetCode':''}</v>
      </c>
    </row>
    <row r="164" ht="12.75">
      <c r="A164" t="str">
        <f>CONCATENATE("{'SheetId':'9c3489bc-dde8-4039-b968-afae871d8e58'",",","'UId':'bbe8bd54-5a18-4584-821b-a773348e8021'",",'Col':",COLUMN(BCKetQuaHoạtDongKinhDoanh_06025!C25),",'Row':",ROW(BCKetQuaHoạtDongKinhDoanh_06025!C25),",","'Format':'numberic'",",'Value':'",SUBSTITUTE(BCKetQuaHoạtDongKinhDoanh_06025!C25,"'","\'"),"','TargetCode':''}")</f>
        <v>{'SheetId':'9c3489bc-dde8-4039-b968-afae871d8e58','UId':'bbe8bd54-5a18-4584-821b-a773348e8021','Col':3,'Row':25,'Format':'numberic','Value':'-8823959705','TargetCode':''}</v>
      </c>
    </row>
    <row r="165" ht="12.75">
      <c r="A165" t="str">
        <f>CONCATENATE("{'SheetId':'9c3489bc-dde8-4039-b968-afae871d8e58'",",","'UId':'53909430-9e76-481b-a4b0-8ab09a9cc319'",",'Col':",COLUMN(BCKetQuaHoạtDongKinhDoanh_06025!D25),",'Row':",ROW(BCKetQuaHoạtDongKinhDoanh_06025!D25),",","'Format':'numberic'",",'Value':'",SUBSTITUTE(BCKetQuaHoạtDongKinhDoanh_06025!D25,"'","\'"),"','TargetCode':''}")</f>
        <v>{'SheetId':'9c3489bc-dde8-4039-b968-afae871d8e58','UId':'53909430-9e76-481b-a4b0-8ab09a9cc319','Col':4,'Row':25,'Format':'numberic','Value':'-8823959705','TargetCode':''}</v>
      </c>
    </row>
    <row r="166" ht="12.75">
      <c r="A166" t="str">
        <f>CONCATENATE("{'SheetId':'9c3489bc-dde8-4039-b968-afae871d8e58'",",","'UId':'da9d1193-68f1-4825-8e4f-27aba3891f3e'",",'Col':",COLUMN(BCKetQuaHoạtDongKinhDoanh_06025!E25),",'Row':",ROW(BCKetQuaHoạtDongKinhDoanh_06025!E25),",","'Format':'numberic'",",'Value':'",SUBSTITUTE(BCKetQuaHoạtDongKinhDoanh_06025!E25,"'","\'"),"','TargetCode':''}")</f>
        <v>{'SheetId':'9c3489bc-dde8-4039-b968-afae871d8e58','UId':'da9d1193-68f1-4825-8e4f-27aba3891f3e','Col':5,'Row':25,'Format':'numberic','Value':'5503884828','TargetCode':''}</v>
      </c>
    </row>
    <row r="167" ht="12.75">
      <c r="A167" t="str">
        <f>CONCATENATE("{'SheetId':'9c3489bc-dde8-4039-b968-afae871d8e58'",",","'UId':'25ea7751-7cbc-46aa-a839-685c7caa3ad8'",",'Col':",COLUMN(BCKetQuaHoạtDongKinhDoanh_06025!F25),",'Row':",ROW(BCKetQuaHoạtDongKinhDoanh_06025!F25),",","'Format':'numberic'",",'Value':'",SUBSTITUTE(BCKetQuaHoạtDongKinhDoanh_06025!F25,"'","\'"),"','TargetCode':''}")</f>
        <v>{'SheetId':'9c3489bc-dde8-4039-b968-afae871d8e58','UId':'25ea7751-7cbc-46aa-a839-685c7caa3ad8','Col':6,'Row':25,'Format':'numberic','Value':'5503884828','TargetCode':''}</v>
      </c>
    </row>
    <row r="168" ht="12.75">
      <c r="A168" t="str">
        <f>CONCATENATE("{'SheetId':'022c436f-0cd0-4bb3-83a7-cc054ac12d7d'",",","'UId':'6c20bcc9-ab5f-4213-b612-394e0fbaa09e'",",'Col':",COLUMN(BCTaisan_06100!D3),",'Row':",ROW(BCTaisan_06100!D3),",","'Format':'numberic'",",'Value':'",SUBSTITUTE(BCTaisan_06100!D3,"'","\'"),"','TargetCode':''}")</f>
        <v>{'SheetId':'022c436f-0cd0-4bb3-83a7-cc054ac12d7d','UId':'6c20bcc9-ab5f-4213-b612-394e0fbaa09e','Col':4,'Row':3,'Format':'numberic','Value':'2780239095','TargetCode':''}</v>
      </c>
    </row>
    <row r="169" ht="12.75">
      <c r="A169" t="str">
        <f>CONCATENATE("{'SheetId':'022c436f-0cd0-4bb3-83a7-cc054ac12d7d'",",","'UId':'35635990-61d6-47fd-964c-ef3976581484'",",'Col':",COLUMN(BCTaisan_06100!E3),",'Row':",ROW(BCTaisan_06100!E3),",","'Format':'numberic'",",'Value':'",SUBSTITUTE(BCTaisan_06100!E3,"'","\'"),"','TargetCode':''}")</f>
        <v>{'SheetId':'022c436f-0cd0-4bb3-83a7-cc054ac12d7d','UId':'35635990-61d6-47fd-964c-ef3976581484','Col':5,'Row':3,'Format':'numberic','Value':'2994447257','TargetCode':''}</v>
      </c>
    </row>
    <row r="170" ht="12.75">
      <c r="A170" t="str">
        <f>CONCATENATE("{'SheetId':'022c436f-0cd0-4bb3-83a7-cc054ac12d7d'",",","'UId':'5d96297c-da78-463b-835a-127cd38acf38'",",'Col':",COLUMN(BCTaisan_06100!F3),",'Row':",ROW(BCTaisan_06100!F3),",","'Format':'numberic'",",'Value':'",SUBSTITUTE(BCTaisan_06100!F3,"'","\'"),"','TargetCode':''}")</f>
        <v>{'SheetId':'022c436f-0cd0-4bb3-83a7-cc054ac12d7d','UId':'5d96297c-da78-463b-835a-127cd38acf38','Col':6,'Row':3,'Format':'numberic','Value':'0.246921102474946','TargetCode':''}</v>
      </c>
    </row>
    <row r="171" ht="12.75">
      <c r="A171" t="str">
        <f>CONCATENATE("{'SheetId':'022c436f-0cd0-4bb3-83a7-cc054ac12d7d'",",","'UId':'30a694eb-83be-42c8-9d9b-2af1d5c074fc'",",'Col':",COLUMN(BCTaisan_06100!D4),",'Row':",ROW(BCTaisan_06100!D4),",","'Format':'numberic'",",'Value':'",SUBSTITUTE(BCTaisan_06100!D4,"'","\'"),"','TargetCode':''}")</f>
        <v>{'SheetId':'022c436f-0cd0-4bb3-83a7-cc054ac12d7d','UId':'30a694eb-83be-42c8-9d9b-2af1d5c074fc','Col':4,'Row':4,'Format':'numberic','Value':'65516558330','TargetCode':''}</v>
      </c>
    </row>
    <row r="172" ht="12.75">
      <c r="A172" t="str">
        <f>CONCATENATE("{'SheetId':'022c436f-0cd0-4bb3-83a7-cc054ac12d7d'",",","'UId':'d91c4cd1-7ff8-42bb-88ff-920623820499'",",'Col':",COLUMN(BCTaisan_06100!E4),",'Row':",ROW(BCTaisan_06100!E4),",","'Format':'numberic'",",'Value':'",SUBSTITUTE(BCTaisan_06100!E4,"'","\'"),"','TargetCode':''}")</f>
        <v>{'SheetId':'022c436f-0cd0-4bb3-83a7-cc054ac12d7d','UId':'d91c4cd1-7ff8-42bb-88ff-920623820499','Col':5,'Row':4,'Format':'numberic','Value':'74342436610','TargetCode':''}</v>
      </c>
    </row>
    <row r="173" ht="12.75">
      <c r="A173" t="str">
        <f>CONCATENATE("{'SheetId':'022c436f-0cd0-4bb3-83a7-cc054ac12d7d'",",","'UId':'352f5d6b-2bc1-41b0-b7bb-085a5c8bd48b'",",'Col':",COLUMN(BCTaisan_06100!F4),",'Row':",ROW(BCTaisan_06100!F4),",","'Format':'numberic'",",'Value':'",SUBSTITUTE(BCTaisan_06100!F4,"'","\'"),"','TargetCode':''}")</f>
        <v>{'SheetId':'022c436f-0cd0-4bb3-83a7-cc054ac12d7d','UId':'352f5d6b-2bc1-41b0-b7bb-085a5c8bd48b','Col':6,'Row':4,'Format':'numberic','Value':'1.16332701060891','TargetCode':''}</v>
      </c>
    </row>
    <row r="174" ht="12.75">
      <c r="A174" t="str">
        <f>CONCATENATE("{'SheetId':'022c436f-0cd0-4bb3-83a7-cc054ac12d7d'",",","'UId':'de00351f-b025-4141-a48b-8926c39cdde2'",",'Col':",COLUMN(BCTaisan_06100!D5),",'Row':",ROW(BCTaisan_06100!D5),",","'Format':'numberic'",",'Value':'",SUBSTITUTE(BCTaisan_06100!D5,"'","\'"),"','TargetCode':''}")</f>
        <v>{'SheetId':'022c436f-0cd0-4bb3-83a7-cc054ac12d7d','UId':'de00351f-b025-4141-a48b-8926c39cdde2','Col':4,'Row':5,'Format':'numberic','Value':'7900823530','TargetCode':''}</v>
      </c>
    </row>
    <row r="175" ht="12.75">
      <c r="A175" t="str">
        <f>CONCATENATE("{'SheetId':'022c436f-0cd0-4bb3-83a7-cc054ac12d7d'",",","'UId':'5428bd58-4cc2-4d70-a826-86c9dccf2a30'",",'Col':",COLUMN(BCTaisan_06100!E5),",'Row':",ROW(BCTaisan_06100!E5),",","'Format':'numberic'",",'Value':'",SUBSTITUTE(BCTaisan_06100!E5,"'","\'"),"','TargetCode':''}")</f>
        <v>{'SheetId':'022c436f-0cd0-4bb3-83a7-cc054ac12d7d','UId':'5428bd58-4cc2-4d70-a826-86c9dccf2a30','Col':5,'Row':5,'Format':'numberic','Value':'7977533710','TargetCode':''}</v>
      </c>
    </row>
    <row r="176" ht="12.75">
      <c r="A176" t="str">
        <f>CONCATENATE("{'SheetId':'022c436f-0cd0-4bb3-83a7-cc054ac12d7d'",",","'UId':'52268be2-5289-4238-91b2-1172f16cafcc'",",'Col':",COLUMN(BCTaisan_06100!F5),",'Row':",ROW(BCTaisan_06100!F5),",","'Format':'numberic'",",'Value':'",SUBSTITUTE(BCTaisan_06100!F5,"'","\'"),"','TargetCode':''}")</f>
        <v>{'SheetId':'022c436f-0cd0-4bb3-83a7-cc054ac12d7d','UId':'52268be2-5289-4238-91b2-1172f16cafcc','Col':6,'Row':5,'Format':'numberic','Value':'1.1875581055579','TargetCode':''}</v>
      </c>
    </row>
    <row r="177" ht="12.75">
      <c r="A177" t="str">
        <f>CONCATENATE("{'SheetId':'022c436f-0cd0-4bb3-83a7-cc054ac12d7d'",",","'UId':'eeb05605-a4f7-4d59-8427-382c94578bb2'",",'Col':",COLUMN(BCTaisan_06100!D6),",'Row':",ROW(BCTaisan_06100!D6),",","'Format':'numberic'",",'Value':'",SUBSTITUTE(BCTaisan_06100!D6,"'","\'"),"','TargetCode':''}")</f>
        <v>{'SheetId':'022c436f-0cd0-4bb3-83a7-cc054ac12d7d','UId':'eeb05605-a4f7-4d59-8427-382c94578bb2','Col':4,'Row':6,'Format':'numberic','Value':'57615734800','TargetCode':''}</v>
      </c>
    </row>
    <row r="178" ht="12.75">
      <c r="A178" t="str">
        <f>CONCATENATE("{'SheetId':'022c436f-0cd0-4bb3-83a7-cc054ac12d7d'",",","'UId':'46285e9c-dc5e-4c5e-a9ad-0531d2e51fb4'",",'Col':",COLUMN(BCTaisan_06100!E6),",'Row':",ROW(BCTaisan_06100!E6),",","'Format':'numberic'",",'Value':'",SUBSTITUTE(BCTaisan_06100!E6,"'","\'"),"','TargetCode':''}")</f>
        <v>{'SheetId':'022c436f-0cd0-4bb3-83a7-cc054ac12d7d','UId':'46285e9c-dc5e-4c5e-a9ad-0531d2e51fb4','Col':5,'Row':6,'Format':'numberic','Value':'66364902900','TargetCode':''}</v>
      </c>
    </row>
    <row r="179" ht="12.75">
      <c r="A179" t="str">
        <f>CONCATENATE("{'SheetId':'022c436f-0cd0-4bb3-83a7-cc054ac12d7d'",",","'UId':'158c3059-15ff-4e8a-851f-5a4307b20fbb'",",'Col':",COLUMN(BCTaisan_06100!F6),",'Row':",ROW(BCTaisan_06100!F6),",","'Format':'numberic'",",'Value':'",SUBSTITUTE(BCTaisan_06100!F6,"'","\'"),"','TargetCode':''}")</f>
        <v>{'SheetId':'022c436f-0cd0-4bb3-83a7-cc054ac12d7d','UId':'158c3059-15ff-4e8a-851f-5a4307b20fbb','Col':6,'Row':6,'Format':'numberic','Value':'1.16008109087911','TargetCode':''}</v>
      </c>
    </row>
    <row r="180" ht="12.75">
      <c r="A180" t="str">
        <f>CONCATENATE("{'SheetId':'022c436f-0cd0-4bb3-83a7-cc054ac12d7d'",",","'UId':'168445d9-04b3-425a-8577-0f1aec4fcee7'",",'Col':",COLUMN(BCTaisan_06100!D7),",'Row':",ROW(BCTaisan_06100!D7),",","'Format':'numberic'",",'Value':'",SUBSTITUTE(BCTaisan_06100!D7,"'","\'"),"','TargetCode':''}")</f>
        <v>{'SheetId':'022c436f-0cd0-4bb3-83a7-cc054ac12d7d','UId':'168445d9-04b3-425a-8577-0f1aec4fcee7','Col':4,'Row':7,'Format':'numberic','Value':'57615734800','TargetCode':''}</v>
      </c>
    </row>
    <row r="181" ht="12.75">
      <c r="A181" t="str">
        <f>CONCATENATE("{'SheetId':'022c436f-0cd0-4bb3-83a7-cc054ac12d7d'",",","'UId':'cd96f2c5-24d9-4324-89c9-fb9ab18bd859'",",'Col':",COLUMN(BCTaisan_06100!E7),",'Row':",ROW(BCTaisan_06100!E7),",","'Format':'numberic'",",'Value':'",SUBSTITUTE(BCTaisan_06100!E7,"'","\'"),"','TargetCode':''}")</f>
        <v>{'SheetId':'022c436f-0cd0-4bb3-83a7-cc054ac12d7d','UId':'cd96f2c5-24d9-4324-89c9-fb9ab18bd859','Col':5,'Row':7,'Format':'numberic','Value':'66364902900','TargetCode':''}</v>
      </c>
    </row>
    <row r="182" ht="12.75">
      <c r="A182" t="str">
        <f>CONCATENATE("{'SheetId':'022c436f-0cd0-4bb3-83a7-cc054ac12d7d'",",","'UId':'810a0a97-24bb-4c91-9671-09a510eec038'",",'Col':",COLUMN(BCTaisan_06100!F7),",'Row':",ROW(BCTaisan_06100!F7),",","'Format':'numberic'",",'Value':'",SUBSTITUTE(BCTaisan_06100!F7,"'","\'"),"','TargetCode':''}")</f>
        <v>{'SheetId':'022c436f-0cd0-4bb3-83a7-cc054ac12d7d','UId':'810a0a97-24bb-4c91-9671-09a510eec038','Col':6,'Row':7,'Format':'numberic','Value':'1.16008109087911','TargetCode':''}</v>
      </c>
    </row>
    <row r="183" ht="12.75">
      <c r="A183" t="str">
        <f>CONCATENATE("{'SheetId':'022c436f-0cd0-4bb3-83a7-cc054ac12d7d'",",","'UId':'caddda06-c7da-41eb-8242-693cc4b260f7'",",'Col':",COLUMN(BCTaisan_06100!D8),",'Row':",ROW(BCTaisan_06100!D8),",","'Format':'numberic'",",'Value':'",SUBSTITUTE(BCTaisan_06100!D8,"'","\'"),"','TargetCode':''}")</f>
        <v>{'SheetId':'022c436f-0cd0-4bb3-83a7-cc054ac12d7d','UId':'caddda06-c7da-41eb-8242-693cc4b260f7','Col':4,'Row':8,'Format':'numberic','Value':'','TargetCode':''}</v>
      </c>
    </row>
    <row r="184" ht="12.75">
      <c r="A184" t="str">
        <f>CONCATENATE("{'SheetId':'022c436f-0cd0-4bb3-83a7-cc054ac12d7d'",",","'UId':'a0eadcfd-e1a3-4970-9252-7c42b8b59c2e'",",'Col':",COLUMN(BCTaisan_06100!E8),",'Row':",ROW(BCTaisan_06100!E8),",","'Format':'numberic'",",'Value':'",SUBSTITUTE(BCTaisan_06100!E8,"'","\'"),"','TargetCode':''}")</f>
        <v>{'SheetId':'022c436f-0cd0-4bb3-83a7-cc054ac12d7d','UId':'a0eadcfd-e1a3-4970-9252-7c42b8b59c2e','Col':5,'Row':8,'Format':'numberic','Value':'','TargetCode':''}</v>
      </c>
    </row>
    <row r="185" ht="12.75">
      <c r="A185" t="str">
        <f>CONCATENATE("{'SheetId':'022c436f-0cd0-4bb3-83a7-cc054ac12d7d'",",","'UId':'60520e82-24fb-4412-9314-ee22f12051c2'",",'Col':",COLUMN(BCTaisan_06100!F8),",'Row':",ROW(BCTaisan_06100!F8),",","'Format':'numberic'",",'Value':'",SUBSTITUTE(BCTaisan_06100!F8,"'","\'"),"','TargetCode':''}")</f>
        <v>{'SheetId':'022c436f-0cd0-4bb3-83a7-cc054ac12d7d','UId':'60520e82-24fb-4412-9314-ee22f12051c2','Col':6,'Row':8,'Format':'numberic','Value':'','TargetCode':''}</v>
      </c>
    </row>
    <row r="186" ht="12.75">
      <c r="A186" t="str">
        <f>CONCATENATE("{'SheetId':'022c436f-0cd0-4bb3-83a7-cc054ac12d7d'",",","'UId':'af69dec0-9b31-4736-b525-e6414ecf8a59'",",'Col':",COLUMN(BCTaisan_06100!D9),",'Row':",ROW(BCTaisan_06100!D9),",","'Format':'numberic'",",'Value':'",SUBSTITUTE(BCTaisan_06100!D9,"'","\'"),"','TargetCode':''}")</f>
        <v>{'SheetId':'022c436f-0cd0-4bb3-83a7-cc054ac12d7d','UId':'af69dec0-9b31-4736-b525-e6414ecf8a59','Col':4,'Row':9,'Format':'numberic','Value':'','TargetCode':''}</v>
      </c>
    </row>
    <row r="187" ht="12.75">
      <c r="A187" t="str">
        <f>CONCATENATE("{'SheetId':'022c436f-0cd0-4bb3-83a7-cc054ac12d7d'",",","'UId':'a0ee8db1-8ec1-4df7-a68c-532d6ec834ea'",",'Col':",COLUMN(BCTaisan_06100!E9),",'Row':",ROW(BCTaisan_06100!E9),",","'Format':'numberic'",",'Value':'",SUBSTITUTE(BCTaisan_06100!E9,"'","\'"),"','TargetCode':''}")</f>
        <v>{'SheetId':'022c436f-0cd0-4bb3-83a7-cc054ac12d7d','UId':'a0ee8db1-8ec1-4df7-a68c-532d6ec834ea','Col':5,'Row':9,'Format':'numberic','Value':'','TargetCode':''}</v>
      </c>
    </row>
    <row r="188" ht="12.75">
      <c r="A188" t="str">
        <f>CONCATENATE("{'SheetId':'022c436f-0cd0-4bb3-83a7-cc054ac12d7d'",",","'UId':'8060685c-56e4-4b95-9676-cce8aa1c4100'",",'Col':",COLUMN(BCTaisan_06100!F9),",'Row':",ROW(BCTaisan_06100!F9),",","'Format':'numberic'",",'Value':'",SUBSTITUTE(BCTaisan_06100!F9,"'","\'"),"','TargetCode':''}")</f>
        <v>{'SheetId':'022c436f-0cd0-4bb3-83a7-cc054ac12d7d','UId':'8060685c-56e4-4b95-9676-cce8aa1c4100','Col':6,'Row':9,'Format':'numberic','Value':'','TargetCode':''}</v>
      </c>
    </row>
    <row r="189" ht="12.75">
      <c r="A189" t="str">
        <f>CONCATENATE("{'SheetId':'022c436f-0cd0-4bb3-83a7-cc054ac12d7d'",",","'UId':'52dd4835-ad5d-4b09-8a95-0ef2fc9e4b32'",",'Col':",COLUMN(BCTaisan_06100!D10),",'Row':",ROW(BCTaisan_06100!D10),",","'Format':'numberic'",",'Value':'",SUBSTITUTE(BCTaisan_06100!D10,"'","\'"),"','TargetCode':''}")</f>
        <v>{'SheetId':'022c436f-0cd0-4bb3-83a7-cc054ac12d7d','UId':'52dd4835-ad5d-4b09-8a95-0ef2fc9e4b32','Col':4,'Row':10,'Format':'numberic','Value':'149236714','TargetCode':''}</v>
      </c>
    </row>
    <row r="190" ht="12.75">
      <c r="A190" t="str">
        <f>CONCATENATE("{'SheetId':'022c436f-0cd0-4bb3-83a7-cc054ac12d7d'",",","'UId':'9adcfcb6-76fc-4573-af67-e008658f65c7'",",'Col':",COLUMN(BCTaisan_06100!E10),",'Row':",ROW(BCTaisan_06100!E10),",","'Format':'numberic'",",'Value':'",SUBSTITUTE(BCTaisan_06100!E10,"'","\'"),"','TargetCode':''}")</f>
        <v>{'SheetId':'022c436f-0cd0-4bb3-83a7-cc054ac12d7d','UId':'9adcfcb6-76fc-4573-af67-e008658f65c7','Col':5,'Row':10,'Format':'numberic','Value':'135473152','TargetCode':''}</v>
      </c>
    </row>
    <row r="191" ht="12.75">
      <c r="A191" t="str">
        <f>CONCATENATE("{'SheetId':'022c436f-0cd0-4bb3-83a7-cc054ac12d7d'",",","'UId':'6213e843-7296-4a52-9f54-2caec38be73c'",",'Col':",COLUMN(BCTaisan_06100!F10),",'Row':",ROW(BCTaisan_06100!F10),",","'Format':'numberic'",",'Value':'",SUBSTITUTE(BCTaisan_06100!F10,"'","\'"),"','TargetCode':''}")</f>
        <v>{'SheetId':'022c436f-0cd0-4bb3-83a7-cc054ac12d7d','UId':'6213e843-7296-4a52-9f54-2caec38be73c','Col':6,'Row':10,'Format':'numberic','Value':'1.05878465064172','TargetCode':''}</v>
      </c>
    </row>
    <row r="192" ht="12.75">
      <c r="A192" t="str">
        <f>CONCATENATE("{'SheetId':'022c436f-0cd0-4bb3-83a7-cc054ac12d7d'",",","'UId':'848efa79-5e68-4d78-926e-003f58a368e2'",",'Col':",COLUMN(BCTaisan_06100!D11),",'Row':",ROW(BCTaisan_06100!D11),",","'Format':'numberic'",",'Value':'",SUBSTITUTE(BCTaisan_06100!D11,"'","\'"),"','TargetCode':''}")</f>
        <v>{'SheetId':'022c436f-0cd0-4bb3-83a7-cc054ac12d7d','UId':'848efa79-5e68-4d78-926e-003f58a368e2','Col':4,'Row':11,'Format':'numberic','Value':'','TargetCode':''}</v>
      </c>
    </row>
    <row r="193" ht="12.75">
      <c r="A193" t="str">
        <f>CONCATENATE("{'SheetId':'022c436f-0cd0-4bb3-83a7-cc054ac12d7d'",",","'UId':'d21098c2-83e7-4ad0-b484-ca98d1aa474a'",",'Col':",COLUMN(BCTaisan_06100!E11),",'Row':",ROW(BCTaisan_06100!E11),",","'Format':'numberic'",",'Value':'",SUBSTITUTE(BCTaisan_06100!E11,"'","\'"),"','TargetCode':''}")</f>
        <v>{'SheetId':'022c436f-0cd0-4bb3-83a7-cc054ac12d7d','UId':'d21098c2-83e7-4ad0-b484-ca98d1aa474a','Col':5,'Row':11,'Format':'numberic','Value':'','TargetCode':''}</v>
      </c>
    </row>
    <row r="194" ht="12.75">
      <c r="A194" t="str">
        <f>CONCATENATE("{'SheetId':'022c436f-0cd0-4bb3-83a7-cc054ac12d7d'",",","'UId':'6298d4c3-a093-4d10-8565-653ff2fbdfba'",",'Col':",COLUMN(BCTaisan_06100!F11),",'Row':",ROW(BCTaisan_06100!F11),",","'Format':'numberic'",",'Value':'",SUBSTITUTE(BCTaisan_06100!F11,"'","\'"),"','TargetCode':''}")</f>
        <v>{'SheetId':'022c436f-0cd0-4bb3-83a7-cc054ac12d7d','UId':'6298d4c3-a093-4d10-8565-653ff2fbdfba','Col':6,'Row':11,'Format':'numberic','Value':'','TargetCode':''}</v>
      </c>
    </row>
    <row r="195" ht="12.75">
      <c r="A195" t="str">
        <f>CONCATENATE("{'SheetId':'022c436f-0cd0-4bb3-83a7-cc054ac12d7d'",",","'UId':'b248f4cb-17ec-4da9-a814-16276b321652'",",'Col':",COLUMN(BCTaisan_06100!D12),",'Row':",ROW(BCTaisan_06100!D12),",","'Format':'numberic'",",'Value':'",SUBSTITUTE(BCTaisan_06100!D12,"'","\'"),"','TargetCode':''}")</f>
        <v>{'SheetId':'022c436f-0cd0-4bb3-83a7-cc054ac12d7d','UId':'b248f4cb-17ec-4da9-a814-16276b321652','Col':4,'Row':12,'Format':'numberic','Value':'11301373','TargetCode':''}</v>
      </c>
    </row>
    <row r="196" ht="12.75">
      <c r="A196" t="str">
        <f>CONCATENATE("{'SheetId':'022c436f-0cd0-4bb3-83a7-cc054ac12d7d'",",","'UId':'442dfaea-0baf-434f-9246-a9d461e27e13'",",'Col':",COLUMN(BCTaisan_06100!E12),",'Row':",ROW(BCTaisan_06100!E12),",","'Format':'numberic'",",'Value':'",SUBSTITUTE(BCTaisan_06100!E12,"'","\'"),"','TargetCode':''}")</f>
        <v>{'SheetId':'022c436f-0cd0-4bb3-83a7-cc054ac12d7d','UId':'442dfaea-0baf-434f-9246-a9d461e27e13','Col':5,'Row':12,'Format':'numberic','Value':'','TargetCode':''}</v>
      </c>
    </row>
    <row r="197" ht="12.75">
      <c r="A197" t="str">
        <f>CONCATENATE("{'SheetId':'022c436f-0cd0-4bb3-83a7-cc054ac12d7d'",",","'UId':'fad88f4d-c7d5-4d39-847f-fccfc06ee4d9'",",'Col':",COLUMN(BCTaisan_06100!F12),",'Row':",ROW(BCTaisan_06100!F12),",","'Format':'numberic'",",'Value':'",SUBSTITUTE(BCTaisan_06100!F12,"'","\'"),"','TargetCode':''}")</f>
        <v>{'SheetId':'022c436f-0cd0-4bb3-83a7-cc054ac12d7d','UId':'fad88f4d-c7d5-4d39-847f-fccfc06ee4d9','Col':6,'Row':12,'Format':'numberic','Value':'1','TargetCode':''}</v>
      </c>
    </row>
    <row r="198" ht="12.75">
      <c r="A198" t="str">
        <f>CONCATENATE("{'SheetId':'022c436f-0cd0-4bb3-83a7-cc054ac12d7d'",",","'UId':'0c9c6d67-90d6-4068-b35c-09f0410a4a30'",",'Col':",COLUMN(BCTaisan_06100!D13),",'Row':",ROW(BCTaisan_06100!D13),",","'Format':'numberic'",",'Value':'",SUBSTITUTE(BCTaisan_06100!D13,"'","\'"),"','TargetCode':''}")</f>
        <v>{'SheetId':'022c436f-0cd0-4bb3-83a7-cc054ac12d7d','UId':'0c9c6d67-90d6-4068-b35c-09f0410a4a30','Col':4,'Row':13,'Format':'numberic','Value':' ','TargetCode':''}</v>
      </c>
    </row>
    <row r="199" ht="12.75">
      <c r="A199" t="str">
        <f>CONCATENATE("{'SheetId':'022c436f-0cd0-4bb3-83a7-cc054ac12d7d'",",","'UId':'4229e176-6a34-4f3e-9405-397eb901db45'",",'Col':",COLUMN(BCTaisan_06100!E13),",'Row':",ROW(BCTaisan_06100!E13),",","'Format':'numberic'",",'Value':'",SUBSTITUTE(BCTaisan_06100!E13,"'","\'"),"','TargetCode':''}")</f>
        <v>{'SheetId':'022c436f-0cd0-4bb3-83a7-cc054ac12d7d','UId':'4229e176-6a34-4f3e-9405-397eb901db45','Col':5,'Row':13,'Format':'numberic','Value':' ','TargetCode':''}</v>
      </c>
    </row>
    <row r="200" ht="12.75">
      <c r="A200" t="str">
        <f>CONCATENATE("{'SheetId':'022c436f-0cd0-4bb3-83a7-cc054ac12d7d'",",","'UId':'6231f73c-0605-4a75-8dd3-b17f18b71d48'",",'Col':",COLUMN(BCTaisan_06100!F13),",'Row':",ROW(BCTaisan_06100!F13),",","'Format':'numberic'",",'Value':'",SUBSTITUTE(BCTaisan_06100!F13,"'","\'"),"','TargetCode':''}")</f>
        <v>{'SheetId':'022c436f-0cd0-4bb3-83a7-cc054ac12d7d','UId':'6231f73c-0605-4a75-8dd3-b17f18b71d48','Col':6,'Row':13,'Format':'numberic','Value':' ','TargetCode':''}</v>
      </c>
    </row>
    <row r="201" ht="12.75">
      <c r="A201" t="str">
        <f>CONCATENATE("{'SheetId':'022c436f-0cd0-4bb3-83a7-cc054ac12d7d'",",","'UId':'4f5357ba-c717-4ecb-b5ec-148f700365eb'",",'Col':",COLUMN(BCTaisan_06100!D14),",'Row':",ROW(BCTaisan_06100!D14),",","'Format':'numberic'",",'Value':'",SUBSTITUTE(BCTaisan_06100!D14,"'","\'"),"','TargetCode':''}")</f>
        <v>{'SheetId':'022c436f-0cd0-4bb3-83a7-cc054ac12d7d','UId':'4f5357ba-c717-4ecb-b5ec-148f700365eb','Col':4,'Row':14,'Format':'numberic','Value':'68457335512','TargetCode':''}</v>
      </c>
    </row>
    <row r="202" ht="12.75">
      <c r="A202" t="str">
        <f>CONCATENATE("{'SheetId':'022c436f-0cd0-4bb3-83a7-cc054ac12d7d'",",","'UId':'18dcad4b-2a33-41d9-8aa7-5bbce50cc61e'",",'Col':",COLUMN(BCTaisan_06100!E14),",'Row':",ROW(BCTaisan_06100!E14),",","'Format':'numberic'",",'Value':'",SUBSTITUTE(BCTaisan_06100!E14,"'","\'"),"','TargetCode':''}")</f>
        <v>{'SheetId':'022c436f-0cd0-4bb3-83a7-cc054ac12d7d','UId':'18dcad4b-2a33-41d9-8aa7-5bbce50cc61e','Col':5,'Row':14,'Format':'numberic','Value':'77472357019','TargetCode':''}</v>
      </c>
    </row>
    <row r="203" ht="12.75">
      <c r="A203" t="str">
        <f>CONCATENATE("{'SheetId':'022c436f-0cd0-4bb3-83a7-cc054ac12d7d'",",","'UId':'391ed026-6b15-4a4a-b78a-9a3fe93a414c'",",'Col':",COLUMN(BCTaisan_06100!F14),",'Row':",ROW(BCTaisan_06100!F14),",","'Format':'numberic'",",'Value':'",SUBSTITUTE(BCTaisan_06100!F14,"'","\'"),"','TargetCode':''}")</f>
        <v>{'SheetId':'022c436f-0cd0-4bb3-83a7-cc054ac12d7d','UId':'391ed026-6b15-4a4a-b78a-9a3fe93a414c','Col':6,'Row':14,'Format':'numberic','Value':'1.01073662780781','TargetCode':''}</v>
      </c>
    </row>
    <row r="204" ht="12.75">
      <c r="A204" t="str">
        <f>CONCATENATE("{'SheetId':'022c436f-0cd0-4bb3-83a7-cc054ac12d7d'",",","'UId':'ca62b2e9-b7c6-493b-945d-59af364a2324'",",'Col':",COLUMN(BCTaisan_06100!D15),",'Row':",ROW(BCTaisan_06100!D15),",","'Format':'numberic'",",'Value':'",SUBSTITUTE(BCTaisan_06100!D15,"'","\'"),"','TargetCode':''}")</f>
        <v>{'SheetId':'022c436f-0cd0-4bb3-83a7-cc054ac12d7d','UId':'ca62b2e9-b7c6-493b-945d-59af364a2324','Col':4,'Row':15,'Format':'numberic','Value':'2183883547','TargetCode':''}</v>
      </c>
    </row>
    <row r="205" ht="12.75">
      <c r="A205" t="str">
        <f>CONCATENATE("{'SheetId':'022c436f-0cd0-4bb3-83a7-cc054ac12d7d'",",","'UId':'f031a07b-8a26-470b-b84a-c457efebfea4'",",'Col':",COLUMN(BCTaisan_06100!E15),",'Row':",ROW(BCTaisan_06100!E15),",","'Format':'numberic'",",'Value':'",SUBSTITUTE(BCTaisan_06100!E15,"'","\'"),"','TargetCode':''}")</f>
        <v>{'SheetId':'022c436f-0cd0-4bb3-83a7-cc054ac12d7d','UId':'f031a07b-8a26-470b-b84a-c457efebfea4','Col':5,'Row':15,'Format':'numberic','Value':'2248795829','TargetCode':''}</v>
      </c>
    </row>
    <row r="206" ht="12.75">
      <c r="A206" t="str">
        <f>CONCATENATE("{'SheetId':'022c436f-0cd0-4bb3-83a7-cc054ac12d7d'",",","'UId':'7fa72f9e-4865-4f7c-b0c4-f5047c3013e7'",",'Col':",COLUMN(BCTaisan_06100!F15),",'Row':",ROW(BCTaisan_06100!F15),",","'Format':'numberic'",",'Value':'",SUBSTITUTE(BCTaisan_06100!F15,"'","\'"),"','TargetCode':''}")</f>
        <v>{'SheetId':'022c436f-0cd0-4bb3-83a7-cc054ac12d7d','UId':'7fa72f9e-4865-4f7c-b0c4-f5047c3013e7','Col':6,'Row':15,'Format':'numberic','Value':'11.6740865501028','TargetCode':''}</v>
      </c>
    </row>
    <row r="207" ht="12.75">
      <c r="A207" t="str">
        <f>CONCATENATE("{'SheetId':'022c436f-0cd0-4bb3-83a7-cc054ac12d7d'",",","'UId':'e2b104c1-8062-4daf-877f-925244fa2cf9'",",'Col':",COLUMN(BCTaisan_06100!D16),",'Row':",ROW(BCTaisan_06100!D16),",","'Format':'numberic'",",'Value':'",SUBSTITUTE(BCTaisan_06100!D16,"'","\'"),"','TargetCode':''}")</f>
        <v>{'SheetId':'022c436f-0cd0-4bb3-83a7-cc054ac12d7d','UId':'e2b104c1-8062-4daf-877f-925244fa2cf9','Col':4,'Row':16,'Format':'numberic','Value':' ','TargetCode':''}</v>
      </c>
    </row>
    <row r="208" ht="12.75">
      <c r="A208" t="str">
        <f>CONCATENATE("{'SheetId':'022c436f-0cd0-4bb3-83a7-cc054ac12d7d'",",","'UId':'7dbd5692-b289-4acb-a254-560e29f77103'",",'Col':",COLUMN(BCTaisan_06100!E16),",'Row':",ROW(BCTaisan_06100!E16),",","'Format':'numberic'",",'Value':'",SUBSTITUTE(BCTaisan_06100!E16,"'","\'"),"','TargetCode':''}")</f>
        <v>{'SheetId':'022c436f-0cd0-4bb3-83a7-cc054ac12d7d','UId':'7dbd5692-b289-4acb-a254-560e29f77103','Col':5,'Row':16,'Format':'numberic','Value':' ','TargetCode':''}</v>
      </c>
    </row>
    <row r="209" ht="12.75">
      <c r="A209" t="str">
        <f>CONCATENATE("{'SheetId':'022c436f-0cd0-4bb3-83a7-cc054ac12d7d'",",","'UId':'f8b58ae0-3ec5-4fda-a961-c25027668936'",",'Col':",COLUMN(BCTaisan_06100!F16),",'Row':",ROW(BCTaisan_06100!F16),",","'Format':'numberic'",",'Value':'",SUBSTITUTE(BCTaisan_06100!F16,"'","\'"),"','TargetCode':''}")</f>
        <v>{'SheetId':'022c436f-0cd0-4bb3-83a7-cc054ac12d7d','UId':'f8b58ae0-3ec5-4fda-a961-c25027668936','Col':6,'Row':16,'Format':'numberic','Value':' ','TargetCode':''}</v>
      </c>
    </row>
    <row r="210" ht="12.75">
      <c r="A210" t="str">
        <f>CONCATENATE("{'SheetId':'022c436f-0cd0-4bb3-83a7-cc054ac12d7d'",",","'UId':'97d901c1-7a58-4529-973a-a94f600d171e'",",'Col':",COLUMN(BCTaisan_06100!D17),",'Row':",ROW(BCTaisan_06100!D17),",","'Format':'numberic'",",'Value':'",SUBSTITUTE(BCTaisan_06100!D17,"'","\'"),"','TargetCode':''}")</f>
        <v>{'SheetId':'022c436f-0cd0-4bb3-83a7-cc054ac12d7d','UId':'97d901c1-7a58-4529-973a-a94f600d171e','Col':4,'Row':17,'Format':'numberic','Value':'2183883547','TargetCode':''}</v>
      </c>
    </row>
    <row r="211" ht="12.75">
      <c r="A211" t="str">
        <f>CONCATENATE("{'SheetId':'022c436f-0cd0-4bb3-83a7-cc054ac12d7d'",",","'UId':'1f60069e-bf2f-4a4e-8b4f-7f11b93904ff'",",'Col':",COLUMN(BCTaisan_06100!E17),",'Row':",ROW(BCTaisan_06100!E17),",","'Format':'numberic'",",'Value':'",SUBSTITUTE(BCTaisan_06100!E17,"'","\'"),"','TargetCode':''}")</f>
        <v>{'SheetId':'022c436f-0cd0-4bb3-83a7-cc054ac12d7d','UId':'1f60069e-bf2f-4a4e-8b4f-7f11b93904ff','Col':5,'Row':17,'Format':'numberic','Value':'2248795829','TargetCode':''}</v>
      </c>
    </row>
    <row r="212" ht="12.75">
      <c r="A212" t="str">
        <f>CONCATENATE("{'SheetId':'022c436f-0cd0-4bb3-83a7-cc054ac12d7d'",",","'UId':'64634b60-b9d2-4cc3-88f0-688e2ac1cac5'",",'Col':",COLUMN(BCTaisan_06100!F17),",'Row':",ROW(BCTaisan_06100!F17),",","'Format':'numberic'",",'Value':'",SUBSTITUTE(BCTaisan_06100!F17,"'","\'"),"','TargetCode':''}")</f>
        <v>{'SheetId':'022c436f-0cd0-4bb3-83a7-cc054ac12d7d','UId':'64634b60-b9d2-4cc3-88f0-688e2ac1cac5','Col':6,'Row':17,'Format':'numberic','Value':'11.6740865501028','TargetCode':''}</v>
      </c>
    </row>
    <row r="213" ht="12.75">
      <c r="A213" t="str">
        <f>CONCATENATE("{'SheetId':'022c436f-0cd0-4bb3-83a7-cc054ac12d7d'",",","'UId':'c058fd1b-2e36-49c3-a6cb-eb0517bd0d4d'",",'Col':",COLUMN(BCTaisan_06100!D18),",'Row':",ROW(BCTaisan_06100!D18),",","'Format':'numberic'",",'Value':'",SUBSTITUTE(BCTaisan_06100!D18,"'","\'"),"','TargetCode':''}")</f>
        <v>{'SheetId':'022c436f-0cd0-4bb3-83a7-cc054ac12d7d','UId':'c058fd1b-2e36-49c3-a6cb-eb0517bd0d4d','Col':4,'Row':18,'Format':'numberic','Value':'66273451965','TargetCode':''}</v>
      </c>
    </row>
    <row r="214" ht="12.75">
      <c r="A214" t="str">
        <f>CONCATENATE("{'SheetId':'022c436f-0cd0-4bb3-83a7-cc054ac12d7d'",",","'UId':'789f5c08-6e7f-43a4-a79b-c808092fc67a'",",'Col':",COLUMN(BCTaisan_06100!E18),",'Row':",ROW(BCTaisan_06100!E18),",","'Format':'numberic'",",'Value':'",SUBSTITUTE(BCTaisan_06100!E18,"'","\'"),"','TargetCode':''}")</f>
        <v>{'SheetId':'022c436f-0cd0-4bb3-83a7-cc054ac12d7d','UId':'789f5c08-6e7f-43a4-a79b-c808092fc67a','Col':5,'Row':18,'Format':'numberic','Value':'75223561190','TargetCode':''}</v>
      </c>
    </row>
    <row r="215" ht="12.75">
      <c r="A215" t="str">
        <f>CONCATENATE("{'SheetId':'022c436f-0cd0-4bb3-83a7-cc054ac12d7d'",",","'UId':'18d4ef31-16c5-4de5-9815-b5919d524dff'",",'Col':",COLUMN(BCTaisan_06100!F18),",'Row':",ROW(BCTaisan_06100!F18),",","'Format':'numberic'",",'Value':'",SUBSTITUTE(BCTaisan_06100!F18,"'","\'"),"','TargetCode':''}")</f>
        <v>{'SheetId':'022c436f-0cd0-4bb3-83a7-cc054ac12d7d','UId':'18d4ef31-16c5-4de5-9815-b5919d524dff','Col':6,'Row':18,'Format':'numberic','Value':'0.981202821332338','TargetCode':''}</v>
      </c>
    </row>
    <row r="216" ht="12.75">
      <c r="A216" t="str">
        <f>CONCATENATE("{'SheetId':'022c436f-0cd0-4bb3-83a7-cc054ac12d7d'",",","'UId':'c56ae520-0842-4d7c-94db-b68932eb9398'",",'Col':",COLUMN(BCTaisan_06100!D19),",'Row':",ROW(BCTaisan_06100!D19),",","'Format':'numberic'",",'Value':'",SUBSTITUTE(BCTaisan_06100!D19,"'","\'"),"','TargetCode':''}")</f>
        <v>{'SheetId':'022c436f-0cd0-4bb3-83a7-cc054ac12d7d','UId':'c56ae520-0842-4d7c-94db-b68932eb9398','Col':4,'Row':19,'Format':'numberic','Value':'5000000','TargetCode':''}</v>
      </c>
    </row>
    <row r="217" ht="12.75">
      <c r="A217" t="str">
        <f>CONCATENATE("{'SheetId':'022c436f-0cd0-4bb3-83a7-cc054ac12d7d'",",","'UId':'d861abe2-4b81-40f3-aed3-d72c9ea8a936'",",'Col':",COLUMN(BCTaisan_06100!E19),",'Row':",ROW(BCTaisan_06100!E19),",","'Format':'numberic'",",'Value':'",SUBSTITUTE(BCTaisan_06100!E19,"'","\'"),"','TargetCode':''}")</f>
        <v>{'SheetId':'022c436f-0cd0-4bb3-83a7-cc054ac12d7d','UId':'d861abe2-4b81-40f3-aed3-d72c9ea8a936','Col':5,'Row':19,'Format':'numberic','Value':'5000000','TargetCode':''}</v>
      </c>
    </row>
    <row r="218" ht="12.75">
      <c r="A218" t="str">
        <f>CONCATENATE("{'SheetId':'022c436f-0cd0-4bb3-83a7-cc054ac12d7d'",",","'UId':'90543e10-c63b-44dc-83dd-78be463defca'",",'Col':",COLUMN(BCTaisan_06100!F19),",'Row':",ROW(BCTaisan_06100!F19),",","'Format':'numberic'",",'Value':'",SUBSTITUTE(BCTaisan_06100!F19,"'","\'"),"','TargetCode':''}")</f>
        <v>{'SheetId':'022c436f-0cd0-4bb3-83a7-cc054ac12d7d','UId':'90543e10-c63b-44dc-83dd-78be463defca','Col':6,'Row':19,'Format':'numberic','Value':'1','TargetCode':''}</v>
      </c>
    </row>
    <row r="219" ht="12.75">
      <c r="A219" t="str">
        <f>CONCATENATE("{'SheetId':'022c436f-0cd0-4bb3-83a7-cc054ac12d7d'",",","'UId':'94ff9fa7-fc1d-4bbe-be98-a4724f22af72'",",'Col':",COLUMN(BCTaisan_06100!D20),",'Row':",ROW(BCTaisan_06100!D20),",","'Format':'numberic'",",'Value':'",SUBSTITUTE(BCTaisan_06100!D20,"'","\'"),"','TargetCode':''}")</f>
        <v>{'SheetId':'022c436f-0cd0-4bb3-83a7-cc054ac12d7d','UId':'94ff9fa7-fc1d-4bbe-be98-a4724f22af72','Col':4,'Row':20,'Format':'numberic','Value':'13254.69','TargetCode':''}</v>
      </c>
    </row>
    <row r="220" ht="12.75">
      <c r="A220" t="str">
        <f>CONCATENATE("{'SheetId':'022c436f-0cd0-4bb3-83a7-cc054ac12d7d'",",","'UId':'7cd473aa-36b0-48b9-9d34-6b7c75499b5c'",",'Col':",COLUMN(BCTaisan_06100!E20),",'Row':",ROW(BCTaisan_06100!E20),",","'Format':'numberic'",",'Value':'",SUBSTITUTE(BCTaisan_06100!E20,"'","\'"),"','TargetCode':''}")</f>
        <v>{'SheetId':'022c436f-0cd0-4bb3-83a7-cc054ac12d7d','UId':'7cd473aa-36b0-48b9-9d34-6b7c75499b5c','Col':5,'Row':20,'Format':'numberic','Value':'15044.71','TargetCode':''}</v>
      </c>
    </row>
    <row r="221" ht="12.75">
      <c r="A221" t="str">
        <f>CONCATENATE("{'SheetId':'022c436f-0cd0-4bb3-83a7-cc054ac12d7d'",",","'UId':'0e7dc033-4dd9-447b-8d17-23f43e770790'",",'Col':",COLUMN(BCTaisan_06100!F20),",'Row':",ROW(BCTaisan_06100!F20),",","'Format':'numberic'",",'Value':'",SUBSTITUTE(BCTaisan_06100!F20,"'","\'"),"','TargetCode':''}")</f>
        <v>{'SheetId':'022c436f-0cd0-4bb3-83a7-cc054ac12d7d','UId':'0e7dc033-4dd9-447b-8d17-23f43e770790','Col':6,'Row':20,'Format':'numberic','Value':'0.981203099356633','TargetCode':''}</v>
      </c>
    </row>
    <row r="222" ht="12.75">
      <c r="A222" t="str">
        <f>CONCATENATE("{'SheetId':'31785277-b849-4b08-8814-e6f94194748c'",",","'UId':'478bb365-f17e-4ac5-8d7c-6e53831d8965'",",'Col':",COLUMN(GTTaiSanRong_06101!D2),",'Row':",ROW(GTTaiSanRong_06101!D2),",","'Format':'numberic'",",'Value':'",SUBSTITUTE(GTTaiSanRong_06101!D2,"'","\'"),"','TargetCode':''}")</f>
        <v>{'SheetId':'31785277-b849-4b08-8814-e6f94194748c','UId':'478bb365-f17e-4ac5-8d7c-6e53831d8965','Col':4,'Row':2,'Format':'numberic','Value':'75223561190','TargetCode':''}</v>
      </c>
    </row>
    <row r="223" ht="12.75">
      <c r="A223" t="str">
        <f>CONCATENATE("{'SheetId':'31785277-b849-4b08-8814-e6f94194748c'",",","'UId':'0f2b72ec-d0fb-4ccd-81f3-9018527af92f'",",'Col':",COLUMN(GTTaiSanRong_06101!E2),",'Row':",ROW(GTTaiSanRong_06101!E2),",","'Format':'numberic'",",'Value':'",SUBSTITUTE(GTTaiSanRong_06101!E2,"'","\'"),"','TargetCode':''}")</f>
        <v>{'SheetId':'31785277-b849-4b08-8814-e6f94194748c','UId':'0f2b72ec-d0fb-4ccd-81f3-9018527af92f','Col':5,'Row':2,'Format':'numberic','Value':'59234495950','TargetCode':''}</v>
      </c>
    </row>
    <row r="224" ht="12.75">
      <c r="A224" t="str">
        <f>CONCATENATE("{'SheetId':'31785277-b849-4b08-8814-e6f94194748c'",",","'UId':'9c3b4f1f-b8cb-4fab-945a-324664ea6341'",",'Col':",COLUMN(GTTaiSanRong_06101!D3),",'Row':",ROW(GTTaiSanRong_06101!D3),",","'Format':'numberic'",",'Value':'",SUBSTITUTE(GTTaiSanRong_06101!D3,"'","\'"),"','TargetCode':''}")</f>
        <v>{'SheetId':'31785277-b849-4b08-8814-e6f94194748c','UId':'9c3b4f1f-b8cb-4fab-945a-324664ea6341','Col':4,'Row':3,'Format':'numberic','Value':'-8950109225','TargetCode':''}</v>
      </c>
    </row>
    <row r="225" ht="12.75">
      <c r="A225" t="str">
        <f>CONCATENATE("{'SheetId':'31785277-b849-4b08-8814-e6f94194748c'",",","'UId':'f8714963-4473-44a1-bcfa-f053a4eff6a7'",",'Col':",COLUMN(GTTaiSanRong_06101!E3),",'Row':",ROW(GTTaiSanRong_06101!E3),",","'Format':'numberic'",",'Value':'",SUBSTITUTE(GTTaiSanRong_06101!E3,"'","\'"),"','TargetCode':''}")</f>
        <v>{'SheetId':'31785277-b849-4b08-8814-e6f94194748c','UId':'f8714963-4473-44a1-bcfa-f053a4eff6a7','Col':5,'Row':3,'Format':'numberic','Value':'15989065240','TargetCode':''}</v>
      </c>
    </row>
    <row r="226" ht="12.75">
      <c r="A226" t="str">
        <f>CONCATENATE("{'SheetId':'31785277-b849-4b08-8814-e6f94194748c'",",","'UId':'b4598cff-e5c6-4ec0-8279-158b7b0bc2ac'",",'Col':",COLUMN(GTTaiSanRong_06101!D4),",'Row':",ROW(GTTaiSanRong_06101!D4),",","'Format':'numberic'",",'Value':'",SUBSTITUTE(GTTaiSanRong_06101!D4,"'","\'"),"','TargetCode':''}")</f>
        <v>{'SheetId':'31785277-b849-4b08-8814-e6f94194748c','UId':'b4598cff-e5c6-4ec0-8279-158b7b0bc2ac','Col':4,'Row':4,'Format':'numberic','Value':'','TargetCode':''}</v>
      </c>
    </row>
    <row r="227" ht="12.75">
      <c r="A227" t="str">
        <f>CONCATENATE("{'SheetId':'31785277-b849-4b08-8814-e6f94194748c'",",","'UId':'2f8cb11a-820d-407c-9b61-511d67a4bd55'",",'Col':",COLUMN(GTTaiSanRong_06101!E4),",'Row':",ROW(GTTaiSanRong_06101!E4),",","'Format':'numberic'",",'Value':'",SUBSTITUTE(GTTaiSanRong_06101!E4,"'","\'"),"','TargetCode':''}")</f>
        <v>{'SheetId':'31785277-b849-4b08-8814-e6f94194748c','UId':'2f8cb11a-820d-407c-9b61-511d67a4bd55','Col':5,'Row':4,'Format':'numberic','Value':'','TargetCode':''}</v>
      </c>
    </row>
    <row r="228" ht="12.75">
      <c r="A228" t="str">
        <f>CONCATENATE("{'SheetId':'31785277-b849-4b08-8814-e6f94194748c'",",","'UId':'ffc3f375-f5bd-4429-8550-19b37854ad11'",",'Col':",COLUMN(GTTaiSanRong_06101!D5),",'Row':",ROW(GTTaiSanRong_06101!D5),",","'Format':'numberic'",",'Value':'",SUBSTITUTE(GTTaiSanRong_06101!D5,"'","\'"),"','TargetCode':''}")</f>
        <v>{'SheetId':'31785277-b849-4b08-8814-e6f94194748c','UId':'ffc3f375-f5bd-4429-8550-19b37854ad11','Col':4,'Row':5,'Format':'numberic','Value':'-8950109225','TargetCode':''}</v>
      </c>
    </row>
    <row r="229" ht="12.75">
      <c r="A229" t="str">
        <f>CONCATENATE("{'SheetId':'31785277-b849-4b08-8814-e6f94194748c'",",","'UId':'0358ac5f-f72d-4060-8134-8b9d0b6dec33'",",'Col':",COLUMN(GTTaiSanRong_06101!E5),",'Row':",ROW(GTTaiSanRong_06101!E5),",","'Format':'numberic'",",'Value':'",SUBSTITUTE(GTTaiSanRong_06101!E5,"'","\'"),"','TargetCode':''}")</f>
        <v>{'SheetId':'31785277-b849-4b08-8814-e6f94194748c','UId':'0358ac5f-f72d-4060-8134-8b9d0b6dec33','Col':5,'Row':5,'Format':'numberic','Value':'15989065240','TargetCode':''}</v>
      </c>
    </row>
    <row r="230" ht="12.75">
      <c r="A230" t="str">
        <f>CONCATENATE("{'SheetId':'31785277-b849-4b08-8814-e6f94194748c'",",","'UId':'c4143d34-8f95-4716-9080-25bad8d30257'",",'Col':",COLUMN(GTTaiSanRong_06101!D6),",'Row':",ROW(GTTaiSanRong_06101!D6),",","'Format':'numberic'",",'Value':'",SUBSTITUTE(GTTaiSanRong_06101!D6,"'","\'"),"','TargetCode':''}")</f>
        <v>{'SheetId':'31785277-b849-4b08-8814-e6f94194748c','UId':'c4143d34-8f95-4716-9080-25bad8d30257','Col':4,'Row':6,'Format':'numberic','Value':'','TargetCode':''}</v>
      </c>
    </row>
    <row r="231" ht="12.75">
      <c r="A231" t="str">
        <f>CONCATENATE("{'SheetId':'31785277-b849-4b08-8814-e6f94194748c'",",","'UId':'47317c8b-5b11-416a-bfef-192f2bc4ea79'",",'Col':",COLUMN(GTTaiSanRong_06101!E6),",'Row':",ROW(GTTaiSanRong_06101!E6),",","'Format':'numberic'",",'Value':'",SUBSTITUTE(GTTaiSanRong_06101!E6,"'","\'"),"','TargetCode':''}")</f>
        <v>{'SheetId':'31785277-b849-4b08-8814-e6f94194748c','UId':'47317c8b-5b11-416a-bfef-192f2bc4ea79','Col':5,'Row':6,'Format':'numberic','Value':'','TargetCode':''}</v>
      </c>
    </row>
    <row r="232" ht="12.75">
      <c r="A232" t="str">
        <f>CONCATENATE("{'SheetId':'31785277-b849-4b08-8814-e6f94194748c'",",","'UId':'6cdd6f99-0019-49aa-bf39-461853dc9107'",",'Col':",COLUMN(GTTaiSanRong_06101!D7),",'Row':",ROW(GTTaiSanRong_06101!D7),",","'Format':'numberic'",",'Value':'",SUBSTITUTE(GTTaiSanRong_06101!D7,"'","\'"),"','TargetCode':''}")</f>
        <v>{'SheetId':'31785277-b849-4b08-8814-e6f94194748c','UId':'6cdd6f99-0019-49aa-bf39-461853dc9107','Col':4,'Row':7,'Format':'numberic','Value':'66273451965','TargetCode':''}</v>
      </c>
    </row>
    <row r="233" ht="12.75">
      <c r="A233" t="str">
        <f>CONCATENATE("{'SheetId':'31785277-b849-4b08-8814-e6f94194748c'",",","'UId':'5f609517-bc22-4be2-bc84-b030355b660c'",",'Col':",COLUMN(GTTaiSanRong_06101!E7),",'Row':",ROW(GTTaiSanRong_06101!E7),",","'Format':'numberic'",",'Value':'",SUBSTITUTE(GTTaiSanRong_06101!E7,"'","\'"),"','TargetCode':''}")</f>
        <v>{'SheetId':'31785277-b849-4b08-8814-e6f94194748c','UId':'5f609517-bc22-4be2-bc84-b030355b660c','Col':5,'Row':7,'Format':'numberic','Value':'75223561190','TargetCode':''}</v>
      </c>
    </row>
    <row r="234" ht="12.75">
      <c r="A234" t="str">
        <f>CONCATENATE("{'SheetId':'406a7b71-6f31-42ce-bb26-a9960d1610fd'",",","'UId':'98dbeac6-bdcf-473e-8b3c-5558ed728d80'",",'Col':",COLUMN(BCDanhMucDauTu_06102!D3),",'Row':",ROW(BCDanhMucDauTu_06102!D3),",","'Format':'numberic'",",'Value':'",SUBSTITUTE(BCDanhMucDauTu_06102!D3,"'","\'"),"','TargetCode':''}")</f>
        <v>{'SheetId':'406a7b71-6f31-42ce-bb26-a9960d1610fd','UId':'98dbeac6-bdcf-473e-8b3c-5558ed728d80','Col':4,'Row':3,'Format':'numberic','Value':' ','TargetCode':''}</v>
      </c>
    </row>
    <row r="235" ht="12.75">
      <c r="A235" t="str">
        <f>CONCATENATE("{'SheetId':'406a7b71-6f31-42ce-bb26-a9960d1610fd'",",","'UId':'a9fc2182-2ac9-4e73-b522-70095af6848d'",",'Col':",COLUMN(BCDanhMucDauTu_06102!E3),",'Row':",ROW(BCDanhMucDauTu_06102!E3),",","'Format':'numberic'",",'Value':'",SUBSTITUTE(BCDanhMucDauTu_06102!E3,"'","\'"),"','TargetCode':''}")</f>
        <v>{'SheetId':'406a7b71-6f31-42ce-bb26-a9960d1610fd','UId':'a9fc2182-2ac9-4e73-b522-70095af6848d','Col':5,'Row':3,'Format':'numberic','Value':' ','TargetCode':''}</v>
      </c>
    </row>
    <row r="236" ht="12.75">
      <c r="A236" t="str">
        <f>CONCATENATE("{'SheetId':'406a7b71-6f31-42ce-bb26-a9960d1610fd'",",","'UId':'7bead01c-da75-428e-a218-b09fb08b579f'",",'Col':",COLUMN(BCDanhMucDauTu_06102!F3),",'Row':",ROW(BCDanhMucDauTu_06102!F3),",","'Format':'numberic'",",'Value':'",SUBSTITUTE(BCDanhMucDauTu_06102!F3,"'","\'"),"','TargetCode':''}")</f>
        <v>{'SheetId':'406a7b71-6f31-42ce-bb26-a9960d1610fd','UId':'7bead01c-da75-428e-a218-b09fb08b579f','Col':6,'Row':3,'Format':'numberic','Value':' ','TargetCode':''}</v>
      </c>
    </row>
    <row r="237" ht="12.75">
      <c r="A237" t="str">
        <f>CONCATENATE("{'SheetId':'406a7b71-6f31-42ce-bb26-a9960d1610fd'",",","'UId':'c5178115-7535-4f16-9ffc-45b9c7d6926b'",",'Col':",COLUMN(BCDanhMucDauTu_06102!G3),",'Row':",ROW(BCDanhMucDauTu_06102!G3),",","'Format':'numberic'",",'Value':'",SUBSTITUTE(BCDanhMucDauTu_06102!G3,"'","\'"),"','TargetCode':''}")</f>
        <v>{'SheetId':'406a7b71-6f31-42ce-bb26-a9960d1610fd','UId':'c5178115-7535-4f16-9ffc-45b9c7d6926b','Col':7,'Row':3,'Format':'numberic','Value':' ','TargetCode':''}</v>
      </c>
    </row>
    <row r="238" ht="12.75">
      <c r="A238" t="str">
        <f>CONCATENATE("{'SheetId':'406a7b71-6f31-42ce-bb26-a9960d1610fd'",",","'UId':'8c9874f3-e916-45dd-8319-3f38eb1bd9ed'",",'Col':",COLUMN(BCDanhMucDauTu_06102!A7),",'Row':",ROW(BCDanhMucDauTu_06102!A7),",","'ColDynamic':",COLUMN(BCDanhMucDauTu_06102!A4),",","'RowDynamic':",ROW(BCDanhMucDauTu_06102!A4),",","'Format':'numberic'",",'Value':'",SUBSTITUTE(BCDanhMucDauTu_06102!A7,"'","\'"),"','TargetCode':''}")</f>
        <v>{'SheetId':'406a7b71-6f31-42ce-bb26-a9960d1610fd','UId':'8c9874f3-e916-45dd-8319-3f38eb1bd9ed','Col':1,'Row':7,'ColDynamic':1,'RowDynamic':4,'Format':'numberic','Value':'','TargetCode':''}</v>
      </c>
    </row>
    <row r="239" ht="12.75">
      <c r="A239" t="str">
        <f>CONCATENATE("{'SheetId':'406a7b71-6f31-42ce-bb26-a9960d1610fd'",",","'UId':'a432d087-ba63-474e-bd47-a04ffaa599ed'",",'Col':",COLUMN(BCDanhMucDauTu_06102!B7),",'Row':",ROW(BCDanhMucDauTu_06102!B7),",","'ColDynamic':",COLUMN(BCDanhMucDauTu_06102!B4),",","'RowDynamic':",ROW(BCDanhMucDauTu_06102!B4),",","'Format':'string'",",'Value':'",SUBSTITUTE(BCDanhMucDauTu_06102!B7,"'","\'"),"','TargetCode':''}")</f>
        <v>{'SheetId':'406a7b71-6f31-42ce-bb26-a9960d1610fd','UId':'a432d087-ba63-474e-bd47-a04ffaa599ed','Col':2,'Row':7,'ColDynamic':2,'RowDynamic':4,'Format':'string','Value':'Tổng','TargetCode':''}</v>
      </c>
    </row>
    <row r="240" ht="12.75">
      <c r="A240" t="str">
        <f>CONCATENATE("{'SheetId':'406a7b71-6f31-42ce-bb26-a9960d1610fd'",",","'UId':'33e8ede3-6e7c-41ca-97b5-aaac21fad91f'",",'Col':",COLUMN(BCDanhMucDauTu_06102!C7),",'Row':",ROW(BCDanhMucDauTu_06102!C7),",","'ColDynamic':",COLUMN(BCDanhMucDauTu_06102!C4),",","'RowDynamic':",ROW(BCDanhMucDauTu_06102!C4),",","'Format':'numberic'",",'Value':'",SUBSTITUTE(BCDanhMucDauTu_06102!C7,"'","\'"),"','TargetCode':''}")</f>
        <v>{'SheetId':'406a7b71-6f31-42ce-bb26-a9960d1610fd','UId':'33e8ede3-6e7c-41ca-97b5-aaac21fad91f','Col':3,'Row':7,'ColDynamic':3,'RowDynamic':4,'Format':'numberic','Value':'','TargetCode':''}</v>
      </c>
    </row>
    <row r="241" ht="12.75">
      <c r="A241" t="str">
        <f>CONCATENATE("{'SheetId':'406a7b71-6f31-42ce-bb26-a9960d1610fd'",",","'UId':'20361b2e-2824-4119-9ad3-966955c60657'",",'Col':",COLUMN(BCDanhMucDauTu_06102!D7),",'Row':",ROW(BCDanhMucDauTu_06102!D7),",","'ColDynamic':",COLUMN(BCDanhMucDauTu_06102!D4),",","'RowDynamic':",ROW(BCDanhMucDauTu_06102!D4),",","'Format':'numberic'",",'Value':'",SUBSTITUTE(BCDanhMucDauTu_06102!D7,"'","\'"),"','TargetCode':''}")</f>
        <v>{'SheetId':'406a7b71-6f31-42ce-bb26-a9960d1610fd','UId':'20361b2e-2824-4119-9ad3-966955c60657','Col':4,'Row':7,'ColDynamic':4,'RowDynamic':4,'Format':'numberic','Value':'892939','TargetCode':''}</v>
      </c>
    </row>
    <row r="242" ht="12.75">
      <c r="A242" t="str">
        <f>CONCATENATE("{'SheetId':'406a7b71-6f31-42ce-bb26-a9960d1610fd'",",","'UId':'4b6b636a-ff73-444d-97ab-3cee36aff347'",",'Col':",COLUMN(BCDanhMucDauTu_06102!E7),",'Row':",ROW(BCDanhMucDauTu_06102!E7),",","'ColDynamic':",COLUMN(BCDanhMucDauTu_06102!E4),",","'RowDynamic':",ROW(BCDanhMucDauTu_06102!E4),",","'Format':'numberic'",",'Value':'",SUBSTITUTE(BCDanhMucDauTu_06102!E7,"'","\'"),"','TargetCode':''}")</f>
        <v>{'SheetId':'406a7b71-6f31-42ce-bb26-a9960d1610fd','UId':'4b6b636a-ff73-444d-97ab-3cee36aff347','Col':5,'Row':7,'ColDynamic':5,'RowDynamic':4,'Format':'numberic','Value':'','TargetCode':''}</v>
      </c>
    </row>
    <row r="243" ht="12.75">
      <c r="A243" t="str">
        <f>CONCATENATE("{'SheetId':'406a7b71-6f31-42ce-bb26-a9960d1610fd'",",","'UId':'442b40c1-228b-42c4-add1-268b2ccefa23'",",'Col':",COLUMN(BCDanhMucDauTu_06102!F7),",'Row':",ROW(BCDanhMucDauTu_06102!F7),",","'ColDynamic':",COLUMN(BCDanhMucDauTu_06102!F4),",","'RowDynamic':",ROW(BCDanhMucDauTu_06102!F4),",","'Format':'numberic'",",'Value':'",SUBSTITUTE(BCDanhMucDauTu_06102!F7,"'","\'"),"','TargetCode':''}")</f>
        <v>{'SheetId':'406a7b71-6f31-42ce-bb26-a9960d1610fd','UId':'442b40c1-228b-42c4-add1-268b2ccefa23','Col':6,'Row':7,'ColDynamic':6,'RowDynamic':4,'Format':'numberic','Value':'57615734800','TargetCode':''}</v>
      </c>
    </row>
    <row r="244" ht="12.75">
      <c r="A244" t="str">
        <f>CONCATENATE("{'SheetId':'406a7b71-6f31-42ce-bb26-a9960d1610fd'",",","'UId':'a24b843e-f4de-4df0-9957-e4fc31d39914'",",'Col':",COLUMN(BCDanhMucDauTu_06102!G7),",'Row':",ROW(BCDanhMucDauTu_06102!G7),",","'ColDynamic':",COLUMN(BCDanhMucDauTu_06102!G4),",","'RowDynamic':",ROW(BCDanhMucDauTu_06102!G4),",","'Format':'numberic'",",'Value':'",SUBSTITUTE(BCDanhMucDauTu_06102!G7,"'","\'"),"','TargetCode':''}")</f>
        <v>{'SheetId':'406a7b71-6f31-42ce-bb26-a9960d1610fd','UId':'a24b843e-f4de-4df0-9957-e4fc31d39914','Col':7,'Row':7,'ColDynamic':7,'RowDynamic':4,'Format':'numberic','Value':'0.841629817594937','TargetCode':''}</v>
      </c>
    </row>
    <row r="245" ht="12.75">
      <c r="A245" t="str">
        <f>CONCATENATE("{'SheetId':'406a7b71-6f31-42ce-bb26-a9960d1610fd'",",","'UId':'fa395066-7e42-4e4d-a7ee-df658f590d4d'",",'Col':",COLUMN(BCDanhMucDauTu_06102!D8),",'Row':",ROW(BCDanhMucDauTu_06102!D8),",","'Format':'numberic'",",'Value':'",SUBSTITUTE(BCDanhMucDauTu_06102!D8,"'","\'"),"','TargetCode':''}")</f>
        <v>{'SheetId':'406a7b71-6f31-42ce-bb26-a9960d1610fd','UId':'fa395066-7e42-4e4d-a7ee-df658f590d4d','Col':4,'Row':8,'Format':'numberic','Value':' ','TargetCode':''}</v>
      </c>
    </row>
    <row r="246" ht="12.75">
      <c r="A246" t="str">
        <f>CONCATENATE("{'SheetId':'406a7b71-6f31-42ce-bb26-a9960d1610fd'",",","'UId':'3918a647-917a-4c97-b406-d00677ed420b'",",'Col':",COLUMN(BCDanhMucDauTu_06102!E8),",'Row':",ROW(BCDanhMucDauTu_06102!E8),",","'Format':'numberic'",",'Value':'",SUBSTITUTE(BCDanhMucDauTu_06102!E8,"'","\'"),"','TargetCode':''}")</f>
        <v>{'SheetId':'406a7b71-6f31-42ce-bb26-a9960d1610fd','UId':'3918a647-917a-4c97-b406-d00677ed420b','Col':5,'Row':8,'Format':'numberic','Value':' ','TargetCode':''}</v>
      </c>
    </row>
    <row r="247" ht="12.75">
      <c r="A247" t="str">
        <f>CONCATENATE("{'SheetId':'406a7b71-6f31-42ce-bb26-a9960d1610fd'",",","'UId':'fa2e31a4-6dc9-4857-9f8d-8ccaaf1d4481'",",'Col':",COLUMN(BCDanhMucDauTu_06102!F8),",'Row':",ROW(BCDanhMucDauTu_06102!F8),",","'Format':'numberic'",",'Value':'",SUBSTITUTE(BCDanhMucDauTu_06102!F8,"'","\'"),"','TargetCode':''}")</f>
        <v>{'SheetId':'406a7b71-6f31-42ce-bb26-a9960d1610fd','UId':'fa2e31a4-6dc9-4857-9f8d-8ccaaf1d4481','Col':6,'Row':8,'Format':'numberic','Value':' ','TargetCode':''}</v>
      </c>
    </row>
    <row r="248" ht="12.75">
      <c r="A248" t="str">
        <f>CONCATENATE("{'SheetId':'406a7b71-6f31-42ce-bb26-a9960d1610fd'",",","'UId':'dff9f13e-d9c7-43f8-8f29-c3ef1f5ce13d'",",'Col':",COLUMN(BCDanhMucDauTu_06102!G8),",'Row':",ROW(BCDanhMucDauTu_06102!G8),",","'Format':'numberic'",",'Value':'",SUBSTITUTE(BCDanhMucDauTu_06102!G8,"'","\'"),"','TargetCode':''}")</f>
        <v>{'SheetId':'406a7b71-6f31-42ce-bb26-a9960d1610fd','UId':'dff9f13e-d9c7-43f8-8f29-c3ef1f5ce13d','Col':7,'Row':8,'Format':'numberic','Value':' ','TargetCode':''}</v>
      </c>
    </row>
    <row r="249" ht="12.75">
      <c r="A249" t="str">
        <f>CONCATENATE("{'SheetId':'406a7b71-6f31-42ce-bb26-a9960d1610fd'",",","'UId':'efd6e460-25c0-49f7-8332-0e1d5d5e3ccf'",",'Col':",COLUMN(BCDanhMucDauTu_06102!A10),",'Row':",ROW(BCDanhMucDauTu_06102!A10),",","'ColDynamic':",COLUMN(BCDanhMucDauTu_06102!A9),",","'RowDynamic':",ROW(BCDanhMucDauTu_06102!A9),",","'Format':'numberic'",",'Value':'",SUBSTITUTE(BCDanhMucDauTu_06102!A10,"'","\'"),"','TargetCode':''}")</f>
        <v>{'SheetId':'406a7b71-6f31-42ce-bb26-a9960d1610fd','UId':'efd6e460-25c0-49f7-8332-0e1d5d5e3ccf','Col':1,'Row':10,'ColDynamic':1,'RowDynamic':9,'Format':'numberic','Value':'','TargetCode':''}</v>
      </c>
    </row>
    <row r="250" ht="12.75">
      <c r="A250" t="str">
        <f>CONCATENATE("{'SheetId':'406a7b71-6f31-42ce-bb26-a9960d1610fd'",",","'UId':'0a66593d-3e05-426a-ae97-e29deb8af365'",",'Col':",COLUMN(BCDanhMucDauTu_06102!B10),",'Row':",ROW(BCDanhMucDauTu_06102!B10),",","'ColDynamic':",COLUMN(BCDanhMucDauTu_06102!B9),",","'RowDynamic':",ROW(BCDanhMucDauTu_06102!B9),",","'Format':'string'",",'Value':'",SUBSTITUTE(BCDanhMucDauTu_06102!B10,"'","\'"),"','TargetCode':''}")</f>
        <v>{'SheetId':'406a7b71-6f31-42ce-bb26-a9960d1610fd','UId':'0a66593d-3e05-426a-ae97-e29deb8af365','Col':2,'Row':10,'ColDynamic':2,'RowDynamic':9,'Format':'string','Value':'Tổng','TargetCode':''}</v>
      </c>
    </row>
    <row r="251" ht="12.75">
      <c r="A251" t="str">
        <f>CONCATENATE("{'SheetId':'406a7b71-6f31-42ce-bb26-a9960d1610fd'",",","'UId':'c0b9f59a-7fb6-4f02-8363-be6f216e1a5c'",",'Col':",COLUMN(BCDanhMucDauTu_06102!C10),",'Row':",ROW(BCDanhMucDauTu_06102!C10),",","'ColDynamic':",COLUMN(BCDanhMucDauTu_06102!C9),",","'RowDynamic':",ROW(BCDanhMucDauTu_06102!C9),",","'Format':'numberic'",",'Value':'",SUBSTITUTE(BCDanhMucDauTu_06102!C10,"'","\'"),"','TargetCode':''}")</f>
        <v>{'SheetId':'406a7b71-6f31-42ce-bb26-a9960d1610fd','UId':'c0b9f59a-7fb6-4f02-8363-be6f216e1a5c','Col':3,'Row':10,'ColDynamic':3,'RowDynamic':9,'Format':'numberic','Value':'','TargetCode':''}</v>
      </c>
    </row>
    <row r="252" ht="12.75">
      <c r="A252" t="str">
        <f>CONCATENATE("{'SheetId':'406a7b71-6f31-42ce-bb26-a9960d1610fd'",",","'UId':'36d070ff-dd22-4860-9bf4-fd2e10867dcc'",",'Col':",COLUMN(BCDanhMucDauTu_06102!D10),",'Row':",ROW(BCDanhMucDauTu_06102!D10),",","'ColDynamic':",COLUMN(BCDanhMucDauTu_06102!D9),",","'RowDynamic':",ROW(BCDanhMucDauTu_06102!D9),",","'Format':'numberic'",",'Value':'",SUBSTITUTE(BCDanhMucDauTu_06102!D10,"'","\'"),"','TargetCode':''}")</f>
        <v>{'SheetId':'406a7b71-6f31-42ce-bb26-a9960d1610fd','UId':'36d070ff-dd22-4860-9bf4-fd2e10867dcc','Col':4,'Row':10,'ColDynamic':4,'RowDynamic':9,'Format':'numberic','Value':' ','TargetCode':''}</v>
      </c>
    </row>
    <row r="253" ht="12.75">
      <c r="A253" t="str">
        <f>CONCATENATE("{'SheetId':'406a7b71-6f31-42ce-bb26-a9960d1610fd'",",","'UId':'0fd989a4-0b12-49e4-940b-80b7fb4e5150'",",'Col':",COLUMN(BCDanhMucDauTu_06102!E10),",'Row':",ROW(BCDanhMucDauTu_06102!E10),",","'ColDynamic':",COLUMN(BCDanhMucDauTu_06102!E9),",","'RowDynamic':",ROW(BCDanhMucDauTu_06102!E9),",","'Format':'numberic'",",'Value':'",SUBSTITUTE(BCDanhMucDauTu_06102!E10,"'","\'"),"','TargetCode':''}")</f>
        <v>{'SheetId':'406a7b71-6f31-42ce-bb26-a9960d1610fd','UId':'0fd989a4-0b12-49e4-940b-80b7fb4e5150','Col':5,'Row':10,'ColDynamic':5,'RowDynamic':9,'Format':'numberic','Value':' ','TargetCode':''}</v>
      </c>
    </row>
    <row r="254" ht="12.75">
      <c r="A254" t="str">
        <f>CONCATENATE("{'SheetId':'406a7b71-6f31-42ce-bb26-a9960d1610fd'",",","'UId':'a04e0cd8-d7df-4ff0-9e61-0c6b5b4f3f43'",",'Col':",COLUMN(BCDanhMucDauTu_06102!F10),",'Row':",ROW(BCDanhMucDauTu_06102!F10),",","'ColDynamic':",COLUMN(BCDanhMucDauTu_06102!F9),",","'RowDynamic':",ROW(BCDanhMucDauTu_06102!F9),",","'Format':'numberic'",",'Value':'",SUBSTITUTE(BCDanhMucDauTu_06102!F10,"'","\'"),"','TargetCode':''}")</f>
        <v>{'SheetId':'406a7b71-6f31-42ce-bb26-a9960d1610fd','UId':'a04e0cd8-d7df-4ff0-9e61-0c6b5b4f3f43','Col':6,'Row':10,'ColDynamic':6,'RowDynamic':9,'Format':'numberic','Value':' ','TargetCode':''}</v>
      </c>
    </row>
    <row r="255" ht="12.75">
      <c r="A255" t="str">
        <f>CONCATENATE("{'SheetId':'406a7b71-6f31-42ce-bb26-a9960d1610fd'",",","'UId':'f81ca496-7c93-4e7a-a57b-c1e8d90d8834'",",'Col':",COLUMN(BCDanhMucDauTu_06102!G10),",'Row':",ROW(BCDanhMucDauTu_06102!G10),",","'ColDynamic':",COLUMN(BCDanhMucDauTu_06102!G9),",","'RowDynamic':",ROW(BCDanhMucDauTu_06102!G9),",","'Format':'numberic'",",'Value':'",SUBSTITUTE(BCDanhMucDauTu_06102!G10,"'","\'"),"','TargetCode':''}")</f>
        <v>{'SheetId':'406a7b71-6f31-42ce-bb26-a9960d1610fd','UId':'f81ca496-7c93-4e7a-a57b-c1e8d90d8834','Col':7,'Row':10,'ColDynamic':7,'RowDynamic':9,'Format':'numberic','Value':' ','TargetCode':''}</v>
      </c>
    </row>
    <row r="256" ht="12.75">
      <c r="A256" t="str">
        <f>CONCATENATE("{'SheetId':'406a7b71-6f31-42ce-bb26-a9960d1610fd'",",","'UId':'0e30d874-bf35-4e45-9011-ee00466850d9'",",'Col':",COLUMN(BCDanhMucDauTu_06102!D11),",'Row':",ROW(BCDanhMucDauTu_06102!D11),",","'Format':'numberic'",",'Value':'",SUBSTITUTE(BCDanhMucDauTu_06102!D11,"'","\'"),"','TargetCode':''}")</f>
        <v>{'SheetId':'406a7b71-6f31-42ce-bb26-a9960d1610fd','UId':'0e30d874-bf35-4e45-9011-ee00466850d9','Col':4,'Row':11,'Format':'numberic','Value':' ','TargetCode':''}</v>
      </c>
    </row>
    <row r="257" ht="12.75">
      <c r="A257" t="str">
        <f>CONCATENATE("{'SheetId':'406a7b71-6f31-42ce-bb26-a9960d1610fd'",",","'UId':'cd85545a-db19-4864-b394-45ef01a28742'",",'Col':",COLUMN(BCDanhMucDauTu_06102!E11),",'Row':",ROW(BCDanhMucDauTu_06102!E11),",","'Format':'numberic'",",'Value':'",SUBSTITUTE(BCDanhMucDauTu_06102!E11,"'","\'"),"','TargetCode':''}")</f>
        <v>{'SheetId':'406a7b71-6f31-42ce-bb26-a9960d1610fd','UId':'cd85545a-db19-4864-b394-45ef01a28742','Col':5,'Row':11,'Format':'numberic','Value':' ','TargetCode':''}</v>
      </c>
    </row>
    <row r="258" ht="12.75">
      <c r="A258" t="str">
        <f>CONCATENATE("{'SheetId':'406a7b71-6f31-42ce-bb26-a9960d1610fd'",",","'UId':'d95664de-8d6d-441d-b2c9-ac838ac48a51'",",'Col':",COLUMN(BCDanhMucDauTu_06102!F11),",'Row':",ROW(BCDanhMucDauTu_06102!F11),",","'Format':'numberic'",",'Value':'",SUBSTITUTE(BCDanhMucDauTu_06102!F11,"'","\'"),"','TargetCode':''}")</f>
        <v>{'SheetId':'406a7b71-6f31-42ce-bb26-a9960d1610fd','UId':'d95664de-8d6d-441d-b2c9-ac838ac48a51','Col':6,'Row':11,'Format':'numberic','Value':' ','TargetCode':''}</v>
      </c>
    </row>
    <row r="259" ht="12.75">
      <c r="A259" t="str">
        <f>CONCATENATE("{'SheetId':'406a7b71-6f31-42ce-bb26-a9960d1610fd'",",","'UId':'589a3222-de30-4018-8b36-baa7872e9265'",",'Col':",COLUMN(BCDanhMucDauTu_06102!G11),",'Row':",ROW(BCDanhMucDauTu_06102!G11),",","'Format':'numberic'",",'Value':'",SUBSTITUTE(BCDanhMucDauTu_06102!G11,"'","\'"),"','TargetCode':''}")</f>
        <v>{'SheetId':'406a7b71-6f31-42ce-bb26-a9960d1610fd','UId':'589a3222-de30-4018-8b36-baa7872e9265','Col':7,'Row':11,'Format':'numberic','Value':' ','TargetCode':''}</v>
      </c>
    </row>
    <row r="260" ht="12.75">
      <c r="A260" t="str">
        <f>CONCATENATE("{'SheetId':'406a7b71-6f31-42ce-bb26-a9960d1610fd'",",","'UId':'0034ab70-1402-41b2-a0b9-42757c29c021'",",'Col':",COLUMN(BCDanhMucDauTu_06102!A16),",'Row':",ROW(BCDanhMucDauTu_06102!A16),",","'ColDynamic':",COLUMN(BCDanhMucDauTu_06102!A12),",","'RowDynamic':",ROW(BCDanhMucDauTu_06102!A12),",","'Format':'numberic'",",'Value':'",SUBSTITUTE(BCDanhMucDauTu_06102!A16,"'","\'"),"','TargetCode':''}")</f>
        <v>{'SheetId':'406a7b71-6f31-42ce-bb26-a9960d1610fd','UId':'0034ab70-1402-41b2-a0b9-42757c29c021','Col':1,'Row':16,'ColDynamic':1,'RowDynamic':12,'Format':'numberic','Value':'','TargetCode':''}</v>
      </c>
    </row>
    <row r="261" ht="12.75">
      <c r="A261" t="str">
        <f>CONCATENATE("{'SheetId':'406a7b71-6f31-42ce-bb26-a9960d1610fd'",",","'UId':'c25eb667-8abd-4e2c-8ed4-497109a22e21'",",'Col':",COLUMN(BCDanhMucDauTu_06102!B16),",'Row':",ROW(BCDanhMucDauTu_06102!B16),",","'ColDynamic':",COLUMN(BCDanhMucDauTu_06102!B12),",","'RowDynamic':",ROW(BCDanhMucDauTu_06102!B12),",","'Format':'string'",",'Value':'",SUBSTITUTE(BCDanhMucDauTu_06102!B16,"'","\'"),"','TargetCode':''}")</f>
        <v>{'SheetId':'406a7b71-6f31-42ce-bb26-a9960d1610fd','UId':'c25eb667-8abd-4e2c-8ed4-497109a22e21','Col':2,'Row':16,'ColDynamic':2,'RowDynamic':12,'Format':'string','Value':'Tổng','TargetCode':''}</v>
      </c>
    </row>
    <row r="262" ht="12.75">
      <c r="A262" t="str">
        <f>CONCATENATE("{'SheetId':'406a7b71-6f31-42ce-bb26-a9960d1610fd'",",","'UId':'fdf733bb-491d-4924-b471-e5b5e0d8609d'",",'Col':",COLUMN(BCDanhMucDauTu_06102!C16),",'Row':",ROW(BCDanhMucDauTu_06102!C16),",","'ColDynamic':",COLUMN(BCDanhMucDauTu_06102!C12),",","'RowDynamic':",ROW(BCDanhMucDauTu_06102!C12),",","'Format':'numberic'",",'Value':'",SUBSTITUTE(BCDanhMucDauTu_06102!C16,"'","\'"),"','TargetCode':''}")</f>
        <v>{'SheetId':'406a7b71-6f31-42ce-bb26-a9960d1610fd','UId':'fdf733bb-491d-4924-b471-e5b5e0d8609d','Col':3,'Row':16,'ColDynamic':3,'RowDynamic':12,'Format':'numberic','Value':'','TargetCode':''}</v>
      </c>
    </row>
    <row r="263" ht="12.75">
      <c r="A263" t="str">
        <f>CONCATENATE("{'SheetId':'406a7b71-6f31-42ce-bb26-a9960d1610fd'",",","'UId':'d383451e-5db5-4215-a702-f86e4cc86295'",",'Col':",COLUMN(BCDanhMucDauTu_06102!D16),",'Row':",ROW(BCDanhMucDauTu_06102!D16),",","'ColDynamic':",COLUMN(BCDanhMucDauTu_06102!D12),",","'RowDynamic':",ROW(BCDanhMucDauTu_06102!D12),",","'Format':'numberic'",",'Value':'",SUBSTITUTE(BCDanhMucDauTu_06102!D16,"'","\'"),"','TargetCode':''}")</f>
        <v>{'SheetId':'406a7b71-6f31-42ce-bb26-a9960d1610fd','UId':'d383451e-5db5-4215-a702-f86e4cc86295','Col':4,'Row':16,'ColDynamic':4,'RowDynamic':12,'Format':'numberic','Value':'79000','TargetCode':''}</v>
      </c>
    </row>
    <row r="264" ht="12.75">
      <c r="A264" t="str">
        <f>CONCATENATE("{'SheetId':'406a7b71-6f31-42ce-bb26-a9960d1610fd'",",","'UId':'ef3e9df6-c60f-4096-a24a-185423ec1dfb'",",'Col':",COLUMN(BCDanhMucDauTu_06102!E16),",'Row':",ROW(BCDanhMucDauTu_06102!E16),",","'ColDynamic':",COLUMN(BCDanhMucDauTu_06102!E12),",","'RowDynamic':",ROW(BCDanhMucDauTu_06102!E12),",","'Format':'numberic'",",'Value':'",SUBSTITUTE(BCDanhMucDauTu_06102!E16,"'","\'"),"','TargetCode':''}")</f>
        <v>{'SheetId':'406a7b71-6f31-42ce-bb26-a9960d1610fd','UId':'ef3e9df6-c60f-4096-a24a-185423ec1dfb','Col':5,'Row':16,'ColDynamic':5,'RowDynamic':12,'Format':'numberic','Value':'','TargetCode':''}</v>
      </c>
    </row>
    <row r="265" ht="12.75">
      <c r="A265" t="str">
        <f>CONCATENATE("{'SheetId':'406a7b71-6f31-42ce-bb26-a9960d1610fd'",",","'UId':'6cad9010-eee0-4e21-a642-d90f1cc64adf'",",'Col':",COLUMN(BCDanhMucDauTu_06102!F16),",'Row':",ROW(BCDanhMucDauTu_06102!F16),",","'ColDynamic':",COLUMN(BCDanhMucDauTu_06102!F12),",","'RowDynamic':",ROW(BCDanhMucDauTu_06102!F12),",","'Format':'numberic'",",'Value':'",SUBSTITUTE(BCDanhMucDauTu_06102!F16,"'","\'"),"','TargetCode':''}")</f>
        <v>{'SheetId':'406a7b71-6f31-42ce-bb26-a9960d1610fd','UId':'6cad9010-eee0-4e21-a642-d90f1cc64adf','Col':6,'Row':16,'ColDynamic':6,'RowDynamic':12,'Format':'numberic','Value':'7900823530','TargetCode':''}</v>
      </c>
    </row>
    <row r="266" ht="12.75">
      <c r="A266" t="str">
        <f>CONCATENATE("{'SheetId':'406a7b71-6f31-42ce-bb26-a9960d1610fd'",",","'UId':'ff47a2af-363a-48a3-af4b-7b157dd22f84'",",'Col':",COLUMN(BCDanhMucDauTu_06102!G16),",'Row':",ROW(BCDanhMucDauTu_06102!G16),",","'ColDynamic':",COLUMN(BCDanhMucDauTu_06102!G12),",","'RowDynamic':",ROW(BCDanhMucDauTu_06102!G12),",","'Format':'numberic'",",'Value':'",SUBSTITUTE(BCDanhMucDauTu_06102!G16,"'","\'"),"','TargetCode':''}")</f>
        <v>{'SheetId':'406a7b71-6f31-42ce-bb26-a9960d1610fd','UId':'ff47a2af-363a-48a3-af4b-7b157dd22f84','Col':7,'Row':16,'ColDynamic':7,'RowDynamic':12,'Format':'numberic','Value':'0.115412372843741','TargetCode':''}</v>
      </c>
    </row>
    <row r="267" ht="12.75">
      <c r="A267" t="str">
        <f>CONCATENATE("{'SheetId':'406a7b71-6f31-42ce-bb26-a9960d1610fd'",",","'UId':'4846ac75-b9c4-4984-adf0-ca94d85b5077'",",'Col':",COLUMN(BCDanhMucDauTu_06102!D17),",'Row':",ROW(BCDanhMucDauTu_06102!D17),",","'Format':'numberic'",",'Value':'",SUBSTITUTE(BCDanhMucDauTu_06102!D17,"'","\'"),"','TargetCode':''}")</f>
        <v>{'SheetId':'406a7b71-6f31-42ce-bb26-a9960d1610fd','UId':'4846ac75-b9c4-4984-adf0-ca94d85b5077','Col':4,'Row':17,'Format':'numberic','Value':' ','TargetCode':''}</v>
      </c>
    </row>
    <row r="268" ht="12.75">
      <c r="A268" t="str">
        <f>CONCATENATE("{'SheetId':'406a7b71-6f31-42ce-bb26-a9960d1610fd'",",","'UId':'ad9d9bf9-78c2-4351-8ca8-7234a078d40d'",",'Col':",COLUMN(BCDanhMucDauTu_06102!E17),",'Row':",ROW(BCDanhMucDauTu_06102!E17),",","'Format':'numberic'",",'Value':'",SUBSTITUTE(BCDanhMucDauTu_06102!E17,"'","\'"),"','TargetCode':''}")</f>
        <v>{'SheetId':'406a7b71-6f31-42ce-bb26-a9960d1610fd','UId':'ad9d9bf9-78c2-4351-8ca8-7234a078d40d','Col':5,'Row':17,'Format':'numberic','Value':' ','TargetCode':''}</v>
      </c>
    </row>
    <row r="269" ht="12.75">
      <c r="A269" t="str">
        <f>CONCATENATE("{'SheetId':'406a7b71-6f31-42ce-bb26-a9960d1610fd'",",","'UId':'96446518-bb1b-4d25-81d9-8c6e80404b46'",",'Col':",COLUMN(BCDanhMucDauTu_06102!F17),",'Row':",ROW(BCDanhMucDauTu_06102!F17),",","'Format':'numberic'",",'Value':'",SUBSTITUTE(BCDanhMucDauTu_06102!F17,"'","\'"),"','TargetCode':''}")</f>
        <v>{'SheetId':'406a7b71-6f31-42ce-bb26-a9960d1610fd','UId':'96446518-bb1b-4d25-81d9-8c6e80404b46','Col':6,'Row':17,'Format':'numberic','Value':' ','TargetCode':''}</v>
      </c>
    </row>
    <row r="270" ht="12.75">
      <c r="A270" t="str">
        <f>CONCATENATE("{'SheetId':'406a7b71-6f31-42ce-bb26-a9960d1610fd'",",","'UId':'c8951f52-2fa0-4874-bbbc-e028097ee02c'",",'Col':",COLUMN(BCDanhMucDauTu_06102!G17),",'Row':",ROW(BCDanhMucDauTu_06102!G17),",","'Format':'numberic'",",'Value':'",SUBSTITUTE(BCDanhMucDauTu_06102!G17,"'","\'"),"','TargetCode':''}")</f>
        <v>{'SheetId':'406a7b71-6f31-42ce-bb26-a9960d1610fd','UId':'c8951f52-2fa0-4874-bbbc-e028097ee02c','Col':7,'Row':17,'Format':'numberic','Value':' ','TargetCode':''}</v>
      </c>
    </row>
    <row r="271" ht="12.75">
      <c r="A271" t="str">
        <f>CONCATENATE("{'SheetId':'406a7b71-6f31-42ce-bb26-a9960d1610fd'",",","'UId':'0ab80c17-91d6-4108-95bb-b01c52db86dd'",",'Col':",COLUMN(BCDanhMucDauTu_06102!A19),",'Row':",ROW(BCDanhMucDauTu_06102!A19),",","'ColDynamic':",COLUMN(BCDanhMucDauTu_06102!A18),",","'RowDynamic':",ROW(BCDanhMucDauTu_06102!A18),",","'Format':'numberic'",",'Value':'",SUBSTITUTE(BCDanhMucDauTu_06102!A19,"'","\'"),"','TargetCode':''}")</f>
        <v>{'SheetId':'406a7b71-6f31-42ce-bb26-a9960d1610fd','UId':'0ab80c17-91d6-4108-95bb-b01c52db86dd','Col':1,'Row':19,'ColDynamic':1,'RowDynamic':18,'Format':'numberic','Value':'','TargetCode':''}</v>
      </c>
    </row>
    <row r="272" ht="12.75">
      <c r="A272" t="str">
        <f>CONCATENATE("{'SheetId':'406a7b71-6f31-42ce-bb26-a9960d1610fd'",",","'UId':'90f09ad6-14e8-4cdb-acd6-bbd83c33651c'",",'Col':",COLUMN(BCDanhMucDauTu_06102!B19),",'Row':",ROW(BCDanhMucDauTu_06102!B19),",","'ColDynamic':",COLUMN(BCDanhMucDauTu_06102!B18),",","'RowDynamic':",ROW(BCDanhMucDauTu_06102!B18),",","'Format':'string'",",'Value':'",SUBSTITUTE(BCDanhMucDauTu_06102!B19,"'","\'"),"','TargetCode':''}")</f>
        <v>{'SheetId':'406a7b71-6f31-42ce-bb26-a9960d1610fd','UId':'90f09ad6-14e8-4cdb-acd6-bbd83c33651c','Col':2,'Row':19,'ColDynamic':2,'RowDynamic':18,'Format':'string','Value':'Tổng','TargetCode':''}</v>
      </c>
    </row>
    <row r="273" ht="12.75">
      <c r="A273" t="str">
        <f>CONCATENATE("{'SheetId':'406a7b71-6f31-42ce-bb26-a9960d1610fd'",",","'UId':'983cfa81-eb9e-4a33-98b7-51014eaa58ac'",",'Col':",COLUMN(BCDanhMucDauTu_06102!C19),",'Row':",ROW(BCDanhMucDauTu_06102!C19),",","'ColDynamic':",COLUMN(BCDanhMucDauTu_06102!C18),",","'RowDynamic':",ROW(BCDanhMucDauTu_06102!C18),",","'Format':'numberic'",",'Value':'",SUBSTITUTE(BCDanhMucDauTu_06102!C19,"'","\'"),"','TargetCode':''}")</f>
        <v>{'SheetId':'406a7b71-6f31-42ce-bb26-a9960d1610fd','UId':'983cfa81-eb9e-4a33-98b7-51014eaa58ac','Col':3,'Row':19,'ColDynamic':3,'RowDynamic':18,'Format':'numberic','Value':'','TargetCode':''}</v>
      </c>
    </row>
    <row r="274" ht="12.75">
      <c r="A274" t="str">
        <f>CONCATENATE("{'SheetId':'406a7b71-6f31-42ce-bb26-a9960d1610fd'",",","'UId':'68d5361c-4bd9-41d5-b533-5668ce0befe8'",",'Col':",COLUMN(BCDanhMucDauTu_06102!D19),",'Row':",ROW(BCDanhMucDauTu_06102!D19),",","'ColDynamic':",COLUMN(BCDanhMucDauTu_06102!D18),",","'RowDynamic':",ROW(BCDanhMucDauTu_06102!D18),",","'Format':'numberic'",",'Value':'",SUBSTITUTE(BCDanhMucDauTu_06102!D19,"'","\'"),"','TargetCode':''}")</f>
        <v>{'SheetId':'406a7b71-6f31-42ce-bb26-a9960d1610fd','UId':'68d5361c-4bd9-41d5-b533-5668ce0befe8','Col':4,'Row':19,'ColDynamic':4,'RowDynamic':18,'Format':'numberic','Value':' ','TargetCode':''}</v>
      </c>
    </row>
    <row r="275" ht="12.75">
      <c r="A275" t="str">
        <f>CONCATENATE("{'SheetId':'406a7b71-6f31-42ce-bb26-a9960d1610fd'",",","'UId':'8fcc8097-4932-4da5-8b6c-6ed55e450389'",",'Col':",COLUMN(BCDanhMucDauTu_06102!E19),",'Row':",ROW(BCDanhMucDauTu_06102!E19),",","'ColDynamic':",COLUMN(BCDanhMucDauTu_06102!E18),",","'RowDynamic':",ROW(BCDanhMucDauTu_06102!E18),",","'Format':'numberic'",",'Value':'",SUBSTITUTE(BCDanhMucDauTu_06102!E19,"'","\'"),"','TargetCode':''}")</f>
        <v>{'SheetId':'406a7b71-6f31-42ce-bb26-a9960d1610fd','UId':'8fcc8097-4932-4da5-8b6c-6ed55e450389','Col':5,'Row':19,'ColDynamic':5,'RowDynamic':18,'Format':'numberic','Value':' ','TargetCode':''}</v>
      </c>
    </row>
    <row r="276" ht="12.75">
      <c r="A276" t="str">
        <f>CONCATENATE("{'SheetId':'406a7b71-6f31-42ce-bb26-a9960d1610fd'",",","'UId':'907e57e5-9857-4936-a8bc-1445663c25dd'",",'Col':",COLUMN(BCDanhMucDauTu_06102!F19),",'Row':",ROW(BCDanhMucDauTu_06102!F19),",","'ColDynamic':",COLUMN(BCDanhMucDauTu_06102!F18),",","'RowDynamic':",ROW(BCDanhMucDauTu_06102!F18),",","'Format':'numberic'",",'Value':'",SUBSTITUTE(BCDanhMucDauTu_06102!F19,"'","\'"),"','TargetCode':''}")</f>
        <v>{'SheetId':'406a7b71-6f31-42ce-bb26-a9960d1610fd','UId':'907e57e5-9857-4936-a8bc-1445663c25dd','Col':6,'Row':19,'ColDynamic':6,'RowDynamic':18,'Format':'numberic','Value':' ','TargetCode':''}</v>
      </c>
    </row>
    <row r="277" ht="12.75">
      <c r="A277" t="str">
        <f>CONCATENATE("{'SheetId':'406a7b71-6f31-42ce-bb26-a9960d1610fd'",",","'UId':'e5242fb4-2ffe-4d3f-9df4-7358d0e2d0e2'",",'Col':",COLUMN(BCDanhMucDauTu_06102!G19),",'Row':",ROW(BCDanhMucDauTu_06102!G19),",","'ColDynamic':",COLUMN(BCDanhMucDauTu_06102!G18),",","'RowDynamic':",ROW(BCDanhMucDauTu_06102!G18),",","'Format':'numberic'",",'Value':'",SUBSTITUTE(BCDanhMucDauTu_06102!G19,"'","\'"),"','TargetCode':''}")</f>
        <v>{'SheetId':'406a7b71-6f31-42ce-bb26-a9960d1610fd','UId':'e5242fb4-2ffe-4d3f-9df4-7358d0e2d0e2','Col':7,'Row':19,'ColDynamic':7,'RowDynamic':18,'Format':'numberic','Value':' ','TargetCode':''}</v>
      </c>
    </row>
    <row r="278" ht="12.75">
      <c r="A278" t="str">
        <f>CONCATENATE("{'SheetId':'406a7b71-6f31-42ce-bb26-a9960d1610fd'",",","'UId':'8b835594-d0bc-4049-bcf4-85c4a44db994'",",'Col':",COLUMN(BCDanhMucDauTu_06102!D20),",'Row':",ROW(BCDanhMucDauTu_06102!D20),",","'Format':'numberic'",",'Value':'",SUBSTITUTE(BCDanhMucDauTu_06102!D20,"'","\'"),"','TargetCode':''}")</f>
        <v>{'SheetId':'406a7b71-6f31-42ce-bb26-a9960d1610fd','UId':'8b835594-d0bc-4049-bcf4-85c4a44db994','Col':4,'Row':20,'Format':'numberic','Value':' ','TargetCode':''}</v>
      </c>
    </row>
    <row r="279" ht="12.75">
      <c r="A279" t="str">
        <f>CONCATENATE("{'SheetId':'406a7b71-6f31-42ce-bb26-a9960d1610fd'",",","'UId':'9d845ec5-968e-475f-8fb1-ec9477d1f864'",",'Col':",COLUMN(BCDanhMucDauTu_06102!E20),",'Row':",ROW(BCDanhMucDauTu_06102!E20),",","'Format':'numberic'",",'Value':'",SUBSTITUTE(BCDanhMucDauTu_06102!E20,"'","\'"),"','TargetCode':''}")</f>
        <v>{'SheetId':'406a7b71-6f31-42ce-bb26-a9960d1610fd','UId':'9d845ec5-968e-475f-8fb1-ec9477d1f864','Col':5,'Row':20,'Format':'numberic','Value':' ','TargetCode':''}</v>
      </c>
    </row>
    <row r="280" ht="12.75">
      <c r="A280" t="str">
        <f>CONCATENATE("{'SheetId':'406a7b71-6f31-42ce-bb26-a9960d1610fd'",",","'UId':'a29fa834-c236-4352-9c64-5660baac2da1'",",'Col':",COLUMN(BCDanhMucDauTu_06102!F20),",'Row':",ROW(BCDanhMucDauTu_06102!F20),",","'Format':'numberic'",",'Value':'",SUBSTITUTE(BCDanhMucDauTu_06102!F20,"'","\'"),"','TargetCode':''}")</f>
        <v>{'SheetId':'406a7b71-6f31-42ce-bb26-a9960d1610fd','UId':'a29fa834-c236-4352-9c64-5660baac2da1','Col':6,'Row':20,'Format':'numberic','Value':'160538087','TargetCode':''}</v>
      </c>
    </row>
    <row r="281" ht="12.75">
      <c r="A281" t="str">
        <f>CONCATENATE("{'SheetId':'406a7b71-6f31-42ce-bb26-a9960d1610fd'",",","'UId':'d8b85ab4-dcea-4aed-8578-4f5319df4645'",",'Col':",COLUMN(BCDanhMucDauTu_06102!G20),",'Row':",ROW(BCDanhMucDauTu_06102!G20),",","'Format':'numberic'",",'Value':'",SUBSTITUTE(BCDanhMucDauTu_06102!G20,"'","\'"),"','TargetCode':''}")</f>
        <v>{'SheetId':'406a7b71-6f31-42ce-bb26-a9960d1610fd','UId':'d8b85ab4-dcea-4aed-8578-4f5319df4645','Col':7,'Row':20,'Format':'numberic','Value':'0.00234508231731951','TargetCode':''}</v>
      </c>
    </row>
    <row r="282" ht="12.75">
      <c r="A282" t="str">
        <f>CONCATENATE("{'SheetId':'406a7b71-6f31-42ce-bb26-a9960d1610fd'",",","'UId':'b9345690-63b2-4c70-94c4-1521cfd69689'",",'Col':",COLUMN(BCDanhMucDauTu_06102!A22),",'Row':",ROW(BCDanhMucDauTu_06102!A22),",","'ColDynamic':",COLUMN(BCDanhMucDauTu_06102!A21),",","'RowDynamic':",ROW(BCDanhMucDauTu_06102!A21),",","'Format':'numberic'",",'Value':'",SUBSTITUTE(BCDanhMucDauTu_06102!A22,"'","\'"),"','TargetCode':''}")</f>
        <v>{'SheetId':'406a7b71-6f31-42ce-bb26-a9960d1610fd','UId':'b9345690-63b2-4c70-94c4-1521cfd69689','Col':1,'Row':22,'ColDynamic':1,'RowDynamic':21,'Format':'numberic','Value':'','TargetCode':''}</v>
      </c>
    </row>
    <row r="283" ht="12.75">
      <c r="A283" t="str">
        <f>CONCATENATE("{'SheetId':'406a7b71-6f31-42ce-bb26-a9960d1610fd'",",","'UId':'354d2ce3-806a-4959-a001-a2d805059365'",",'Col':",COLUMN(BCDanhMucDauTu_06102!B22),",'Row':",ROW(BCDanhMucDauTu_06102!B22),",","'ColDynamic':",COLUMN(BCDanhMucDauTu_06102!B21),",","'RowDynamic':",ROW(BCDanhMucDauTu_06102!B21),",","'Format':'string'",",'Value':'",SUBSTITUTE(BCDanhMucDauTu_06102!B22,"'","\'"),"','TargetCode':''}")</f>
        <v>{'SheetId':'406a7b71-6f31-42ce-bb26-a9960d1610fd','UId':'354d2ce3-806a-4959-a001-a2d805059365','Col':2,'Row':22,'ColDynamic':2,'RowDynamic':21,'Format':'string','Value':'Tổng','TargetCode':''}</v>
      </c>
    </row>
    <row r="284" ht="12.75">
      <c r="A284" t="str">
        <f>CONCATENATE("{'SheetId':'406a7b71-6f31-42ce-bb26-a9960d1610fd'",",","'UId':'21f65c52-75b2-4828-b423-ab19249c78c7'",",'Col':",COLUMN(BCDanhMucDauTu_06102!C22),",'Row':",ROW(BCDanhMucDauTu_06102!C22),",","'ColDynamic':",COLUMN(BCDanhMucDauTu_06102!C21),",","'RowDynamic':",ROW(BCDanhMucDauTu_06102!C21),",","'Format':'numberic'",",'Value':'",SUBSTITUTE(BCDanhMucDauTu_06102!C22,"'","\'"),"','TargetCode':''}")</f>
        <v>{'SheetId':'406a7b71-6f31-42ce-bb26-a9960d1610fd','UId':'21f65c52-75b2-4828-b423-ab19249c78c7','Col':3,'Row':22,'ColDynamic':3,'RowDynamic':21,'Format':'numberic','Value':'','TargetCode':''}</v>
      </c>
    </row>
    <row r="285" ht="12.75">
      <c r="A285" t="str">
        <f>CONCATENATE("{'SheetId':'406a7b71-6f31-42ce-bb26-a9960d1610fd'",",","'UId':'0471c8e6-a573-4e9e-9979-61de8414fd39'",",'Col':",COLUMN(BCDanhMucDauTu_06102!D22),",'Row':",ROW(BCDanhMucDauTu_06102!D22),",","'ColDynamic':",COLUMN(BCDanhMucDauTu_06102!D21),",","'RowDynamic':",ROW(BCDanhMucDauTu_06102!D21),",","'Format':'numberic'",",'Value':'",SUBSTITUTE(BCDanhMucDauTu_06102!D22,"'","\'"),"','TargetCode':''}")</f>
        <v>{'SheetId':'406a7b71-6f31-42ce-bb26-a9960d1610fd','UId':'0471c8e6-a573-4e9e-9979-61de8414fd39','Col':4,'Row':22,'ColDynamic':4,'RowDynamic':21,'Format':'numberic','Value':' ','TargetCode':''}</v>
      </c>
    </row>
    <row r="286" ht="12.75">
      <c r="A286" t="str">
        <f>CONCATENATE("{'SheetId':'406a7b71-6f31-42ce-bb26-a9960d1610fd'",",","'UId':'2f95979f-91f5-4c11-bfef-a7c11236ac9b'",",'Col':",COLUMN(BCDanhMucDauTu_06102!E22),",'Row':",ROW(BCDanhMucDauTu_06102!E22),",","'ColDynamic':",COLUMN(BCDanhMucDauTu_06102!E21),",","'RowDynamic':",ROW(BCDanhMucDauTu_06102!E21),",","'Format':'numberic'",",'Value':'",SUBSTITUTE(BCDanhMucDauTu_06102!E22,"'","\'"),"','TargetCode':''}")</f>
        <v>{'SheetId':'406a7b71-6f31-42ce-bb26-a9960d1610fd','UId':'2f95979f-91f5-4c11-bfef-a7c11236ac9b','Col':5,'Row':22,'ColDynamic':5,'RowDynamic':21,'Format':'numberic','Value':' ','TargetCode':''}</v>
      </c>
    </row>
    <row r="287" ht="12.75">
      <c r="A287" t="str">
        <f>CONCATENATE("{'SheetId':'406a7b71-6f31-42ce-bb26-a9960d1610fd'",",","'UId':'e4f78115-b118-46dd-91f0-38051a5ee4f8'",",'Col':",COLUMN(BCDanhMucDauTu_06102!F22),",'Row':",ROW(BCDanhMucDauTu_06102!F22),",","'ColDynamic':",COLUMN(BCDanhMucDauTu_06102!F21),",","'RowDynamic':",ROW(BCDanhMucDauTu_06102!F21),",","'Format':'numberic'",",'Value':'",SUBSTITUTE(BCDanhMucDauTu_06102!F22,"'","\'"),"','TargetCode':''}")</f>
        <v>{'SheetId':'406a7b71-6f31-42ce-bb26-a9960d1610fd','UId':'e4f78115-b118-46dd-91f0-38051a5ee4f8','Col':6,'Row':22,'ColDynamic':6,'RowDynamic':21,'Format':'numberic','Value':'160538087','TargetCode':''}</v>
      </c>
    </row>
    <row r="288" ht="12.75">
      <c r="A288" t="str">
        <f>CONCATENATE("{'SheetId':'406a7b71-6f31-42ce-bb26-a9960d1610fd'",",","'UId':'35e9f4a0-9ebc-486f-abba-8adc11dfc899'",",'Col':",COLUMN(BCDanhMucDauTu_06102!G22),",'Row':",ROW(BCDanhMucDauTu_06102!G22),",","'ColDynamic':",COLUMN(BCDanhMucDauTu_06102!G21),",","'RowDynamic':",ROW(BCDanhMucDauTu_06102!G21),",","'Format':'numberic'",",'Value':'",SUBSTITUTE(BCDanhMucDauTu_06102!G22,"'","\'"),"','TargetCode':''}")</f>
        <v>{'SheetId':'406a7b71-6f31-42ce-bb26-a9960d1610fd','UId':'35e9f4a0-9ebc-486f-abba-8adc11dfc899','Col':7,'Row':22,'ColDynamic':7,'RowDynamic':21,'Format':'numberic','Value':'0.00234508231731951','TargetCode':''}</v>
      </c>
    </row>
    <row r="289" ht="12.75">
      <c r="A289" t="str">
        <f>CONCATENATE("{'SheetId':'406a7b71-6f31-42ce-bb26-a9960d1610fd'",",","'UId':'bee9ecad-6c4e-40b5-b30b-e4c005cea55f'",",'Col':",COLUMN(BCDanhMucDauTu_06102!D23),",'Row':",ROW(BCDanhMucDauTu_06102!D23),",","'Format':'numberic'",",'Value':'",SUBSTITUTE(BCDanhMucDauTu_06102!D23,"'","\'"),"','TargetCode':''}")</f>
        <v>{'SheetId':'406a7b71-6f31-42ce-bb26-a9960d1610fd','UId':'bee9ecad-6c4e-40b5-b30b-e4c005cea55f','Col':4,'Row':23,'Format':'numberic','Value':' ','TargetCode':''}</v>
      </c>
    </row>
    <row r="290" ht="12.75">
      <c r="A290" t="str">
        <f>CONCATENATE("{'SheetId':'406a7b71-6f31-42ce-bb26-a9960d1610fd'",",","'UId':'db930e48-4a1c-4235-b72d-520d42bfa49d'",",'Col':",COLUMN(BCDanhMucDauTu_06102!E23),",'Row':",ROW(BCDanhMucDauTu_06102!E23),",","'Format':'numberic'",",'Value':'",SUBSTITUTE(BCDanhMucDauTu_06102!E23,"'","\'"),"','TargetCode':''}")</f>
        <v>{'SheetId':'406a7b71-6f31-42ce-bb26-a9960d1610fd','UId':'db930e48-4a1c-4235-b72d-520d42bfa49d','Col':5,'Row':23,'Format':'numberic','Value':' ','TargetCode':''}</v>
      </c>
    </row>
    <row r="291" ht="12.75">
      <c r="A291" t="str">
        <f>CONCATENATE("{'SheetId':'406a7b71-6f31-42ce-bb26-a9960d1610fd'",",","'UId':'2c7d1496-780c-4679-bfc4-221a9c057666'",",'Col':",COLUMN(BCDanhMucDauTu_06102!F23),",'Row':",ROW(BCDanhMucDauTu_06102!F23),",","'Format':'numberic'",",'Value':'",SUBSTITUTE(BCDanhMucDauTu_06102!F23,"'","\'"),"','TargetCode':''}")</f>
        <v>{'SheetId':'406a7b71-6f31-42ce-bb26-a9960d1610fd','UId':'2c7d1496-780c-4679-bfc4-221a9c057666','Col':6,'Row':23,'Format':'numberic','Value':' ','TargetCode':''}</v>
      </c>
    </row>
    <row r="292" ht="12.75">
      <c r="A292" t="str">
        <f>CONCATENATE("{'SheetId':'406a7b71-6f31-42ce-bb26-a9960d1610fd'",",","'UId':'678ffb28-5d2c-4dea-b94c-a296f4e618cd'",",'Col':",COLUMN(BCDanhMucDauTu_06102!G23),",'Row':",ROW(BCDanhMucDauTu_06102!G23),",","'Format':'numberic'",",'Value':'",SUBSTITUTE(BCDanhMucDauTu_06102!G23,"'","\'"),"','TargetCode':''}")</f>
        <v>{'SheetId':'406a7b71-6f31-42ce-bb26-a9960d1610fd','UId':'678ffb28-5d2c-4dea-b94c-a296f4e618cd','Col':7,'Row':23,'Format':'numberic','Value':' ','TargetCode':''}</v>
      </c>
    </row>
    <row r="293" ht="12.75">
      <c r="A293" t="str">
        <f>CONCATENATE("{'SheetId':'406a7b71-6f31-42ce-bb26-a9960d1610fd'",",","'UId':'f8de2483-f501-4901-90e8-4e6457a0b943'",",'Col':",COLUMN(BCDanhMucDauTu_06102!D24),",'Row':",ROW(BCDanhMucDauTu_06102!D24),",","'Format':'numberic'",",'Value':'",SUBSTITUTE(BCDanhMucDauTu_06102!D24,"'","\'"),"','TargetCode':''}")</f>
        <v>{'SheetId':'406a7b71-6f31-42ce-bb26-a9960d1610fd','UId':'f8de2483-f501-4901-90e8-4e6457a0b943','Col':4,'Row':24,'Format':'numberic','Value':' ','TargetCode':''}</v>
      </c>
    </row>
    <row r="294" ht="12.75">
      <c r="A294" t="str">
        <f>CONCATENATE("{'SheetId':'406a7b71-6f31-42ce-bb26-a9960d1610fd'",",","'UId':'361d489f-67d1-440e-81aa-dec0048c2725'",",'Col':",COLUMN(BCDanhMucDauTu_06102!E24),",'Row':",ROW(BCDanhMucDauTu_06102!E24),",","'Format':'numberic'",",'Value':'",SUBSTITUTE(BCDanhMucDauTu_06102!E24,"'","\'"),"','TargetCode':''}")</f>
        <v>{'SheetId':'406a7b71-6f31-42ce-bb26-a9960d1610fd','UId':'361d489f-67d1-440e-81aa-dec0048c2725','Col':5,'Row':24,'Format':'numberic','Value':' ','TargetCode':''}</v>
      </c>
    </row>
    <row r="295" ht="12.75">
      <c r="A295" t="str">
        <f>CONCATENATE("{'SheetId':'406a7b71-6f31-42ce-bb26-a9960d1610fd'",",","'UId':'d36ff2f6-d66e-46c6-9ea6-3878949b9e29'",",'Col':",COLUMN(BCDanhMucDauTu_06102!F24),",'Row':",ROW(BCDanhMucDauTu_06102!F24),",","'Format':'numberic'",",'Value':'",SUBSTITUTE(BCDanhMucDauTu_06102!F24,"'","\'"),"','TargetCode':''}")</f>
        <v>{'SheetId':'406a7b71-6f31-42ce-bb26-a9960d1610fd','UId':'d36ff2f6-d66e-46c6-9ea6-3878949b9e29','Col':6,'Row':24,'Format':'numberic','Value':'2780239095','TargetCode':''}</v>
      </c>
    </row>
    <row r="296" ht="12.75">
      <c r="A296" t="str">
        <f>CONCATENATE("{'SheetId':'406a7b71-6f31-42ce-bb26-a9960d1610fd'",",","'UId':'2dc17176-f708-4a94-98b3-c7578fd2e002'",",'Col':",COLUMN(BCDanhMucDauTu_06102!G24),",'Row':",ROW(BCDanhMucDauTu_06102!G24),",","'Format':'numberic'",",'Value':'",SUBSTITUTE(BCDanhMucDauTu_06102!G24,"'","\'"),"','TargetCode':''}")</f>
        <v>{'SheetId':'406a7b71-6f31-42ce-bb26-a9960d1610fd','UId':'2dc17176-f708-4a94-98b3-c7578fd2e002','Col':7,'Row':24,'Format':'numberic','Value':'0.0406127272440022','TargetCode':''}</v>
      </c>
    </row>
    <row r="297" ht="12.75">
      <c r="A297" t="str">
        <f>CONCATENATE("{'SheetId':'406a7b71-6f31-42ce-bb26-a9960d1610fd'",",","'UId':'16832b34-785f-41f7-9b91-852adb8fc126'",",'Col':",COLUMN(BCDanhMucDauTu_06102!D25),",'Row':",ROW(BCDanhMucDauTu_06102!D25),",","'Format':'numberic'",",'Value':'",SUBSTITUTE(BCDanhMucDauTu_06102!D25,"'","\'"),"','TargetCode':''}")</f>
        <v>{'SheetId':'406a7b71-6f31-42ce-bb26-a9960d1610fd','UId':'16832b34-785f-41f7-9b91-852adb8fc126','Col':4,'Row':25,'Format':'numberic','Value':' ','TargetCode':''}</v>
      </c>
    </row>
    <row r="298" ht="12.75">
      <c r="A298" t="str">
        <f>CONCATENATE("{'SheetId':'406a7b71-6f31-42ce-bb26-a9960d1610fd'",",","'UId':'aea10368-3244-4732-9a2e-ec2db2c5e55f'",",'Col':",COLUMN(BCDanhMucDauTu_06102!E25),",'Row':",ROW(BCDanhMucDauTu_06102!E25),",","'Format':'numberic'",",'Value':'",SUBSTITUTE(BCDanhMucDauTu_06102!E25,"'","\'"),"','TargetCode':''}")</f>
        <v>{'SheetId':'406a7b71-6f31-42ce-bb26-a9960d1610fd','UId':'aea10368-3244-4732-9a2e-ec2db2c5e55f','Col':5,'Row':25,'Format':'numberic','Value':' ','TargetCode':''}</v>
      </c>
    </row>
    <row r="299" ht="12.75">
      <c r="A299" t="str">
        <f>CONCATENATE("{'SheetId':'406a7b71-6f31-42ce-bb26-a9960d1610fd'",",","'UId':'a2f6301e-4a47-456f-90ba-bd5bb0abaca0'",",'Col':",COLUMN(BCDanhMucDauTu_06102!F25),",'Row':",ROW(BCDanhMucDauTu_06102!F25),",","'Format':'numberic'",",'Value':'",SUBSTITUTE(BCDanhMucDauTu_06102!F25,"'","\'"),"','TargetCode':''}")</f>
        <v>{'SheetId':'406a7b71-6f31-42ce-bb26-a9960d1610fd','UId':'a2f6301e-4a47-456f-90ba-bd5bb0abaca0','Col':6,'Row':25,'Format':'numberic','Value':'68457335512','TargetCode':''}</v>
      </c>
    </row>
    <row r="300" ht="12.75">
      <c r="A300" t="str">
        <f>CONCATENATE("{'SheetId':'406a7b71-6f31-42ce-bb26-a9960d1610fd'",",","'UId':'a09d1552-9e67-4419-8cd9-2487759c1dd6'",",'Col':",COLUMN(BCDanhMucDauTu_06102!G25),",'Row':",ROW(BCDanhMucDauTu_06102!G25),",","'Format':'numberic'",",'Value':'",SUBSTITUTE(BCDanhMucDauTu_06102!G25,"'","\'"),"','TargetCode':''}")</f>
        <v>{'SheetId':'406a7b71-6f31-42ce-bb26-a9960d1610fd','UId':'a09d1552-9e67-4419-8cd9-2487759c1dd6','Col':7,'Row':25,'Format':'numberic','Value':'1','TargetCode':''}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VIET HA</cp:lastModifiedBy>
  <dcterms:modified xsi:type="dcterms:W3CDTF">2022-04-14T08:48:28Z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