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795" windowHeight="2700" firstSheet="1" activeTab="5"/>
  </bookViews>
  <sheets>
    <sheet name="Tong Quat" sheetId="1" r:id="rId1"/>
    <sheet name="BCTaiSan_06116" sheetId="2" r:id="rId2"/>
    <sheet name="BCKetQuaHoatDong_06117" sheetId="3" r:id="rId3"/>
    <sheet name="BCDanhMucDauTu_06118" sheetId="4" r:id="rId4"/>
    <sheet name="BCHoatDongVay_06119" sheetId="5" r:id="rId5"/>
    <sheet name="Khac_06120" sheetId="6" r:id="rId6"/>
    <sheet name="TKGD_NguoiLienQuan_06132" sheetId="7" r:id="rId7"/>
    <sheet name="TKGD_BDS_06200" sheetId="8" r:id="rId8"/>
    <sheet name="SheetHidden" sheetId="9" state="hidden" r:id="rId9"/>
  </sheets>
  <definedNames/>
  <calcPr fullCalcOnLoad="1"/>
</workbook>
</file>

<file path=xl/comments2.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A10" authorId="0">
      <text>
        <r>
          <rPr>
            <sz val="10"/>
            <rFont val="Arial"/>
            <family val="0"/>
          </rPr>
          <t>Ô chỉ tiêu có định dạng số. Đơn vị tính x 1 (hoặc %)
Dữ liệu động đầu vào hợp lệ khi chỉ được thêm dòng trên ô này.</t>
        </r>
      </text>
    </comment>
    <comment ref="B10" authorId="0">
      <text>
        <r>
          <rPr>
            <sz val="10"/>
            <rFont val="Arial"/>
            <family val="0"/>
          </rPr>
          <t>Ô chỉ tiêu có định dạng ký tự
Dữ liệu động đầu vào hợp lệ khi chỉ được thêm dòng trên ô này.</t>
        </r>
      </text>
    </comment>
    <comment ref="C10"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
Dữ liệu động đầu vào hợp lệ khi chỉ được thêm dòng trên ô này.</t>
        </r>
      </text>
    </comment>
    <comment ref="E10" authorId="0">
      <text>
        <r>
          <rPr>
            <sz val="10"/>
            <rFont val="Arial"/>
            <family val="0"/>
          </rPr>
          <t>Ô chỉ tiêu có định dạng số. Đơn vị tính x 1 (hoặc %)
Dữ liệu động đầu vào hợp lệ khi chỉ được thêm dòng trên ô này.</t>
        </r>
      </text>
    </comment>
    <comment ref="F10"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F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A16" authorId="0">
      <text>
        <r>
          <rPr>
            <sz val="10"/>
            <rFont val="Arial"/>
            <family val="0"/>
          </rPr>
          <t>Ô chỉ tiêu có định dạng số. Đơn vị tính x 1 (hoặc %)
Dữ liệu động đầu vào hợp lệ khi chỉ được thêm dòng trên ô này.</t>
        </r>
      </text>
    </comment>
    <comment ref="B16" authorId="0">
      <text>
        <r>
          <rPr>
            <sz val="10"/>
            <rFont val="Arial"/>
            <family val="0"/>
          </rPr>
          <t>Ô chỉ tiêu có định dạng ký tự
Dữ liệu động đầu vào hợp lệ khi chỉ được thêm dòng trên ô này.</t>
        </r>
      </text>
    </comment>
    <comment ref="C16"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
Dữ liệu động đầu vào hợp lệ khi chỉ được thêm dòng trên ô này.</t>
        </r>
      </text>
    </comment>
    <comment ref="E16" authorId="0">
      <text>
        <r>
          <rPr>
            <sz val="10"/>
            <rFont val="Arial"/>
            <family val="0"/>
          </rPr>
          <t>Ô chỉ tiêu có định dạng số. Đơn vị tính x 1 (hoặc %)
Dữ liệu động đầu vào hợp lệ khi chỉ được thêm dòng trên ô này.</t>
        </r>
      </text>
    </comment>
    <comment ref="F16"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F17" authorId="0">
      <text>
        <r>
          <rPr>
            <sz val="10"/>
            <rFont val="Arial"/>
            <family val="0"/>
          </rPr>
          <t>Ô chỉ tiêu có định dạng số. Đơn vị tính x 1 (hoặc %)</t>
        </r>
      </text>
    </comment>
    <comment ref="A19" authorId="0">
      <text>
        <r>
          <rPr>
            <sz val="10"/>
            <rFont val="Arial"/>
            <family val="0"/>
          </rPr>
          <t>Ô chỉ tiêu có định dạng số. Đơn vị tính x 1 (hoặc %)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A22" authorId="0">
      <text>
        <r>
          <rPr>
            <sz val="10"/>
            <rFont val="Arial"/>
            <family val="0"/>
          </rPr>
          <t>Ô chỉ tiêu có định dạng số. Đơn vị tính x 1 (hoặc %)
Dữ liệu động đầu vào hợp lệ khi chỉ được thêm dòng trên ô này.</t>
        </r>
      </text>
    </comment>
    <comment ref="B22" authorId="0">
      <text>
        <r>
          <rPr>
            <sz val="10"/>
            <rFont val="Arial"/>
            <family val="0"/>
          </rPr>
          <t>Ô chỉ tiêu có định dạng ký tự
Dữ liệu động đầu vào hợp lệ khi chỉ được thêm dòng trên ô này.</t>
        </r>
      </text>
    </comment>
    <comment ref="C22" authorId="0">
      <text>
        <r>
          <rPr>
            <sz val="10"/>
            <rFont val="Arial"/>
            <family val="0"/>
          </rPr>
          <t>Ô chỉ tiêu có định dạng số. Đơn vị tính x 1 (hoặc %)
Dữ liệu động đầu vào hợp lệ khi chỉ được thêm dòng trên ô này.</t>
        </r>
      </text>
    </comment>
    <comment ref="D22" authorId="0">
      <text>
        <r>
          <rPr>
            <sz val="10"/>
            <rFont val="Arial"/>
            <family val="0"/>
          </rPr>
          <t>Ô chỉ tiêu có định dạng số. Đơn vị tính x 1 (hoặc %)
Dữ liệu động đầu vào hợp lệ khi chỉ được thêm dòng trên ô này.</t>
        </r>
      </text>
    </comment>
    <comment ref="E22" authorId="0">
      <text>
        <r>
          <rPr>
            <sz val="10"/>
            <rFont val="Arial"/>
            <family val="0"/>
          </rPr>
          <t>Ô chỉ tiêu có định dạng số. Đơn vị tính x 1 (hoặc %)
Dữ liệu động đầu vào hợp lệ khi chỉ được thêm dòng trên ô này.</t>
        </r>
      </text>
    </comment>
    <comment ref="F22"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F23" authorId="0">
      <text>
        <r>
          <rPr>
            <sz val="10"/>
            <rFont val="Arial"/>
            <family val="0"/>
          </rPr>
          <t>Ô chỉ tiêu có định dạng số. Đơn vị tính x 1 (hoặc %)</t>
        </r>
      </text>
    </comment>
    <comment ref="A25" authorId="0">
      <text>
        <r>
          <rPr>
            <sz val="10"/>
            <rFont val="Arial"/>
            <family val="0"/>
          </rPr>
          <t>Ô chỉ tiêu có định dạng số. Đơn vị tính x 1 (hoặc %)
Dữ liệu động đầu vào hợp lệ khi chỉ được thêm dòng trên ô này.</t>
        </r>
      </text>
    </comment>
    <comment ref="B25" authorId="0">
      <text>
        <r>
          <rPr>
            <sz val="10"/>
            <rFont val="Arial"/>
            <family val="0"/>
          </rPr>
          <t>Ô chỉ tiêu có định dạng ký tự
Dữ liệu động đầu vào hợp lệ khi chỉ được thêm dòng trên ô này.</t>
        </r>
      </text>
    </comment>
    <comment ref="C25" authorId="0">
      <text>
        <r>
          <rPr>
            <sz val="10"/>
            <rFont val="Arial"/>
            <family val="0"/>
          </rPr>
          <t>Ô chỉ tiêu có định dạng số. Đơn vị tính x 1 (hoặc %)
Dữ liệu động đầu vào hợp lệ khi chỉ được thêm dòng trên ô này.</t>
        </r>
      </text>
    </comment>
    <comment ref="D25" authorId="0">
      <text>
        <r>
          <rPr>
            <sz val="10"/>
            <rFont val="Arial"/>
            <family val="0"/>
          </rPr>
          <t>Ô chỉ tiêu có định dạng số. Đơn vị tính x 1 (hoặc %)
Dữ liệu động đầu vào hợp lệ khi chỉ được thêm dòng trên ô này.</t>
        </r>
      </text>
    </comment>
    <comment ref="E25" authorId="0">
      <text>
        <r>
          <rPr>
            <sz val="10"/>
            <rFont val="Arial"/>
            <family val="0"/>
          </rPr>
          <t>Ô chỉ tiêu có định dạng số. Đơn vị tính x 1 (hoặc %)
Dữ liệu động đầu vào hợp lệ khi chỉ được thêm dòng trên ô này.</t>
        </r>
      </text>
    </comment>
    <comment ref="F25" authorId="0">
      <text>
        <r>
          <rPr>
            <sz val="10"/>
            <rFont val="Arial"/>
            <family val="0"/>
          </rPr>
          <t>Ô chỉ tiêu có định dạng số. Đơn vị tính x 1 (hoặc %)
Dữ liệu động đầu vào hợp lệ khi chỉ được thêm dòng trên ô này.</t>
        </r>
      </text>
    </comment>
    <comment ref="D26" authorId="0">
      <text>
        <r>
          <rPr>
            <sz val="10"/>
            <rFont val="Arial"/>
            <family val="0"/>
          </rPr>
          <t>Ô chỉ tiêu có định dạng số. Đơn vị tính x 1 (hoặc %)</t>
        </r>
      </text>
    </comment>
    <comment ref="E26" authorId="0">
      <text>
        <r>
          <rPr>
            <sz val="10"/>
            <rFont val="Arial"/>
            <family val="0"/>
          </rPr>
          <t>Ô chỉ tiêu có định dạng số. Đơn vị tính x 1 (hoặc %)</t>
        </r>
      </text>
    </comment>
    <comment ref="F26" authorId="0">
      <text>
        <r>
          <rPr>
            <sz val="10"/>
            <rFont val="Arial"/>
            <family val="0"/>
          </rPr>
          <t>Ô chỉ tiêu có định dạng số. Đơn vị tính x 1 (hoặc %)</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F28" authorId="0">
      <text>
        <r>
          <rPr>
            <sz val="10"/>
            <rFont val="Arial"/>
            <family val="0"/>
          </rPr>
          <t>Ô chỉ tiêu có định dạng số. Đơn vị tính x 1 (hoặc %)</t>
        </r>
      </text>
    </comment>
    <comment ref="A30" authorId="0">
      <text>
        <r>
          <rPr>
            <sz val="10"/>
            <rFont val="Arial"/>
            <family val="0"/>
          </rPr>
          <t>Ô chỉ tiêu có định dạng số. Đơn vị tính x 1 (hoặc %)
Dữ liệu động đầu vào hợp lệ khi chỉ được thêm dòng trên ô này.</t>
        </r>
      </text>
    </comment>
    <comment ref="B30" authorId="0">
      <text>
        <r>
          <rPr>
            <sz val="10"/>
            <rFont val="Arial"/>
            <family val="0"/>
          </rPr>
          <t>Ô chỉ tiêu có định dạng ký tự
Dữ liệu động đầu vào hợp lệ khi chỉ được thêm dòng trên ô này.</t>
        </r>
      </text>
    </comment>
    <comment ref="C30" authorId="0">
      <text>
        <r>
          <rPr>
            <sz val="10"/>
            <rFont val="Arial"/>
            <family val="0"/>
          </rPr>
          <t>Ô chỉ tiêu có định dạng số. Đơn vị tính x 1 (hoặc %)
Dữ liệu động đầu vào hợp lệ khi chỉ được thêm dòng trên ô này.</t>
        </r>
      </text>
    </comment>
    <comment ref="D30" authorId="0">
      <text>
        <r>
          <rPr>
            <sz val="10"/>
            <rFont val="Arial"/>
            <family val="0"/>
          </rPr>
          <t>Ô chỉ tiêu có định dạng số. Đơn vị tính x 1 (hoặc %)
Dữ liệu động đầu vào hợp lệ khi chỉ được thêm dòng trên ô này.</t>
        </r>
      </text>
    </comment>
    <comment ref="E30" authorId="0">
      <text>
        <r>
          <rPr>
            <sz val="10"/>
            <rFont val="Arial"/>
            <family val="0"/>
          </rPr>
          <t>Ô chỉ tiêu có định dạng số. Đơn vị tính x 1 (hoặc %)
Dữ liệu động đầu vào hợp lệ khi chỉ được thêm dòng trên ô này.</t>
        </r>
      </text>
    </comment>
    <comment ref="F30" authorId="0">
      <text>
        <r>
          <rPr>
            <sz val="10"/>
            <rFont val="Arial"/>
            <family val="0"/>
          </rPr>
          <t>Ô chỉ tiêu có định dạng số. Đơn vị tính x 1 (hoặc %)
Dữ liệu động đầu vào hợp lệ khi chỉ được thêm dòng trên ô này.</t>
        </r>
      </text>
    </comment>
    <comment ref="D31"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F31" authorId="0">
      <text>
        <r>
          <rPr>
            <sz val="10"/>
            <rFont val="Arial"/>
            <family val="0"/>
          </rPr>
          <t>Ô chỉ tiêu có định dạng số. Đơn vị tính x 1 (hoặc %)</t>
        </r>
      </text>
    </comment>
    <comment ref="A33" authorId="0">
      <text>
        <r>
          <rPr>
            <sz val="10"/>
            <rFont val="Arial"/>
            <family val="0"/>
          </rPr>
          <t>Ô chỉ tiêu có định dạng số. Đơn vị tính x 1 (hoặc %)
Dữ liệu động đầu vào hợp lệ khi chỉ được thêm dòng trên ô này.</t>
        </r>
      </text>
    </comment>
    <comment ref="B33" authorId="0">
      <text>
        <r>
          <rPr>
            <sz val="10"/>
            <rFont val="Arial"/>
            <family val="0"/>
          </rPr>
          <t>Ô chỉ tiêu có định dạng ký tự
Dữ liệu động đầu vào hợp lệ khi chỉ được thêm dòng trên ô này.</t>
        </r>
      </text>
    </comment>
    <comment ref="C33" authorId="0">
      <text>
        <r>
          <rPr>
            <sz val="10"/>
            <rFont val="Arial"/>
            <family val="0"/>
          </rPr>
          <t>Ô chỉ tiêu có định dạng số. Đơn vị tính x 1 (hoặc %)
Dữ liệu động đầu vào hợp lệ khi chỉ được thêm dòng trên ô này.</t>
        </r>
      </text>
    </comment>
    <comment ref="D33" authorId="0">
      <text>
        <r>
          <rPr>
            <sz val="10"/>
            <rFont val="Arial"/>
            <family val="0"/>
          </rPr>
          <t>Ô chỉ tiêu có định dạng số. Đơn vị tính x 1 (hoặc %)
Dữ liệu động đầu vào hợp lệ khi chỉ được thêm dòng trên ô này.</t>
        </r>
      </text>
    </comment>
    <comment ref="E33" authorId="0">
      <text>
        <r>
          <rPr>
            <sz val="10"/>
            <rFont val="Arial"/>
            <family val="0"/>
          </rPr>
          <t>Ô chỉ tiêu có định dạng số. Đơn vị tính x 1 (hoặc %)
Dữ liệu động đầu vào hợp lệ khi chỉ được thêm dòng trên ô này.</t>
        </r>
      </text>
    </comment>
    <comment ref="F33" authorId="0">
      <text>
        <r>
          <rPr>
            <sz val="10"/>
            <rFont val="Arial"/>
            <family val="0"/>
          </rPr>
          <t>Ô chỉ tiêu có định dạng số. Đơn vị tính x 1 (hoặc %)
Dữ liệu động đầu vào hợp lệ khi chỉ được thêm dòng trên ô này.</t>
        </r>
      </text>
    </comment>
    <comment ref="D34" authorId="0">
      <text>
        <r>
          <rPr>
            <sz val="10"/>
            <rFont val="Arial"/>
            <family val="0"/>
          </rPr>
          <t>Ô chỉ tiêu có định dạng số. Đơn vị tính x 1 (hoặc %)</t>
        </r>
      </text>
    </comment>
    <comment ref="E34" authorId="0">
      <text>
        <r>
          <rPr>
            <sz val="10"/>
            <rFont val="Arial"/>
            <family val="0"/>
          </rPr>
          <t>Ô chỉ tiêu có định dạng số. Đơn vị tính x 1 (hoặc %)</t>
        </r>
      </text>
    </comment>
    <comment ref="F34" authorId="0">
      <text>
        <r>
          <rPr>
            <sz val="10"/>
            <rFont val="Arial"/>
            <family val="0"/>
          </rPr>
          <t>Ô chỉ tiêu có định dạng số. Đơn vị tính x 1 (hoặc %)</t>
        </r>
      </text>
    </comment>
    <comment ref="A36" authorId="0">
      <text>
        <r>
          <rPr>
            <sz val="10"/>
            <rFont val="Arial"/>
            <family val="0"/>
          </rPr>
          <t>Ô chỉ tiêu có định dạng số. Đơn vị tính x 1 (hoặc %)
Dữ liệu động đầu vào hợp lệ khi chỉ được thêm dòng trên ô này.</t>
        </r>
      </text>
    </comment>
    <comment ref="B36" authorId="0">
      <text>
        <r>
          <rPr>
            <sz val="10"/>
            <rFont val="Arial"/>
            <family val="0"/>
          </rPr>
          <t>Ô chỉ tiêu có định dạng ký tự
Dữ liệu động đầu vào hợp lệ khi chỉ được thêm dòng trên ô này.</t>
        </r>
      </text>
    </comment>
    <comment ref="C36" authorId="0">
      <text>
        <r>
          <rPr>
            <sz val="10"/>
            <rFont val="Arial"/>
            <family val="0"/>
          </rPr>
          <t>Ô chỉ tiêu có định dạng số. Đơn vị tính x 1 (hoặc %)
Dữ liệu động đầu vào hợp lệ khi chỉ được thêm dòng trên ô này.</t>
        </r>
      </text>
    </comment>
    <comment ref="D36" authorId="0">
      <text>
        <r>
          <rPr>
            <sz val="10"/>
            <rFont val="Arial"/>
            <family val="0"/>
          </rPr>
          <t>Ô chỉ tiêu có định dạng số. Đơn vị tính x 1 (hoặc %)
Dữ liệu động đầu vào hợp lệ khi chỉ được thêm dòng trên ô này.</t>
        </r>
      </text>
    </comment>
    <comment ref="E36" authorId="0">
      <text>
        <r>
          <rPr>
            <sz val="10"/>
            <rFont val="Arial"/>
            <family val="0"/>
          </rPr>
          <t>Ô chỉ tiêu có định dạng số. Đơn vị tính x 1 (hoặc %)
Dữ liệu động đầu vào hợp lệ khi chỉ được thêm dòng trên ô này.</t>
        </r>
      </text>
    </comment>
    <comment ref="F36"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t>
        </r>
      </text>
    </comment>
    <comment ref="E37" authorId="0">
      <text>
        <r>
          <rPr>
            <sz val="10"/>
            <rFont val="Arial"/>
            <family val="0"/>
          </rPr>
          <t>Ô chỉ tiêu có định dạng số. Đơn vị tính x 1 (hoặc %)</t>
        </r>
      </text>
    </comment>
    <comment ref="F37" authorId="0">
      <text>
        <r>
          <rPr>
            <sz val="10"/>
            <rFont val="Arial"/>
            <family val="0"/>
          </rPr>
          <t>Ô chỉ tiêu có định dạng số. Đơn vị tính x 1 (hoặc %)</t>
        </r>
      </text>
    </comment>
    <comment ref="D38" authorId="0">
      <text>
        <r>
          <rPr>
            <sz val="10"/>
            <rFont val="Arial"/>
            <family val="0"/>
          </rPr>
          <t>Ô chỉ tiêu có định dạng số. Đơn vị tính x 1 (hoặc %)</t>
        </r>
      </text>
    </comment>
    <comment ref="E38" authorId="0">
      <text>
        <r>
          <rPr>
            <sz val="10"/>
            <rFont val="Arial"/>
            <family val="0"/>
          </rPr>
          <t>Ô chỉ tiêu có định dạng số. Đơn vị tính x 1 (hoặc %)</t>
        </r>
      </text>
    </comment>
    <comment ref="F38" authorId="0">
      <text>
        <r>
          <rPr>
            <sz val="10"/>
            <rFont val="Arial"/>
            <family val="0"/>
          </rPr>
          <t>Ô chỉ tiêu có định dạng số. Đơn vị tính x 1 (hoặc %)</t>
        </r>
      </text>
    </comment>
    <comment ref="D39" authorId="0">
      <text>
        <r>
          <rPr>
            <sz val="10"/>
            <rFont val="Arial"/>
            <family val="0"/>
          </rPr>
          <t>Ô chỉ tiêu có định dạng số. Đơn vị tính x 1 (hoặc %)</t>
        </r>
      </text>
    </comment>
    <comment ref="E39" authorId="0">
      <text>
        <r>
          <rPr>
            <sz val="10"/>
            <rFont val="Arial"/>
            <family val="0"/>
          </rPr>
          <t>Ô chỉ tiêu có định dạng số. Đơn vị tính x 1 (hoặc %)</t>
        </r>
      </text>
    </comment>
    <comment ref="F39" authorId="0">
      <text>
        <r>
          <rPr>
            <sz val="10"/>
            <rFont val="Arial"/>
            <family val="0"/>
          </rPr>
          <t>Ô chỉ tiêu có định dạng số. Đơn vị tính x 1 (hoặc %)</t>
        </r>
      </text>
    </comment>
    <comment ref="D40"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t>
        </r>
      </text>
    </comment>
    <comment ref="A9" authorId="0">
      <text>
        <r>
          <rPr>
            <sz val="10"/>
            <rFont val="Arial"/>
            <family val="0"/>
          </rPr>
          <t>Ô chỉ tiêu có định dạng số. Đơn vị tính x 1 (hoặc %)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t>
        </r>
      </text>
    </comment>
  </commentList>
</comments>
</file>

<file path=xl/comments3.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F8"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F10" authorId="0">
      <text>
        <r>
          <rPr>
            <sz val="10"/>
            <rFont val="Arial"/>
            <family val="0"/>
          </rPr>
          <t>Ô chỉ tiêu có định dạng số. Đơn vị tính x 1 (hoặc %)</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F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F17" authorId="0">
      <text>
        <r>
          <rPr>
            <sz val="10"/>
            <rFont val="Arial"/>
            <family val="0"/>
          </rPr>
          <t>Ô chỉ tiêu có định dạng số. Đơn vị tính x 1 (hoặc %)</t>
        </r>
      </text>
    </comment>
    <comment ref="A19" authorId="0">
      <text>
        <r>
          <rPr>
            <sz val="10"/>
            <rFont val="Arial"/>
            <family val="0"/>
          </rPr>
          <t>Ô chỉ tiêu có định dạng số. Đơn vị tính x 1 (hoặc %)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F22" authorId="0">
      <text>
        <r>
          <rPr>
            <sz val="10"/>
            <rFont val="Arial"/>
            <family val="0"/>
          </rPr>
          <t>Ô chỉ tiêu có định dạng số. Đơn vị tính x 1 (hoặc %)</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F23"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D25" authorId="0">
      <text>
        <r>
          <rPr>
            <sz val="10"/>
            <rFont val="Arial"/>
            <family val="0"/>
          </rPr>
          <t>Ô chỉ tiêu có định dạng số. Đơn vị tính x 1 (hoặc %)</t>
        </r>
      </text>
    </comment>
    <comment ref="E25" authorId="0">
      <text>
        <r>
          <rPr>
            <sz val="10"/>
            <rFont val="Arial"/>
            <family val="0"/>
          </rPr>
          <t>Ô chỉ tiêu có định dạng số. Đơn vị tính x 1 (hoặc %)</t>
        </r>
      </text>
    </comment>
    <comment ref="F25" authorId="0">
      <text>
        <r>
          <rPr>
            <sz val="10"/>
            <rFont val="Arial"/>
            <family val="0"/>
          </rPr>
          <t>Ô chỉ tiêu có định dạng số. Đơn vị tính x 1 (hoặc %)</t>
        </r>
      </text>
    </comment>
    <comment ref="D26" authorId="0">
      <text>
        <r>
          <rPr>
            <sz val="10"/>
            <rFont val="Arial"/>
            <family val="0"/>
          </rPr>
          <t>Ô chỉ tiêu có định dạng số. Đơn vị tính x 1 (hoặc %)</t>
        </r>
      </text>
    </comment>
    <comment ref="E26" authorId="0">
      <text>
        <r>
          <rPr>
            <sz val="10"/>
            <rFont val="Arial"/>
            <family val="0"/>
          </rPr>
          <t>Ô chỉ tiêu có định dạng số. Đơn vị tính x 1 (hoặc %)</t>
        </r>
      </text>
    </comment>
    <comment ref="F26" authorId="0">
      <text>
        <r>
          <rPr>
            <sz val="10"/>
            <rFont val="Arial"/>
            <family val="0"/>
          </rPr>
          <t>Ô chỉ tiêu có định dạng số. Đơn vị tính x 1 (hoặc %)</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F28" authorId="0">
      <text>
        <r>
          <rPr>
            <sz val="10"/>
            <rFont val="Arial"/>
            <family val="0"/>
          </rPr>
          <t>Ô chỉ tiêu có định dạng số. Đơn vị tính x 1 (hoặc %)</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F29" authorId="0">
      <text>
        <r>
          <rPr>
            <sz val="10"/>
            <rFont val="Arial"/>
            <family val="0"/>
          </rPr>
          <t>Ô chỉ tiêu có định dạng số. Đơn vị tính x 1 (hoặc %)</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 ref="F30" authorId="0">
      <text>
        <r>
          <rPr>
            <sz val="10"/>
            <rFont val="Arial"/>
            <family val="0"/>
          </rPr>
          <t>Ô chỉ tiêu có định dạng số. Đơn vị tính x 1 (hoặc %)</t>
        </r>
      </text>
    </comment>
    <comment ref="D31"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F31" authorId="0">
      <text>
        <r>
          <rPr>
            <sz val="10"/>
            <rFont val="Arial"/>
            <family val="0"/>
          </rPr>
          <t>Ô chỉ tiêu có định dạng số. Đơn vị tính x 1 (hoặc %)</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D33" authorId="0">
      <text>
        <r>
          <rPr>
            <sz val="10"/>
            <rFont val="Arial"/>
            <family val="0"/>
          </rPr>
          <t>Ô chỉ tiêu có định dạng số. Đơn vị tính x 1 (hoặc %)</t>
        </r>
      </text>
    </comment>
    <comment ref="E33" authorId="0">
      <text>
        <r>
          <rPr>
            <sz val="10"/>
            <rFont val="Arial"/>
            <family val="0"/>
          </rPr>
          <t>Ô chỉ tiêu có định dạng số. Đơn vị tính x 1 (hoặc %)</t>
        </r>
      </text>
    </comment>
    <comment ref="F33" authorId="0">
      <text>
        <r>
          <rPr>
            <sz val="10"/>
            <rFont val="Arial"/>
            <family val="0"/>
          </rPr>
          <t>Ô chỉ tiêu có định dạng số. Đơn vị tính x 1 (hoặc %)</t>
        </r>
      </text>
    </comment>
  </commentList>
</comments>
</file>

<file path=xl/comments4.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G2" authorId="0">
      <text>
        <r>
          <rPr>
            <sz val="10"/>
            <rFont val="Arial"/>
            <family val="0"/>
          </rPr>
          <t>Ô chỉ tiêu có định dạng số. Đơn vị tính x 1 (hoặc %)</t>
        </r>
      </text>
    </comment>
    <comment ref="A4" authorId="0">
      <text>
        <r>
          <rPr>
            <sz val="10"/>
            <rFont val="Arial"/>
            <family val="0"/>
          </rPr>
          <t>Ô chỉ tiêu có định dạng số. Đơn vị tính x 1 (hoặc %)
Dữ liệu động đầu vào hợp lệ khi chỉ được thêm dòng trên ô này.</t>
        </r>
      </text>
    </comment>
    <comment ref="B4" authorId="0">
      <text>
        <r>
          <rPr>
            <sz val="10"/>
            <rFont val="Arial"/>
            <family val="0"/>
          </rPr>
          <t>Ô chỉ tiêu có định dạng ký tự
Dữ liệu động đầu vào hợp lệ khi chỉ được thêm dòng trên ô này.</t>
        </r>
      </text>
    </comment>
    <comment ref="C4" authorId="0">
      <text>
        <r>
          <rPr>
            <sz val="10"/>
            <rFont val="Arial"/>
            <family val="0"/>
          </rPr>
          <t>Ô chỉ tiêu có định dạng số. Đơn vị tính x 1 (hoặc %)
Dữ liệu động đầu vào hợp lệ khi chỉ được thêm dòng trên ô này.</t>
        </r>
      </text>
    </comment>
    <comment ref="D4" authorId="0">
      <text>
        <r>
          <rPr>
            <sz val="10"/>
            <rFont val="Arial"/>
            <family val="0"/>
          </rPr>
          <t>Ô chỉ tiêu có định dạng số. Đơn vị tính x 1 (hoặc %)
Dữ liệu động đầu vào hợp lệ khi chỉ được thêm dòng trên ô này.</t>
        </r>
      </text>
    </comment>
    <comment ref="E4" authorId="0">
      <text>
        <r>
          <rPr>
            <sz val="10"/>
            <rFont val="Arial"/>
            <family val="0"/>
          </rPr>
          <t>Ô chỉ tiêu có định dạng số. Đơn vị tính x 1 (hoặc %)
Dữ liệu động đầu vào hợp lệ khi chỉ được thêm dòng trên ô này.</t>
        </r>
      </text>
    </comment>
    <comment ref="F4" authorId="0">
      <text>
        <r>
          <rPr>
            <sz val="10"/>
            <rFont val="Arial"/>
            <family val="0"/>
          </rPr>
          <t>Ô chỉ tiêu có định dạng số. Đơn vị tính x 1 (hoặc %)
Dữ liệu động đầu vào hợp lệ khi chỉ được thêm dòng trên ô này.</t>
        </r>
      </text>
    </comment>
    <comment ref="G4"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A9" authorId="0">
      <text>
        <r>
          <rPr>
            <sz val="10"/>
            <rFont val="Arial"/>
            <family val="0"/>
          </rPr>
          <t>Ô chỉ tiêu có định dạng số. Đơn vị tính x 1 (hoặc %)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số. Đơn vị tính x 1 (hoặc %)</t>
        </r>
      </text>
    </comment>
    <comment ref="A12" authorId="0">
      <text>
        <r>
          <rPr>
            <sz val="10"/>
            <rFont val="Arial"/>
            <family val="0"/>
          </rPr>
          <t>Ô chỉ tiêu có định dạng số. Đơn vị tính x 1 (hoặc %)
Dữ liệu động đầu vào hợp lệ khi chỉ được thêm dòng trên ô này.</t>
        </r>
      </text>
    </comment>
    <comment ref="B12"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số. Đơn vị tính x 1 (hoặc %)
Dữ liệu động đầu vào hợp lệ khi chỉ được thêm dòng trên ô này.</t>
        </r>
      </text>
    </comment>
    <comment ref="D12" authorId="0">
      <text>
        <r>
          <rPr>
            <sz val="10"/>
            <rFont val="Arial"/>
            <family val="0"/>
          </rPr>
          <t>Ô chỉ tiêu có định dạng số. Đơn vị tính x 1 (hoặc %)
Dữ liệu động đầu vào hợp lệ khi chỉ được thêm dòng trên ô này.</t>
        </r>
      </text>
    </comment>
    <comment ref="E12" authorId="0">
      <text>
        <r>
          <rPr>
            <sz val="10"/>
            <rFont val="Arial"/>
            <family val="0"/>
          </rPr>
          <t>Ô chỉ tiêu có định dạng số. Đơn vị tính x 1 (hoặc %)
Dữ liệu động đầu vào hợp lệ khi chỉ được thêm dòng trên ô này.</t>
        </r>
      </text>
    </comment>
    <comment ref="F12" authorId="0">
      <text>
        <r>
          <rPr>
            <sz val="10"/>
            <rFont val="Arial"/>
            <family val="0"/>
          </rPr>
          <t>Ô chỉ tiêu có định dạng số. Đơn vị tính x 1 (hoặc %)
Dữ liệu động đầu vào hợp lệ khi chỉ được thêm dòng trên ô này.</t>
        </r>
      </text>
    </comment>
    <comment ref="G12"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F13" authorId="0">
      <text>
        <r>
          <rPr>
            <sz val="10"/>
            <rFont val="Arial"/>
            <family val="0"/>
          </rPr>
          <t>Ô chỉ tiêu có định dạng số. Đơn vị tính x 1 (hoặc %)</t>
        </r>
      </text>
    </comment>
    <comment ref="G13" authorId="0">
      <text>
        <r>
          <rPr>
            <sz val="10"/>
            <rFont val="Arial"/>
            <family val="0"/>
          </rPr>
          <t>Ô chỉ tiêu có định dạng số. Đơn vị tính x 1 (hoặc %)</t>
        </r>
      </text>
    </comment>
    <comment ref="A18" authorId="0">
      <text>
        <r>
          <rPr>
            <sz val="10"/>
            <rFont val="Arial"/>
            <family val="0"/>
          </rPr>
          <t>Ô chỉ tiêu có định dạng số. Đơn vị tính x 1 (hoặc %)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số. Đơn vị tính x 1 (hoặc %)
Dữ liệu động đầu vào hợp lệ khi chỉ được thêm dòng trên ô này.</t>
        </r>
      </text>
    </comment>
    <comment ref="E18" authorId="0">
      <text>
        <r>
          <rPr>
            <sz val="10"/>
            <rFont val="Arial"/>
            <family val="0"/>
          </rPr>
          <t>Ô chỉ tiêu có định dạng số. Đơn vị tính x 1 (hoặc %)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số. Đơn vị tính x 1 (hoặc %)</t>
        </r>
      </text>
    </comment>
    <comment ref="A21" authorId="0">
      <text>
        <r>
          <rPr>
            <sz val="10"/>
            <rFont val="Arial"/>
            <family val="0"/>
          </rPr>
          <t>Ô chỉ tiêu có định dạng số. Đơn vị tính x 1 (hoặc %)
Dữ liệu động đầu vào hợp lệ khi chỉ được thêm dòng trên ô này.</t>
        </r>
      </text>
    </comment>
    <comment ref="B21" authorId="0">
      <text>
        <r>
          <rPr>
            <sz val="10"/>
            <rFont val="Arial"/>
            <family val="0"/>
          </rPr>
          <t>Ô chỉ tiêu có định dạng ký tự
Dữ liệu động đầu vào hợp lệ khi chỉ được thêm dòng trên ô này.</t>
        </r>
      </text>
    </comment>
    <comment ref="C21" authorId="0">
      <text>
        <r>
          <rPr>
            <sz val="10"/>
            <rFont val="Arial"/>
            <family val="0"/>
          </rPr>
          <t>Ô chỉ tiêu có định dạng số. Đơn vị tính x 1 (hoặc %)
Dữ liệu động đầu vào hợp lệ khi chỉ được thêm dòng trên ô này.</t>
        </r>
      </text>
    </comment>
    <comment ref="D21" authorId="0">
      <text>
        <r>
          <rPr>
            <sz val="10"/>
            <rFont val="Arial"/>
            <family val="0"/>
          </rPr>
          <t>Ô chỉ tiêu có định dạng số. Đơn vị tính x 1 (hoặc %)
Dữ liệu động đầu vào hợp lệ khi chỉ được thêm dòng trên ô này.</t>
        </r>
      </text>
    </comment>
    <comment ref="E21" authorId="0">
      <text>
        <r>
          <rPr>
            <sz val="10"/>
            <rFont val="Arial"/>
            <family val="0"/>
          </rPr>
          <t>Ô chỉ tiêu có định dạng số. Đơn vị tính x 1 (hoặc %)
Dữ liệu động đầu vào hợp lệ khi chỉ được thêm dòng trên ô này.</t>
        </r>
      </text>
    </comment>
    <comment ref="F21" authorId="0">
      <text>
        <r>
          <rPr>
            <sz val="10"/>
            <rFont val="Arial"/>
            <family val="0"/>
          </rPr>
          <t>Ô chỉ tiêu có định dạng số. Đơn vị tính x 1 (hoặc %)
Dữ liệu động đầu vào hợp lệ khi chỉ được thêm dòng trên ô này.</t>
        </r>
      </text>
    </comment>
    <comment ref="G21" authorId="0">
      <text>
        <r>
          <rPr>
            <sz val="10"/>
            <rFont val="Arial"/>
            <family val="0"/>
          </rPr>
          <t>Ô chỉ tiêu có định dạng số. Đơn vị tính x 1 (hoặc %)
Dữ liệu động đầu vào hợp lệ khi chỉ được thêm dòng trên ô này.</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F22" authorId="0">
      <text>
        <r>
          <rPr>
            <sz val="10"/>
            <rFont val="Arial"/>
            <family val="0"/>
          </rPr>
          <t>Ô chỉ tiêu có định dạng số. Đơn vị tính x 1 (hoặc %)</t>
        </r>
      </text>
    </comment>
    <comment ref="G22" authorId="0">
      <text>
        <r>
          <rPr>
            <sz val="10"/>
            <rFont val="Arial"/>
            <family val="0"/>
          </rPr>
          <t>Ô chỉ tiêu có định dạng số. Đơn vị tính x 1 (hoặc %)</t>
        </r>
      </text>
    </comment>
    <comment ref="A26" authorId="0">
      <text>
        <r>
          <rPr>
            <sz val="10"/>
            <rFont val="Arial"/>
            <family val="0"/>
          </rPr>
          <t>Ô chỉ tiêu có định dạng số. Đơn vị tính x 1 (hoặc %)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số. Đơn vị tính x 1 (hoặc %)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G26" authorId="0">
      <text>
        <r>
          <rPr>
            <sz val="10"/>
            <rFont val="Arial"/>
            <family val="0"/>
          </rPr>
          <t>Ô chỉ tiêu có định dạng số. Đơn vị tính x 1 (hoặc %)
Dữ liệu động đầu vào hợp lệ khi chỉ được thêm dòng trên ô này.</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G27" authorId="0">
      <text>
        <r>
          <rPr>
            <sz val="10"/>
            <rFont val="Arial"/>
            <family val="0"/>
          </rPr>
          <t>Ô chỉ tiêu có định dạng số. Đơn vị tính x 1 (hoặc %)</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F28" authorId="0">
      <text>
        <r>
          <rPr>
            <sz val="10"/>
            <rFont val="Arial"/>
            <family val="0"/>
          </rPr>
          <t>Ô chỉ tiêu có định dạng số. Đơn vị tính x 1 (hoặc %)</t>
        </r>
      </text>
    </comment>
    <comment ref="G28" authorId="0">
      <text>
        <r>
          <rPr>
            <sz val="10"/>
            <rFont val="Arial"/>
            <family val="0"/>
          </rPr>
          <t>Ô chỉ tiêu có định dạng số. Đơn vị tính x 1 (hoặc %)</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F29" authorId="0">
      <text>
        <r>
          <rPr>
            <sz val="10"/>
            <rFont val="Arial"/>
            <family val="0"/>
          </rPr>
          <t>Ô chỉ tiêu có định dạng số. Đơn vị tính x 1 (hoặc %)</t>
        </r>
      </text>
    </comment>
    <comment ref="G29" authorId="0">
      <text>
        <r>
          <rPr>
            <sz val="10"/>
            <rFont val="Arial"/>
            <family val="0"/>
          </rPr>
          <t>Ô chỉ tiêu có định dạng số. Đơn vị tính x 1 (hoặc %)</t>
        </r>
      </text>
    </comment>
    <comment ref="A31" authorId="0">
      <text>
        <r>
          <rPr>
            <sz val="10"/>
            <rFont val="Arial"/>
            <family val="0"/>
          </rPr>
          <t>Ô chỉ tiêu có định dạng ký tự
Dữ liệu động đầu vào hợp lệ khi chỉ được thêm dòng trên ô này.</t>
        </r>
      </text>
    </comment>
    <comment ref="B31" authorId="0">
      <text>
        <r>
          <rPr>
            <sz val="10"/>
            <rFont val="Arial"/>
            <family val="0"/>
          </rPr>
          <t>Ô chỉ tiêu có định dạng ký tự
Dữ liệu động đầu vào hợp lệ khi chỉ được thêm dòng trên ô này.</t>
        </r>
      </text>
    </comment>
    <comment ref="C31" authorId="0">
      <text>
        <r>
          <rPr>
            <sz val="10"/>
            <rFont val="Arial"/>
            <family val="0"/>
          </rPr>
          <t>Ô chỉ tiêu có định dạng ký tự
Dữ liệu động đầu vào hợp lệ khi chỉ được thêm dòng trên ô này.</t>
        </r>
      </text>
    </comment>
    <comment ref="D31" authorId="0">
      <text>
        <r>
          <rPr>
            <sz val="10"/>
            <rFont val="Arial"/>
            <family val="0"/>
          </rPr>
          <t>Ô chỉ tiêu có định dạng số. Đơn vị tính x 1 (hoặc %)
Dữ liệu động đầu vào hợp lệ khi chỉ được thêm dòng trên ô này.</t>
        </r>
      </text>
    </comment>
    <comment ref="E31" authorId="0">
      <text>
        <r>
          <rPr>
            <sz val="10"/>
            <rFont val="Arial"/>
            <family val="0"/>
          </rPr>
          <t>Ô chỉ tiêu có định dạng số. Đơn vị tính x 1 (hoặc %)
Dữ liệu động đầu vào hợp lệ khi chỉ được thêm dòng trên ô này.</t>
        </r>
      </text>
    </comment>
    <comment ref="F31" authorId="0">
      <text>
        <r>
          <rPr>
            <sz val="10"/>
            <rFont val="Arial"/>
            <family val="0"/>
          </rPr>
          <t>Ô chỉ tiêu có định dạng số. Đơn vị tính x 1 (hoặc %)
Dữ liệu động đầu vào hợp lệ khi chỉ được thêm dòng trên ô này.</t>
        </r>
      </text>
    </comment>
    <comment ref="G31" authorId="0">
      <text>
        <r>
          <rPr>
            <sz val="10"/>
            <rFont val="Arial"/>
            <family val="0"/>
          </rPr>
          <t>Ô chỉ tiêu có định dạng số. Đơn vị tính x 1 (hoặc %)
Dữ liệu động đầu vào hợp lệ khi chỉ được thêm dòng trên ô này.</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G32" authorId="0">
      <text>
        <r>
          <rPr>
            <sz val="10"/>
            <rFont val="Arial"/>
            <family val="0"/>
          </rPr>
          <t>Ô chỉ tiêu có định dạng số. Đơn vị tính x 1 (hoặc %)</t>
        </r>
      </text>
    </comment>
    <comment ref="D33" authorId="0">
      <text>
        <r>
          <rPr>
            <sz val="10"/>
            <rFont val="Arial"/>
            <family val="0"/>
          </rPr>
          <t>Ô chỉ tiêu có định dạng số. Đơn vị tính x 1 (hoặc %)</t>
        </r>
      </text>
    </comment>
    <comment ref="E33" authorId="0">
      <text>
        <r>
          <rPr>
            <sz val="10"/>
            <rFont val="Arial"/>
            <family val="0"/>
          </rPr>
          <t>Ô chỉ tiêu có định dạng số. Đơn vị tính x 1 (hoặc %)</t>
        </r>
      </text>
    </comment>
    <comment ref="F33" authorId="0">
      <text>
        <r>
          <rPr>
            <sz val="10"/>
            <rFont val="Arial"/>
            <family val="0"/>
          </rPr>
          <t>Ô chỉ tiêu có định dạng số. Đơn vị tính x 1 (hoặc %)</t>
        </r>
      </text>
    </comment>
    <comment ref="G33" authorId="0">
      <text>
        <r>
          <rPr>
            <sz val="10"/>
            <rFont val="Arial"/>
            <family val="0"/>
          </rPr>
          <t>Ô chỉ tiêu có định dạng số. Đơn vị tính x 1 (hoặc %)</t>
        </r>
      </text>
    </comment>
  </commentList>
</comments>
</file>

<file path=xl/comments5.xml><?xml version="1.0" encoding="utf-8"?>
<comments xmlns="http://schemas.openxmlformats.org/spreadsheetml/2006/main">
  <authors>
    <author/>
  </authors>
  <commentLis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ký tự</t>
        </r>
      </text>
    </comment>
    <comment ref="I3" authorId="0">
      <text>
        <r>
          <rPr>
            <sz val="10"/>
            <rFont val="Arial"/>
            <family val="0"/>
          </rPr>
          <t>Ô chỉ tiêu có định dạng số. Đơn vị tính x 1 (hoặc %)</t>
        </r>
      </text>
    </comment>
    <comment ref="J3" authorId="0">
      <text>
        <r>
          <rPr>
            <sz val="10"/>
            <rFont val="Arial"/>
            <family val="0"/>
          </rPr>
          <t>Ô chỉ tiêu có định dạng ký tự</t>
        </r>
      </text>
    </comment>
    <comment ref="K3" authorId="0">
      <text>
        <r>
          <rPr>
            <sz val="10"/>
            <rFont val="Arial"/>
            <family val="0"/>
          </rPr>
          <t>Ô chỉ tiêu có định dạng số. Đơn vị tính x 1 (hoặc %)</t>
        </r>
      </text>
    </comment>
    <comment ref="A5" authorId="0">
      <text>
        <r>
          <rPr>
            <sz val="10"/>
            <rFont val="Arial"/>
            <family val="0"/>
          </rPr>
          <t>Ô chỉ tiêu có định dạng số. Đơn vị tính x 1 (hoặc %)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ký tự
Dữ liệu động đầu vào hợp lệ khi chỉ được thêm dòng trên ô này.</t>
        </r>
      </text>
    </comment>
    <comment ref="I5" authorId="0">
      <text>
        <r>
          <rPr>
            <sz val="10"/>
            <rFont val="Arial"/>
            <family val="0"/>
          </rPr>
          <t>Ô chỉ tiêu có định dạng số. Đơn vị tính x 1 (hoặc %)
Dữ liệu động đầu vào hợp lệ khi chỉ được thêm dòng trên ô này.</t>
        </r>
      </text>
    </comment>
    <comment ref="J5" authorId="0">
      <text>
        <r>
          <rPr>
            <sz val="10"/>
            <rFont val="Arial"/>
            <family val="0"/>
          </rPr>
          <t>Ô chỉ tiêu có định dạng ký tự
Dữ liệu động đầu vào hợp lệ khi chỉ được thêm dòng trên ô này.</t>
        </r>
      </text>
    </comment>
    <comment ref="K5" authorId="0">
      <text>
        <r>
          <rPr>
            <sz val="10"/>
            <rFont val="Arial"/>
            <family val="0"/>
          </rPr>
          <t>Ô chỉ tiêu có định dạng số. Đơn vị tính x 1 (hoặc %)
Dữ liệu động đầu vào hợp lệ khi chỉ được thêm dòng trên ô này.</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ký tự</t>
        </r>
      </text>
    </comment>
    <comment ref="I6" authorId="0">
      <text>
        <r>
          <rPr>
            <sz val="10"/>
            <rFont val="Arial"/>
            <family val="0"/>
          </rPr>
          <t>Ô chỉ tiêu có định dạng số. Đơn vị tính x 1 (hoặc %)</t>
        </r>
      </text>
    </comment>
    <comment ref="J6" authorId="0">
      <text>
        <r>
          <rPr>
            <sz val="10"/>
            <rFont val="Arial"/>
            <family val="0"/>
          </rPr>
          <t>Ô chỉ tiêu có định dạng ký tự</t>
        </r>
      </text>
    </comment>
    <comment ref="K6" authorId="0">
      <text>
        <r>
          <rPr>
            <sz val="10"/>
            <rFont val="Arial"/>
            <family val="0"/>
          </rPr>
          <t>Ô chỉ tiêu có định dạng số. Đơn vị tính x 1 (hoặc %)</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ký tự</t>
        </r>
      </text>
    </comment>
    <comment ref="G7" authorId="0">
      <text>
        <r>
          <rPr>
            <sz val="10"/>
            <rFont val="Arial"/>
            <family val="0"/>
          </rPr>
          <t>Ô chỉ tiêu có định dạng số. Đơn vị tính x 1 (hoặc %)</t>
        </r>
      </text>
    </comment>
    <comment ref="H7" authorId="0">
      <text>
        <r>
          <rPr>
            <sz val="10"/>
            <rFont val="Arial"/>
            <family val="0"/>
          </rPr>
          <t>Ô chỉ tiêu có định dạng ký tự</t>
        </r>
      </text>
    </comment>
    <comment ref="I7" authorId="0">
      <text>
        <r>
          <rPr>
            <sz val="10"/>
            <rFont val="Arial"/>
            <family val="0"/>
          </rPr>
          <t>Ô chỉ tiêu có định dạng số. Đơn vị tính x 1 (hoặc %)</t>
        </r>
      </text>
    </comment>
    <comment ref="J7" authorId="0">
      <text>
        <r>
          <rPr>
            <sz val="10"/>
            <rFont val="Arial"/>
            <family val="0"/>
          </rPr>
          <t>Ô chỉ tiêu có định dạng ký tự</t>
        </r>
      </text>
    </comment>
    <comment ref="K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ký tự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H9" authorId="0">
      <text>
        <r>
          <rPr>
            <sz val="10"/>
            <rFont val="Arial"/>
            <family val="0"/>
          </rPr>
          <t>Ô chỉ tiêu có định dạng ký tự
Dữ liệu động đầu vào hợp lệ khi chỉ được thêm dòng trên ô này.</t>
        </r>
      </text>
    </comment>
    <comment ref="I9" authorId="0">
      <text>
        <r>
          <rPr>
            <sz val="10"/>
            <rFont val="Arial"/>
            <family val="0"/>
          </rPr>
          <t>Ô chỉ tiêu có định dạng số. Đơn vị tính x 1 (hoặc %)
Dữ liệu động đầu vào hợp lệ khi chỉ được thêm dòng trên ô này.</t>
        </r>
      </text>
    </comment>
    <comment ref="J9" authorId="0">
      <text>
        <r>
          <rPr>
            <sz val="10"/>
            <rFont val="Arial"/>
            <family val="0"/>
          </rPr>
          <t>Ô chỉ tiêu có định dạng ký tự
Dữ liệu động đầu vào hợp lệ khi chỉ được thêm dòng trên ô này.</t>
        </r>
      </text>
    </comment>
    <comment ref="K9"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ký tự</t>
        </r>
      </text>
    </comment>
    <comment ref="E10" authorId="0">
      <text>
        <r>
          <rPr>
            <sz val="10"/>
            <rFont val="Arial"/>
            <family val="0"/>
          </rPr>
          <t>Ô chỉ tiêu có định dạng số. Đơn vị tính x 1 (hoặc %)</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số. Đơn vị tính x 1 (hoặc %)</t>
        </r>
      </text>
    </comment>
    <comment ref="H10" authorId="0">
      <text>
        <r>
          <rPr>
            <sz val="10"/>
            <rFont val="Arial"/>
            <family val="0"/>
          </rPr>
          <t>Ô chỉ tiêu có định dạng ký tự</t>
        </r>
      </text>
    </comment>
    <comment ref="I10" authorId="0">
      <text>
        <r>
          <rPr>
            <sz val="10"/>
            <rFont val="Arial"/>
            <family val="0"/>
          </rPr>
          <t>Ô chỉ tiêu có định dạng số. Đơn vị tính x 1 (hoặc %)</t>
        </r>
      </text>
    </comment>
    <comment ref="J10" authorId="0">
      <text>
        <r>
          <rPr>
            <sz val="10"/>
            <rFont val="Arial"/>
            <family val="0"/>
          </rPr>
          <t>Ô chỉ tiêu có định dạng ký tự</t>
        </r>
      </text>
    </comment>
    <comment ref="K10" authorId="0">
      <text>
        <r>
          <rPr>
            <sz val="10"/>
            <rFont val="Arial"/>
            <family val="0"/>
          </rPr>
          <t>Ô chỉ tiêu có định dạng số. Đơn vị tính x 1 (hoặc %)</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ký tự</t>
        </r>
      </text>
    </comment>
    <comment ref="G11" authorId="0">
      <text>
        <r>
          <rPr>
            <sz val="10"/>
            <rFont val="Arial"/>
            <family val="0"/>
          </rPr>
          <t>Ô chỉ tiêu có định dạng số. Đơn vị tính x 1 (hoặc %)</t>
        </r>
      </text>
    </comment>
    <comment ref="H11" authorId="0">
      <text>
        <r>
          <rPr>
            <sz val="10"/>
            <rFont val="Arial"/>
            <family val="0"/>
          </rPr>
          <t>Ô chỉ tiêu có định dạng ký tự</t>
        </r>
      </text>
    </comment>
    <comment ref="I11" authorId="0">
      <text>
        <r>
          <rPr>
            <sz val="10"/>
            <rFont val="Arial"/>
            <family val="0"/>
          </rPr>
          <t>Ô chỉ tiêu có định dạng số. Đơn vị tính x 1 (hoặc %)</t>
        </r>
      </text>
    </comment>
    <comment ref="J11" authorId="0">
      <text>
        <r>
          <rPr>
            <sz val="10"/>
            <rFont val="Arial"/>
            <family val="0"/>
          </rPr>
          <t>Ô chỉ tiêu có định dạng ký tự</t>
        </r>
      </text>
    </comment>
    <comment ref="K11" authorId="0">
      <text>
        <r>
          <rPr>
            <sz val="10"/>
            <rFont val="Arial"/>
            <family val="0"/>
          </rPr>
          <t>Ô chỉ tiêu có định dạng số. Đơn vị tính x 1 (hoặc %)</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ký tự</t>
        </r>
      </text>
    </comment>
    <comment ref="I12" authorId="0">
      <text>
        <r>
          <rPr>
            <sz val="10"/>
            <rFont val="Arial"/>
            <family val="0"/>
          </rPr>
          <t>Ô chỉ tiêu có định dạng số. Đơn vị tính x 1 (hoặc %)</t>
        </r>
      </text>
    </comment>
    <comment ref="J12" authorId="0">
      <text>
        <r>
          <rPr>
            <sz val="10"/>
            <rFont val="Arial"/>
            <family val="0"/>
          </rPr>
          <t>Ô chỉ tiêu có định dạng ký tự</t>
        </r>
      </text>
    </comment>
    <comment ref="K12" authorId="0">
      <text>
        <r>
          <rPr>
            <sz val="10"/>
            <rFont val="Arial"/>
            <family val="0"/>
          </rPr>
          <t>Ô chỉ tiêu có định dạng số. Đơn vị tính x 1 (hoặc %)</t>
        </r>
      </text>
    </comment>
    <comment ref="A14" authorId="0">
      <text>
        <r>
          <rPr>
            <sz val="10"/>
            <rFont val="Arial"/>
            <family val="0"/>
          </rPr>
          <t>Ô chỉ tiêu có định dạng số. Đơn vị tính x 1 (hoặc %)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ký tự
Dữ liệu động đầu vào hợp lệ khi chỉ được thêm dòng trên ô này.</t>
        </r>
      </text>
    </comment>
    <comment ref="I14" authorId="0">
      <text>
        <r>
          <rPr>
            <sz val="10"/>
            <rFont val="Arial"/>
            <family val="0"/>
          </rPr>
          <t>Ô chỉ tiêu có định dạng số. Đơn vị tính x 1 (hoặc %)
Dữ liệu động đầu vào hợp lệ khi chỉ được thêm dòng trên ô này.</t>
        </r>
      </text>
    </comment>
    <comment ref="J14" authorId="0">
      <text>
        <r>
          <rPr>
            <sz val="10"/>
            <rFont val="Arial"/>
            <family val="0"/>
          </rPr>
          <t>Ô chỉ tiêu có định dạng ký tự
Dữ liệu động đầu vào hợp lệ khi chỉ được thêm dòng trên ô này.</t>
        </r>
      </text>
    </comment>
    <comment ref="K14"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ký tự</t>
        </r>
      </text>
    </comment>
    <comment ref="I15" authorId="0">
      <text>
        <r>
          <rPr>
            <sz val="10"/>
            <rFont val="Arial"/>
            <family val="0"/>
          </rPr>
          <t>Ô chỉ tiêu có định dạng số. Đơn vị tính x 1 (hoặc %)</t>
        </r>
      </text>
    </comment>
    <comment ref="J15" authorId="0">
      <text>
        <r>
          <rPr>
            <sz val="10"/>
            <rFont val="Arial"/>
            <family val="0"/>
          </rPr>
          <t>Ô chỉ tiêu có định dạng ký tự</t>
        </r>
      </text>
    </comment>
    <comment ref="K15" authorId="0">
      <text>
        <r>
          <rPr>
            <sz val="10"/>
            <rFont val="Arial"/>
            <family val="0"/>
          </rPr>
          <t>Ô chỉ tiêu có định dạng số. Đơn vị tính x 1 (hoặc %)</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ký tự</t>
        </r>
      </text>
    </comment>
    <comment ref="G16" authorId="0">
      <text>
        <r>
          <rPr>
            <sz val="10"/>
            <rFont val="Arial"/>
            <family val="0"/>
          </rPr>
          <t>Ô chỉ tiêu có định dạng số. Đơn vị tính x 1 (hoặc %)</t>
        </r>
      </text>
    </comment>
    <comment ref="H16" authorId="0">
      <text>
        <r>
          <rPr>
            <sz val="10"/>
            <rFont val="Arial"/>
            <family val="0"/>
          </rPr>
          <t>Ô chỉ tiêu có định dạng ký tự</t>
        </r>
      </text>
    </comment>
    <comment ref="I16" authorId="0">
      <text>
        <r>
          <rPr>
            <sz val="10"/>
            <rFont val="Arial"/>
            <family val="0"/>
          </rPr>
          <t>Ô chỉ tiêu có định dạng số. Đơn vị tính x 1 (hoặc %)</t>
        </r>
      </text>
    </comment>
    <comment ref="J16" authorId="0">
      <text>
        <r>
          <rPr>
            <sz val="10"/>
            <rFont val="Arial"/>
            <family val="0"/>
          </rPr>
          <t>Ô chỉ tiêu có định dạng ký tự</t>
        </r>
      </text>
    </comment>
    <comment ref="K16" authorId="0">
      <text>
        <r>
          <rPr>
            <sz val="10"/>
            <rFont val="Arial"/>
            <family val="0"/>
          </rPr>
          <t>Ô chỉ tiêu có định dạng số. Đơn vị tính x 1 (hoặc %)</t>
        </r>
      </text>
    </comment>
    <comment ref="A18" authorId="0">
      <text>
        <r>
          <rPr>
            <sz val="10"/>
            <rFont val="Arial"/>
            <family val="0"/>
          </rPr>
          <t>Ô chỉ tiêu có định dạng số. Đơn vị tính x 1 (hoặc %)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ký tự
Dữ liệu động đầu vào hợp lệ khi chỉ được thêm dòng trên ô này.</t>
        </r>
      </text>
    </comment>
    <comment ref="G18" authorId="0">
      <text>
        <r>
          <rPr>
            <sz val="10"/>
            <rFont val="Arial"/>
            <family val="0"/>
          </rPr>
          <t>Ô chỉ tiêu có định dạng số. Đơn vị tính x 1 (hoặc %)
Dữ liệu động đầu vào hợp lệ khi chỉ được thêm dòng trên ô này.</t>
        </r>
      </text>
    </comment>
    <comment ref="H18" authorId="0">
      <text>
        <r>
          <rPr>
            <sz val="10"/>
            <rFont val="Arial"/>
            <family val="0"/>
          </rPr>
          <t>Ô chỉ tiêu có định dạng ký tự
Dữ liệu động đầu vào hợp lệ khi chỉ được thêm dòng trên ô này.</t>
        </r>
      </text>
    </comment>
    <comment ref="I18" authorId="0">
      <text>
        <r>
          <rPr>
            <sz val="10"/>
            <rFont val="Arial"/>
            <family val="0"/>
          </rPr>
          <t>Ô chỉ tiêu có định dạng số. Đơn vị tính x 1 (hoặc %)
Dữ liệu động đầu vào hợp lệ khi chỉ được thêm dòng trên ô này.</t>
        </r>
      </text>
    </comment>
    <comment ref="J18" authorId="0">
      <text>
        <r>
          <rPr>
            <sz val="10"/>
            <rFont val="Arial"/>
            <family val="0"/>
          </rPr>
          <t>Ô chỉ tiêu có định dạng ký tự
Dữ liệu động đầu vào hợp lệ khi chỉ được thêm dòng trên ô này.</t>
        </r>
      </text>
    </comment>
    <comment ref="K18"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ký tự</t>
        </r>
      </text>
    </comment>
    <comment ref="G19" authorId="0">
      <text>
        <r>
          <rPr>
            <sz val="10"/>
            <rFont val="Arial"/>
            <family val="0"/>
          </rPr>
          <t>Ô chỉ tiêu có định dạng số. Đơn vị tính x 1 (hoặc %)</t>
        </r>
      </text>
    </comment>
    <comment ref="H19" authorId="0">
      <text>
        <r>
          <rPr>
            <sz val="10"/>
            <rFont val="Arial"/>
            <family val="0"/>
          </rPr>
          <t>Ô chỉ tiêu có định dạng ký tự</t>
        </r>
      </text>
    </comment>
    <comment ref="I19" authorId="0">
      <text>
        <r>
          <rPr>
            <sz val="10"/>
            <rFont val="Arial"/>
            <family val="0"/>
          </rPr>
          <t>Ô chỉ tiêu có định dạng số. Đơn vị tính x 1 (hoặc %)</t>
        </r>
      </text>
    </comment>
    <comment ref="J19" authorId="0">
      <text>
        <r>
          <rPr>
            <sz val="10"/>
            <rFont val="Arial"/>
            <family val="0"/>
          </rPr>
          <t>Ô chỉ tiêu có định dạng ký tự</t>
        </r>
      </text>
    </comment>
    <comment ref="K19" authorId="0">
      <text>
        <r>
          <rPr>
            <sz val="10"/>
            <rFont val="Arial"/>
            <family val="0"/>
          </rPr>
          <t>Ô chỉ tiêu có định dạng số. Đơn vị tính x 1 (hoặc %)</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ký tự</t>
        </r>
      </text>
    </comment>
    <comment ref="G20" authorId="0">
      <text>
        <r>
          <rPr>
            <sz val="10"/>
            <rFont val="Arial"/>
            <family val="0"/>
          </rPr>
          <t>Ô chỉ tiêu có định dạng số. Đơn vị tính x 1 (hoặc %)</t>
        </r>
      </text>
    </comment>
    <comment ref="H20" authorId="0">
      <text>
        <r>
          <rPr>
            <sz val="10"/>
            <rFont val="Arial"/>
            <family val="0"/>
          </rPr>
          <t>Ô chỉ tiêu có định dạng ký tự</t>
        </r>
      </text>
    </comment>
    <comment ref="I20" authorId="0">
      <text>
        <r>
          <rPr>
            <sz val="10"/>
            <rFont val="Arial"/>
            <family val="0"/>
          </rPr>
          <t>Ô chỉ tiêu có định dạng số. Đơn vị tính x 1 (hoặc %)</t>
        </r>
      </text>
    </comment>
    <comment ref="J20" authorId="0">
      <text>
        <r>
          <rPr>
            <sz val="10"/>
            <rFont val="Arial"/>
            <family val="0"/>
          </rPr>
          <t>Ô chỉ tiêu có định dạng ký tự</t>
        </r>
      </text>
    </comment>
    <comment ref="K20" authorId="0">
      <text>
        <r>
          <rPr>
            <sz val="10"/>
            <rFont val="Arial"/>
            <family val="0"/>
          </rPr>
          <t>Ô chỉ tiêu có định dạng số. Đơn vị tính x 1 (hoặc %)</t>
        </r>
      </text>
    </comment>
  </commentList>
</comments>
</file>

<file path=xl/comments6.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D25" authorId="0">
      <text>
        <r>
          <rPr>
            <sz val="10"/>
            <rFont val="Arial"/>
            <family val="0"/>
          </rPr>
          <t>Ô chỉ tiêu có định dạng số. Đơn vị tính x 1 (hoặc %)</t>
        </r>
      </text>
    </comment>
    <comment ref="E25" authorId="0">
      <text>
        <r>
          <rPr>
            <sz val="10"/>
            <rFont val="Arial"/>
            <family val="0"/>
          </rPr>
          <t>Ô chỉ tiêu có định dạng số. Đơn vị tính x 1 (hoặc %)</t>
        </r>
      </text>
    </comment>
    <comment ref="D26" authorId="0">
      <text>
        <r>
          <rPr>
            <sz val="10"/>
            <rFont val="Arial"/>
            <family val="0"/>
          </rPr>
          <t>Ô chỉ tiêu có định dạng số. Đơn vị tính x 1 (hoặc %)</t>
        </r>
      </text>
    </comment>
    <comment ref="E26" authorId="0">
      <text>
        <r>
          <rPr>
            <sz val="10"/>
            <rFont val="Arial"/>
            <family val="0"/>
          </rPr>
          <t>Ô chỉ tiêu có định dạng số. Đơn vị tính x 1 (hoặc %)</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List>
</comments>
</file>

<file path=xl/comments7.xml><?xml version="1.0" encoding="utf-8"?>
<comments xmlns="http://schemas.openxmlformats.org/spreadsheetml/2006/main">
  <authors>
    <author/>
  </authors>
  <commentLis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G3" authorId="0">
      <text>
        <r>
          <rPr>
            <sz val="10"/>
            <rFont val="Arial"/>
            <family val="0"/>
          </rPr>
          <t>Ô chỉ tiêu có định dạng ký tự</t>
        </r>
      </text>
    </comment>
    <comment ref="A5" authorId="0">
      <text>
        <r>
          <rPr>
            <sz val="10"/>
            <rFont val="Arial"/>
            <family val="0"/>
          </rPr>
          <t>Ô chỉ tiêu có định dạng số. Đơn vị tính x 1 (hoặc %)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D6" authorId="0">
      <text>
        <r>
          <rPr>
            <sz val="10"/>
            <rFont val="Arial"/>
            <family val="0"/>
          </rPr>
          <t>Ô chỉ tiêu có định dạng ký tự</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ký tự</t>
        </r>
      </text>
    </comment>
    <comment ref="G6" authorId="0">
      <text>
        <r>
          <rPr>
            <sz val="10"/>
            <rFont val="Arial"/>
            <family val="0"/>
          </rPr>
          <t>Ô chỉ tiêu có định dạng ký tự</t>
        </r>
      </text>
    </comment>
    <comment ref="A8" authorId="0">
      <text>
        <r>
          <rPr>
            <sz val="10"/>
            <rFont val="Arial"/>
            <family val="0"/>
          </rPr>
          <t>Ô chỉ tiêu có định dạng số. Đơn vị tính x 1 (hoặc %)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ký tự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ký tự
Dữ liệu động đầu vào hợp lệ khi chỉ được thêm dòng trên ô này.</t>
        </r>
      </text>
    </comment>
    <comment ref="G8"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ký tự</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ký tự</t>
        </r>
      </text>
    </comment>
    <comment ref="G9" authorId="0">
      <text>
        <r>
          <rPr>
            <sz val="10"/>
            <rFont val="Arial"/>
            <family val="0"/>
          </rPr>
          <t>Ô chỉ tiêu có định dạng ký tự</t>
        </r>
      </text>
    </comment>
    <comment ref="A11" authorId="0">
      <text>
        <r>
          <rPr>
            <sz val="10"/>
            <rFont val="Arial"/>
            <family val="0"/>
          </rPr>
          <t>Ô chỉ tiêu có định dạng số. Đơn vị tính x 1 (hoặc %)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ký tự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G11" authorId="0">
      <text>
        <r>
          <rPr>
            <sz val="10"/>
            <rFont val="Arial"/>
            <family val="0"/>
          </rPr>
          <t>Ô chỉ tiêu có định dạng ký tự
Dữ liệu động đầu vào hợp lệ khi chỉ được thêm dòng trên ô này.</t>
        </r>
      </text>
    </comment>
    <comment ref="D12" authorId="0">
      <text>
        <r>
          <rPr>
            <sz val="10"/>
            <rFont val="Arial"/>
            <family val="0"/>
          </rPr>
          <t>Ô chỉ tiêu có định dạng ký tự</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ký tự</t>
        </r>
      </text>
    </comment>
    <comment ref="G12" authorId="0">
      <text>
        <r>
          <rPr>
            <sz val="10"/>
            <rFont val="Arial"/>
            <family val="0"/>
          </rPr>
          <t>Ô chỉ tiêu có định dạng ký tự</t>
        </r>
      </text>
    </comment>
    <comment ref="D13" authorId="0">
      <text>
        <r>
          <rPr>
            <sz val="10"/>
            <rFont val="Arial"/>
            <family val="0"/>
          </rPr>
          <t>Ô chỉ tiêu có định dạng ký tự</t>
        </r>
      </text>
    </comment>
    <comment ref="E13" authorId="0">
      <text>
        <r>
          <rPr>
            <sz val="10"/>
            <rFont val="Arial"/>
            <family val="0"/>
          </rPr>
          <t>Ô chỉ tiêu có định dạng số. Đơn vị tính x 1 (hoặc %)</t>
        </r>
      </text>
    </comment>
    <comment ref="F13" authorId="0">
      <text>
        <r>
          <rPr>
            <sz val="10"/>
            <rFont val="Arial"/>
            <family val="0"/>
          </rPr>
          <t>Ô chỉ tiêu có định dạng ký tự</t>
        </r>
      </text>
    </comment>
    <comment ref="G13" authorId="0">
      <text>
        <r>
          <rPr>
            <sz val="10"/>
            <rFont val="Arial"/>
            <family val="0"/>
          </rPr>
          <t>Ô chỉ tiêu có định dạng ký tự</t>
        </r>
      </text>
    </comment>
    <comment ref="A15" authorId="0">
      <text>
        <r>
          <rPr>
            <sz val="10"/>
            <rFont val="Arial"/>
            <family val="0"/>
          </rPr>
          <t>Ô chỉ tiêu có định dạng số. Đơn vị tính x 1 (hoặc %)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ký tự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ký tự
Dữ liệu động đầu vào hợp lệ khi chỉ được thêm dòng trên ô này.</t>
        </r>
      </text>
    </comment>
    <comment ref="G15" authorId="0">
      <text>
        <r>
          <rPr>
            <sz val="10"/>
            <rFont val="Arial"/>
            <family val="0"/>
          </rPr>
          <t>Ô chỉ tiêu có định dạng ký tự
Dữ liệu động đầu vào hợp lệ khi chỉ được thêm dòng trên ô này.</t>
        </r>
      </text>
    </comment>
    <comment ref="D16" authorId="0">
      <text>
        <r>
          <rPr>
            <sz val="10"/>
            <rFont val="Arial"/>
            <family val="0"/>
          </rPr>
          <t>Ô chỉ tiêu có định dạng ký tự</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ký tự</t>
        </r>
      </text>
    </comment>
    <comment ref="G16" authorId="0">
      <text>
        <r>
          <rPr>
            <sz val="10"/>
            <rFont val="Arial"/>
            <family val="0"/>
          </rPr>
          <t>Ô chỉ tiêu có định dạng ký tự</t>
        </r>
      </text>
    </comment>
    <comment ref="A18" authorId="0">
      <text>
        <r>
          <rPr>
            <sz val="10"/>
            <rFont val="Arial"/>
            <family val="0"/>
          </rPr>
          <t>Ô chỉ tiêu có định dạng số. Đơn vị tính x 1 (hoặc %)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số. Đơn vị tính x 1 (hoặc %)
Dữ liệu động đầu vào hợp lệ khi chỉ được thêm dòng trên ô này.</t>
        </r>
      </text>
    </comment>
    <comment ref="F18" authorId="0">
      <text>
        <r>
          <rPr>
            <sz val="10"/>
            <rFont val="Arial"/>
            <family val="0"/>
          </rPr>
          <t>Ô chỉ tiêu có định dạng ký tự
Dữ liệu động đầu vào hợp lệ khi chỉ được thêm dòng trên ô này.</t>
        </r>
      </text>
    </comment>
    <comment ref="G18" authorId="0">
      <text>
        <r>
          <rPr>
            <sz val="10"/>
            <rFont val="Arial"/>
            <family val="0"/>
          </rPr>
          <t>Ô chỉ tiêu có định dạng ký tự
Dữ liệu động đầu vào hợp lệ khi chỉ được thêm dòng trên ô này.</t>
        </r>
      </text>
    </comment>
    <comment ref="D19" authorId="0">
      <text>
        <r>
          <rPr>
            <sz val="10"/>
            <rFont val="Arial"/>
            <family val="0"/>
          </rPr>
          <t>Ô chỉ tiêu có định dạng ký tự</t>
        </r>
      </text>
    </comment>
    <comment ref="E19" authorId="0">
      <text>
        <r>
          <rPr>
            <sz val="10"/>
            <rFont val="Arial"/>
            <family val="0"/>
          </rPr>
          <t>Ô chỉ tiêu có định dạng số. Đơn vị tính x 1 (hoặc %)</t>
        </r>
      </text>
    </comment>
    <comment ref="F19" authorId="0">
      <text>
        <r>
          <rPr>
            <sz val="10"/>
            <rFont val="Arial"/>
            <family val="0"/>
          </rPr>
          <t>Ô chỉ tiêu có định dạng ký tự</t>
        </r>
      </text>
    </comment>
    <comment ref="G19" authorId="0">
      <text>
        <r>
          <rPr>
            <sz val="10"/>
            <rFont val="Arial"/>
            <family val="0"/>
          </rPr>
          <t>Ô chỉ tiêu có định dạng ký tự</t>
        </r>
      </text>
    </comment>
    <comment ref="A21" authorId="0">
      <text>
        <r>
          <rPr>
            <sz val="10"/>
            <rFont val="Arial"/>
            <family val="0"/>
          </rPr>
          <t>Ô chỉ tiêu có định dạng số. Đơn vị tính x 1 (hoặc %)
Dữ liệu động đầu vào hợp lệ khi chỉ được thêm dòng trên ô này.</t>
        </r>
      </text>
    </comment>
    <comment ref="B21" authorId="0">
      <text>
        <r>
          <rPr>
            <sz val="10"/>
            <rFont val="Arial"/>
            <family val="0"/>
          </rPr>
          <t>Ô chỉ tiêu có định dạng ký tự
Dữ liệu động đầu vào hợp lệ khi chỉ được thêm dòng trên ô này.</t>
        </r>
      </text>
    </comment>
    <comment ref="C21" authorId="0">
      <text>
        <r>
          <rPr>
            <sz val="10"/>
            <rFont val="Arial"/>
            <family val="0"/>
          </rPr>
          <t>Ô chỉ tiêu có định dạng số. Đơn vị tính x 1 (hoặc %)
Dữ liệu động đầu vào hợp lệ khi chỉ được thêm dòng trên ô này.</t>
        </r>
      </text>
    </comment>
    <comment ref="D21" authorId="0">
      <text>
        <r>
          <rPr>
            <sz val="10"/>
            <rFont val="Arial"/>
            <family val="0"/>
          </rPr>
          <t>Ô chỉ tiêu có định dạng ký tự
Dữ liệu động đầu vào hợp lệ khi chỉ được thêm dòng trên ô này.</t>
        </r>
      </text>
    </comment>
    <comment ref="E21" authorId="0">
      <text>
        <r>
          <rPr>
            <sz val="10"/>
            <rFont val="Arial"/>
            <family val="0"/>
          </rPr>
          <t>Ô chỉ tiêu có định dạng số. Đơn vị tính x 1 (hoặc %)
Dữ liệu động đầu vào hợp lệ khi chỉ được thêm dòng trên ô này.</t>
        </r>
      </text>
    </comment>
    <comment ref="F21" authorId="0">
      <text>
        <r>
          <rPr>
            <sz val="10"/>
            <rFont val="Arial"/>
            <family val="0"/>
          </rPr>
          <t>Ô chỉ tiêu có định dạng ký tự
Dữ liệu động đầu vào hợp lệ khi chỉ được thêm dòng trên ô này.</t>
        </r>
      </text>
    </comment>
    <comment ref="G21" authorId="0">
      <text>
        <r>
          <rPr>
            <sz val="10"/>
            <rFont val="Arial"/>
            <family val="0"/>
          </rPr>
          <t>Ô chỉ tiêu có định dạng ký tự
Dữ liệu động đầu vào hợp lệ khi chỉ được thêm dòng trên ô này.</t>
        </r>
      </text>
    </comment>
    <comment ref="D22" authorId="0">
      <text>
        <r>
          <rPr>
            <sz val="10"/>
            <rFont val="Arial"/>
            <family val="0"/>
          </rPr>
          <t>Ô chỉ tiêu có định dạng ký tự</t>
        </r>
      </text>
    </comment>
    <comment ref="E22" authorId="0">
      <text>
        <r>
          <rPr>
            <sz val="10"/>
            <rFont val="Arial"/>
            <family val="0"/>
          </rPr>
          <t>Ô chỉ tiêu có định dạng số. Đơn vị tính x 1 (hoặc %)</t>
        </r>
      </text>
    </comment>
    <comment ref="F22" authorId="0">
      <text>
        <r>
          <rPr>
            <sz val="10"/>
            <rFont val="Arial"/>
            <family val="0"/>
          </rPr>
          <t>Ô chỉ tiêu có định dạng ký tự</t>
        </r>
      </text>
    </comment>
    <comment ref="G22" authorId="0">
      <text>
        <r>
          <rPr>
            <sz val="10"/>
            <rFont val="Arial"/>
            <family val="0"/>
          </rPr>
          <t>Ô chỉ tiêu có định dạng ký tự</t>
        </r>
      </text>
    </comment>
    <comment ref="A24" authorId="0">
      <text>
        <r>
          <rPr>
            <sz val="10"/>
            <rFont val="Arial"/>
            <family val="0"/>
          </rPr>
          <t>Ô chỉ tiêu có định dạng số. Đơn vị tính x 1 (hoặc %)
Dữ liệu động đầu vào hợp lệ khi chỉ được thêm dòng trên ô này.</t>
        </r>
      </text>
    </comment>
    <comment ref="B24" authorId="0">
      <text>
        <r>
          <rPr>
            <sz val="10"/>
            <rFont val="Arial"/>
            <family val="0"/>
          </rPr>
          <t>Ô chỉ tiêu có định dạng ký tự
Dữ liệu động đầu vào hợp lệ khi chỉ được thêm dòng trên ô này.</t>
        </r>
      </text>
    </comment>
    <comment ref="C24" authorId="0">
      <text>
        <r>
          <rPr>
            <sz val="10"/>
            <rFont val="Arial"/>
            <family val="0"/>
          </rPr>
          <t>Ô chỉ tiêu có định dạng số. Đơn vị tính x 1 (hoặc %)
Dữ liệu động đầu vào hợp lệ khi chỉ được thêm dòng trên ô này.</t>
        </r>
      </text>
    </comment>
    <comment ref="D24" authorId="0">
      <text>
        <r>
          <rPr>
            <sz val="10"/>
            <rFont val="Arial"/>
            <family val="0"/>
          </rPr>
          <t>Ô chỉ tiêu có định dạng ký tự
Dữ liệu động đầu vào hợp lệ khi chỉ được thêm dòng trên ô này.</t>
        </r>
      </text>
    </comment>
    <comment ref="E24" authorId="0">
      <text>
        <r>
          <rPr>
            <sz val="10"/>
            <rFont val="Arial"/>
            <family val="0"/>
          </rPr>
          <t>Ô chỉ tiêu có định dạng số. Đơn vị tính x 1 (hoặc %)
Dữ liệu động đầu vào hợp lệ khi chỉ được thêm dòng trên ô này.</t>
        </r>
      </text>
    </comment>
    <comment ref="F24" authorId="0">
      <text>
        <r>
          <rPr>
            <sz val="10"/>
            <rFont val="Arial"/>
            <family val="0"/>
          </rPr>
          <t>Ô chỉ tiêu có định dạng ký tự
Dữ liệu động đầu vào hợp lệ khi chỉ được thêm dòng trên ô này.</t>
        </r>
      </text>
    </comment>
    <comment ref="G24" authorId="0">
      <text>
        <r>
          <rPr>
            <sz val="10"/>
            <rFont val="Arial"/>
            <family val="0"/>
          </rPr>
          <t>Ô chỉ tiêu có định dạng ký tự
Dữ liệu động đầu vào hợp lệ khi chỉ được thêm dòng trên ô này.</t>
        </r>
      </text>
    </comment>
    <comment ref="D25" authorId="0">
      <text>
        <r>
          <rPr>
            <sz val="10"/>
            <rFont val="Arial"/>
            <family val="0"/>
          </rPr>
          <t>Ô chỉ tiêu có định dạng ký tự</t>
        </r>
      </text>
    </comment>
    <comment ref="E25" authorId="0">
      <text>
        <r>
          <rPr>
            <sz val="10"/>
            <rFont val="Arial"/>
            <family val="0"/>
          </rPr>
          <t>Ô chỉ tiêu có định dạng số. Đơn vị tính x 1 (hoặc %)</t>
        </r>
      </text>
    </comment>
    <comment ref="F25" authorId="0">
      <text>
        <r>
          <rPr>
            <sz val="10"/>
            <rFont val="Arial"/>
            <family val="0"/>
          </rPr>
          <t>Ô chỉ tiêu có định dạng ký tự</t>
        </r>
      </text>
    </comment>
    <comment ref="G25" authorId="0">
      <text>
        <r>
          <rPr>
            <sz val="10"/>
            <rFont val="Arial"/>
            <family val="0"/>
          </rPr>
          <t>Ô chỉ tiêu có định dạng ký tự</t>
        </r>
      </text>
    </comment>
    <comment ref="A27" authorId="0">
      <text>
        <r>
          <rPr>
            <sz val="10"/>
            <rFont val="Arial"/>
            <family val="0"/>
          </rPr>
          <t>Ô chỉ tiêu có định dạng số. Đơn vị tính x 1 (hoặc %)
Dữ liệu động đầu vào hợp lệ khi chỉ được thêm dòng trên ô này.</t>
        </r>
      </text>
    </comment>
    <comment ref="B27" authorId="0">
      <text>
        <r>
          <rPr>
            <sz val="10"/>
            <rFont val="Arial"/>
            <family val="0"/>
          </rPr>
          <t>Ô chỉ tiêu có định dạng ký tự
Dữ liệu động đầu vào hợp lệ khi chỉ được thêm dòng trên ô này.</t>
        </r>
      </text>
    </comment>
    <comment ref="C27" authorId="0">
      <text>
        <r>
          <rPr>
            <sz val="10"/>
            <rFont val="Arial"/>
            <family val="0"/>
          </rPr>
          <t>Ô chỉ tiêu có định dạng số. Đơn vị tính x 1 (hoặc %)
Dữ liệu động đầu vào hợp lệ khi chỉ được thêm dòng trên ô này.</t>
        </r>
      </text>
    </comment>
    <comment ref="D27" authorId="0">
      <text>
        <r>
          <rPr>
            <sz val="10"/>
            <rFont val="Arial"/>
            <family val="0"/>
          </rPr>
          <t>Ô chỉ tiêu có định dạng ký tự
Dữ liệu động đầu vào hợp lệ khi chỉ được thêm dòng trên ô này.</t>
        </r>
      </text>
    </comment>
    <comment ref="E27" authorId="0">
      <text>
        <r>
          <rPr>
            <sz val="10"/>
            <rFont val="Arial"/>
            <family val="0"/>
          </rPr>
          <t>Ô chỉ tiêu có định dạng số. Đơn vị tính x 1 (hoặc %)
Dữ liệu động đầu vào hợp lệ khi chỉ được thêm dòng trên ô này.</t>
        </r>
      </text>
    </comment>
    <comment ref="F27" authorId="0">
      <text>
        <r>
          <rPr>
            <sz val="10"/>
            <rFont val="Arial"/>
            <family val="0"/>
          </rPr>
          <t>Ô chỉ tiêu có định dạng ký tự
Dữ liệu động đầu vào hợp lệ khi chỉ được thêm dòng trên ô này.</t>
        </r>
      </text>
    </comment>
    <comment ref="G27" authorId="0">
      <text>
        <r>
          <rPr>
            <sz val="10"/>
            <rFont val="Arial"/>
            <family val="0"/>
          </rPr>
          <t>Ô chỉ tiêu có định dạng ký tự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D3" authorId="0">
      <text>
        <r>
          <rPr>
            <sz val="10"/>
            <rFont val="Arial"/>
            <family val="0"/>
          </rPr>
          <t>Ô chỉ tiêu có định dạng ký tự</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ký tự</t>
        </r>
      </text>
    </comment>
    <comment ref="G3" authorId="0">
      <text>
        <r>
          <rPr>
            <sz val="10"/>
            <rFont val="Arial"/>
            <family val="0"/>
          </rPr>
          <t>Ô chỉ tiêu có định dạng ký tự</t>
        </r>
      </text>
    </comment>
    <comment ref="A5" authorId="0">
      <text>
        <r>
          <rPr>
            <sz val="10"/>
            <rFont val="Arial"/>
            <family val="0"/>
          </rPr>
          <t>Ô chỉ tiêu có định dạng số. Đơn vị tính x 1 (hoặc %)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D6" authorId="0">
      <text>
        <r>
          <rPr>
            <sz val="10"/>
            <rFont val="Arial"/>
            <family val="0"/>
          </rPr>
          <t>Ô chỉ tiêu có định dạng ký tự</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ký tự</t>
        </r>
      </text>
    </comment>
    <comment ref="G6" authorId="0">
      <text>
        <r>
          <rPr>
            <sz val="10"/>
            <rFont val="Arial"/>
            <family val="0"/>
          </rPr>
          <t>Ô chỉ tiêu có định dạng ký tự</t>
        </r>
      </text>
    </comment>
    <comment ref="A8" authorId="0">
      <text>
        <r>
          <rPr>
            <sz val="10"/>
            <rFont val="Arial"/>
            <family val="0"/>
          </rPr>
          <t>Ô chỉ tiêu có định dạng số. Đơn vị tính x 1 (hoặc %)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ký tự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ký tự
Dữ liệu động đầu vào hợp lệ khi chỉ được thêm dòng trên ô này.</t>
        </r>
      </text>
    </comment>
    <comment ref="G8"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ký tự</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ký tự</t>
        </r>
      </text>
    </comment>
    <comment ref="G9" authorId="0">
      <text>
        <r>
          <rPr>
            <sz val="10"/>
            <rFont val="Arial"/>
            <family val="0"/>
          </rPr>
          <t>Ô chỉ tiêu có định dạng ký tự</t>
        </r>
      </text>
    </comment>
    <comment ref="A11" authorId="0">
      <text>
        <r>
          <rPr>
            <sz val="10"/>
            <rFont val="Arial"/>
            <family val="0"/>
          </rPr>
          <t>Ô chỉ tiêu có định dạng số. Đơn vị tính x 1 (hoặc %)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ký tự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G11" authorId="0">
      <text>
        <r>
          <rPr>
            <sz val="10"/>
            <rFont val="Arial"/>
            <family val="0"/>
          </rPr>
          <t>Ô chỉ tiêu có định dạng ký tự
Dữ liệu động đầu vào hợp lệ khi chỉ được thêm dòng trên ô này.</t>
        </r>
      </text>
    </comment>
    <comment ref="D12" authorId="0">
      <text>
        <r>
          <rPr>
            <sz val="10"/>
            <rFont val="Arial"/>
            <family val="0"/>
          </rPr>
          <t>Ô chỉ tiêu có định dạng ký tự</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ký tự</t>
        </r>
      </text>
    </comment>
    <comment ref="G12" authorId="0">
      <text>
        <r>
          <rPr>
            <sz val="10"/>
            <rFont val="Arial"/>
            <family val="0"/>
          </rPr>
          <t>Ô chỉ tiêu có định dạng ký tự</t>
        </r>
      </text>
    </comment>
    <comment ref="A14" authorId="0">
      <text>
        <r>
          <rPr>
            <sz val="10"/>
            <rFont val="Arial"/>
            <family val="0"/>
          </rPr>
          <t>Ô chỉ tiêu có định dạng số. Đơn vị tính x 1 (hoặc %)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G14" authorId="0">
      <text>
        <r>
          <rPr>
            <sz val="10"/>
            <rFont val="Arial"/>
            <family val="0"/>
          </rPr>
          <t>Ô chỉ tiêu có định dạng ký tự
Dữ liệu động đầu vào hợp lệ khi chỉ được thêm dòng trên ô này.</t>
        </r>
      </text>
    </comment>
    <comment ref="D15" authorId="0">
      <text>
        <r>
          <rPr>
            <sz val="10"/>
            <rFont val="Arial"/>
            <family val="0"/>
          </rPr>
          <t>Ô chỉ tiêu có định dạng ký tự</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ký tự</t>
        </r>
      </text>
    </comment>
    <comment ref="G15" authorId="0">
      <text>
        <r>
          <rPr>
            <sz val="10"/>
            <rFont val="Arial"/>
            <family val="0"/>
          </rPr>
          <t>Ô chỉ tiêu có định dạng ký tự</t>
        </r>
      </text>
    </comment>
    <comment ref="A17" authorId="0">
      <text>
        <r>
          <rPr>
            <sz val="10"/>
            <rFont val="Arial"/>
            <family val="0"/>
          </rPr>
          <t>Ô chỉ tiêu có định dạng số. Đơn vị tính x 1 (hoặc %)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ký tự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G17" authorId="0">
      <text>
        <r>
          <rPr>
            <sz val="10"/>
            <rFont val="Arial"/>
            <family val="0"/>
          </rPr>
          <t>Ô chỉ tiêu có định dạng ký tự
Dữ liệu động đầu vào hợp lệ khi chỉ được thêm dòng trên ô này.</t>
        </r>
      </text>
    </comment>
    <comment ref="D18" authorId="0">
      <text>
        <r>
          <rPr>
            <sz val="10"/>
            <rFont val="Arial"/>
            <family val="0"/>
          </rPr>
          <t>Ô chỉ tiêu có định dạng ký tự</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ký tự</t>
        </r>
      </text>
    </comment>
    <comment ref="G18" authorId="0">
      <text>
        <r>
          <rPr>
            <sz val="10"/>
            <rFont val="Arial"/>
            <family val="0"/>
          </rPr>
          <t>Ô chỉ tiêu có định dạng ký tự</t>
        </r>
      </text>
    </comment>
    <comment ref="A20" authorId="0">
      <text>
        <r>
          <rPr>
            <sz val="10"/>
            <rFont val="Arial"/>
            <family val="0"/>
          </rPr>
          <t>Ô chỉ tiêu có định dạng số. Đơn vị tính x 1 (hoặc %)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 ref="G20" authorId="0">
      <text>
        <r>
          <rPr>
            <sz val="10"/>
            <rFont val="Arial"/>
            <family val="0"/>
          </rPr>
          <t>Ô chỉ tiêu có định dạng ký tự
Dữ liệu động đầu vào hợp lệ khi chỉ được thêm dòng trên ô này.</t>
        </r>
      </text>
    </comment>
  </commentList>
</comments>
</file>

<file path=xl/sharedStrings.xml><?xml version="1.0" encoding="utf-8"?>
<sst xmlns="http://schemas.openxmlformats.org/spreadsheetml/2006/main" count="1143" uniqueCount="355">
  <si>
    <t xml:space="preserve"> </t>
  </si>
  <si>
    <t>BÁO CÁO HOẠT ĐỘNG ĐẦU TƯ CỦA CÔNG TY ĐẦU TƯ CHỨNG KHOÁN BẤT ĐỘNG SẢN</t>
  </si>
  <si>
    <t>Kỳ báo cáo:</t>
  </si>
  <si>
    <t>Giá trị kỳ báo cáo:</t>
  </si>
  <si>
    <t>Năm:</t>
  </si>
  <si>
    <t/>
  </si>
  <si>
    <t>Phụ lục XXVI- Thông tư 98/2020/TT-BTC</t>
  </si>
  <si>
    <t>STT</t>
  </si>
  <si>
    <t>Nội dung</t>
  </si>
  <si>
    <t>Tên sheet</t>
  </si>
  <si>
    <t>1</t>
  </si>
  <si>
    <t>Báo cáo về tài sản của quỹ đầu tư bất động sản/công ty đầu tư chứng khoán bất động sản</t>
  </si>
  <si>
    <t>BCTaiSan_06116</t>
  </si>
  <si>
    <t>2</t>
  </si>
  <si>
    <t>Báo cáo kết quả hoạt động</t>
  </si>
  <si>
    <t>BCKetQuaHoatDong_06117</t>
  </si>
  <si>
    <t>3</t>
  </si>
  <si>
    <t>Báo cáo danh mục đầu tư</t>
  </si>
  <si>
    <t>BCDanhMucDauTu_06118</t>
  </si>
  <si>
    <t>4</t>
  </si>
  <si>
    <t>Báo cáo hoạt động vay, giao dịch mua bán lại</t>
  </si>
  <si>
    <t>BCHoatDongVay_06119</t>
  </si>
  <si>
    <t>5</t>
  </si>
  <si>
    <t>Một số chỉ tiêu khác</t>
  </si>
  <si>
    <t>Khac_06120</t>
  </si>
  <si>
    <t>6</t>
  </si>
  <si>
    <t>Thống kê giá dịch vụ giao dịch</t>
  </si>
  <si>
    <t>ThongKePhiGiaoDich_06121</t>
  </si>
  <si>
    <t>7</t>
  </si>
  <si>
    <t>Thống kê giao dịch của Quỹ đầu tư bất động sản/Công ty đầu tư chứng khoán bất động sản với người có liên quan</t>
  </si>
  <si>
    <t>TKGD_NguoiLienQuan_06132</t>
  </si>
  <si>
    <t>8</t>
  </si>
  <si>
    <t>Thống kê giao dịch bất động sản của Quỹ đầu tư bất động sản/Công ty đầu tư chứng khoán bất động sản</t>
  </si>
  <si>
    <t>TKGD_BDS_06200</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</si>
  <si>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</si>
  <si>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</si>
  <si>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</si>
  <si>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</si>
  <si>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</si>
  <si>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</si>
  <si>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</si>
  <si>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</si>
  <si>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</si>
  <si>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</si>
  <si>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</si>
  <si>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</si>
  <si>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</si>
  <si>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</si>
  <si>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</si>
  <si>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</si>
  <si>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t>
  </si>
  <si>
    <t>(Tổng) Giám đốc</t>
  </si>
  <si>
    <t>của Ngân hàng giám sát</t>
  </si>
  <si>
    <t>Công ty quản lý quỹ</t>
  </si>
  <si>
    <t>(Ký, ghi rõ họ tên và đóng dấu)</t>
  </si>
  <si>
    <t>TT</t>
  </si>
  <si>
    <t>Mã chỉ tiêu</t>
  </si>
  <si>
    <t>Kỳ báo cáo</t>
  </si>
  <si>
    <t>Kỳ trước</t>
  </si>
  <si>
    <t>%/cùng kỳ năm trước</t>
  </si>
  <si>
    <t>I</t>
  </si>
  <si>
    <t>Tài sản</t>
  </si>
  <si>
    <t>2200</t>
  </si>
  <si>
    <t>I.1</t>
  </si>
  <si>
    <t>Tiền và các khoản tương đương tiền</t>
  </si>
  <si>
    <t>2201</t>
  </si>
  <si>
    <t>Tiền, tương đương tiền</t>
  </si>
  <si>
    <t>2202</t>
  </si>
  <si>
    <t>Tiền gửi ngân hàng</t>
  </si>
  <si>
    <t>2203</t>
  </si>
  <si>
    <t>I.2</t>
  </si>
  <si>
    <t>Các khoản đầu tư (kê chi tiết)</t>
  </si>
  <si>
    <t>2205</t>
  </si>
  <si>
    <t>...</t>
  </si>
  <si>
    <t>I.3</t>
  </si>
  <si>
    <t>Thu từ cho thuê bất động sản đầu tư (áp dụng đối với các quỹ được phép đầu tư bất động sản)</t>
  </si>
  <si>
    <t>22051</t>
  </si>
  <si>
    <t>I.4</t>
  </si>
  <si>
    <t>Cổ tức, trái tức được nhận</t>
  </si>
  <si>
    <t>2206</t>
  </si>
  <si>
    <t xml:space="preserve">I.5 </t>
  </si>
  <si>
    <t>Lãi được nhận</t>
  </si>
  <si>
    <t>2207</t>
  </si>
  <si>
    <t>I.6</t>
  </si>
  <si>
    <t>Tiền bán bất động sản chờ thu (kê chi tiết - áp dụng đối với các quỹ được phép đầu tư bất động sản)</t>
  </si>
  <si>
    <t>22071</t>
  </si>
  <si>
    <t xml:space="preserve">I.7 </t>
  </si>
  <si>
    <t>Tiền bán chứng khoán chờ thu (kê chi tiết)</t>
  </si>
  <si>
    <t>2208</t>
  </si>
  <si>
    <t xml:space="preserve">I.8 </t>
  </si>
  <si>
    <t>Các khoản phải thu khác</t>
  </si>
  <si>
    <t>2210</t>
  </si>
  <si>
    <t>I.9</t>
  </si>
  <si>
    <t>Các tài sản khác</t>
  </si>
  <si>
    <t>2211</t>
  </si>
  <si>
    <t>I.10</t>
  </si>
  <si>
    <t>Tổng tài sản</t>
  </si>
  <si>
    <t>2212</t>
  </si>
  <si>
    <t xml:space="preserve">II. </t>
  </si>
  <si>
    <t>Nợ</t>
  </si>
  <si>
    <t>2213</t>
  </si>
  <si>
    <t xml:space="preserve">II.1 </t>
  </si>
  <si>
    <t>Tiền phải thanh toán mua bất động sản (kê chi tiết)</t>
  </si>
  <si>
    <t>22131</t>
  </si>
  <si>
    <t xml:space="preserve">II.2 </t>
  </si>
  <si>
    <t>Tiền phải thanh toán mua chứng khoán (kê chi tiết)</t>
  </si>
  <si>
    <t>2214</t>
  </si>
  <si>
    <t xml:space="preserve">II.3 </t>
  </si>
  <si>
    <t>Các khoản phải trả khác</t>
  </si>
  <si>
    <t>2215</t>
  </si>
  <si>
    <t xml:space="preserve">II.4 </t>
  </si>
  <si>
    <t>Tổng nợ</t>
  </si>
  <si>
    <t>2216</t>
  </si>
  <si>
    <t>Tài sản ròng của Quỹ/Công ty đầu tư (I.10-II.4)</t>
  </si>
  <si>
    <t>2217</t>
  </si>
  <si>
    <t>Tổng số chứng chỉ quỹ/cổ phiếu đang lưu hành</t>
  </si>
  <si>
    <t>2218</t>
  </si>
  <si>
    <t>Giá trị tài sản ròng trên một chứng chỉ quỹ/cổ phiếu</t>
  </si>
  <si>
    <t>2219</t>
  </si>
  <si>
    <t>Chỉ tiêu</t>
  </si>
  <si>
    <t>Lũy kế từ đầu năm</t>
  </si>
  <si>
    <t>Thu nhập từ hoạt động đầu tư</t>
  </si>
  <si>
    <t>2220</t>
  </si>
  <si>
    <t>Thu từ bất động sản cho thuê (áp dụng đối với các quỹ được phép đầu tư bất động sản)</t>
  </si>
  <si>
    <t>22201</t>
  </si>
  <si>
    <t>2221</t>
  </si>
  <si>
    <t>2222</t>
  </si>
  <si>
    <t>Các khoản thu nhập khác</t>
  </si>
  <si>
    <t>2223</t>
  </si>
  <si>
    <t>II</t>
  </si>
  <si>
    <t>Chi phí</t>
  </si>
  <si>
    <t>2224</t>
  </si>
  <si>
    <t>Phí quản lý trả cho công ty quản lý quỹ</t>
  </si>
  <si>
    <t>2225</t>
  </si>
  <si>
    <t xml:space="preserve"> Phí lưu ký, giám sát trả cho NHGS</t>
  </si>
  <si>
    <t>2226</t>
  </si>
  <si>
    <t>Chi phí dịch vụ quản trị quỹ, chi phí dịch vụ đại lý chuyển nhượng và các chi phí khác mà công ty quản lý quỹ trả cho tổ chức cung cấp dịch vụ có liên quan (nếu có);</t>
  </si>
  <si>
    <t>2227</t>
  </si>
  <si>
    <t>Chi phí dịch vụ quản lý bất động sản</t>
  </si>
  <si>
    <t>22271</t>
  </si>
  <si>
    <t>Chi phí dịch vụ định giá bất động sản</t>
  </si>
  <si>
    <t>22272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</si>
  <si>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</si>
  <si>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</si>
  <si>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</si>
  <si>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</si>
  <si>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t>
  </si>
  <si>
    <t>2230</t>
  </si>
  <si>
    <t xml:space="preserve"> Chi phí liên quan đến thực hiện các giao dịch tài sản của quỹ/công ty.</t>
  </si>
  <si>
    <t>2231</t>
  </si>
  <si>
    <t>Các loại chi phí khác (nêu chi tiết)</t>
  </si>
  <si>
    <t>2232</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</si>
  <si>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</si>
  <si>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</si>
  <si>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</si>
  <si>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</si>
  <si>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</si>
  <si>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</si>
  <si>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</si>
  <si>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</si>
  <si>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</si>
  <si>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</si>
  <si>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</si>
  <si>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</si>
  <si>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</si>
  <si>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</si>
  <si>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</si>
  <si>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</si>
  <si>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</si>
  <si>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t>
  </si>
  <si>
    <t>2239</t>
  </si>
  <si>
    <t>trong đó</t>
  </si>
  <si>
    <t>2240</t>
  </si>
  <si>
    <t>Thay đổi giá trị tài sản ròng của Quỹ/Công ty đầu tư chứng khoán do các hoạt động đầu tư trong kỳ</t>
  </si>
  <si>
    <t>2241</t>
  </si>
  <si>
    <t>Thay đổi giá trị tài sản ròng do việc chi trả lợi tức/cổ tức cho các nhà đầu tư/cổ đông trong kỳ</t>
  </si>
  <si>
    <t>2242</t>
  </si>
  <si>
    <t>Thay đổi giá trị tài sản ròng do phát hành thêm/mua lại chứng chỉ quỹ</t>
  </si>
  <si>
    <t>2246</t>
  </si>
  <si>
    <t>VIII</t>
  </si>
  <si>
    <t>Giá trị tài sản ròng cuối kỳ</t>
  </si>
  <si>
    <t>2243</t>
  </si>
  <si>
    <t>IX</t>
  </si>
  <si>
    <t>Lợi nhuận bình quân năm (chỉ áp dụng đối với báo cáo năm)</t>
  </si>
  <si>
    <t>2244</t>
  </si>
  <si>
    <t>Tỷ suất lợi nhuận bình quân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</si>
  <si>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</si>
  <si>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</si>
  <si>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</si>
  <si>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</si>
  <si>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</si>
  <si>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</si>
  <si>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</si>
  <si>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22451</t>
  </si>
  <si>
    <t>Tổng</t>
  </si>
  <si>
    <t>22452</t>
  </si>
  <si>
    <t>Cổ phiếu niêm yết, đăng ký giao dịch, chứng chỉ quỹ niêm yết</t>
  </si>
  <si>
    <t>2247</t>
  </si>
  <si>
    <t>Cổ phiếu chưa niêm yết, đăng ký giao dịch, chứng chỉ quỹ không niêm yết</t>
  </si>
  <si>
    <t>2248</t>
  </si>
  <si>
    <t>2249</t>
  </si>
  <si>
    <t xml:space="preserve">IV </t>
  </si>
  <si>
    <t>Trái phiếu</t>
  </si>
  <si>
    <t>2251</t>
  </si>
  <si>
    <t>2252</t>
  </si>
  <si>
    <t>Các loại chứng khoán khác</t>
  </si>
  <si>
    <t>2253</t>
  </si>
  <si>
    <t>2254</t>
  </si>
  <si>
    <t xml:space="preserve">VI </t>
  </si>
  <si>
    <t xml:space="preserve">Các tài sản khác </t>
  </si>
  <si>
    <t>2256</t>
  </si>
  <si>
    <t>2257</t>
  </si>
  <si>
    <t xml:space="preserve">VII </t>
  </si>
  <si>
    <t xml:space="preserve">Tiền </t>
  </si>
  <si>
    <t>2258</t>
  </si>
  <si>
    <t>2259</t>
  </si>
  <si>
    <t>2264</t>
  </si>
  <si>
    <t>2262</t>
  </si>
  <si>
    <t xml:space="preserve">Tổng giá trị danh mục </t>
  </si>
  <si>
    <t>2263</t>
  </si>
  <si>
    <t>Nội dung hoạt động (nêu chi tiết theo mục tiêu và đối tác)</t>
  </si>
  <si>
    <t xml:space="preserve">Đối tác </t>
  </si>
  <si>
    <t xml:space="preserve">Mục tiêu/Tài sản đảm bảo </t>
  </si>
  <si>
    <t>Kỳ hạn</t>
  </si>
  <si>
    <t>Giá trị khoản vay hoặc khoản cho vay</t>
  </si>
  <si>
    <t>Thời điểm giao dịch</t>
  </si>
  <si>
    <t>Thời điểm báo cáo</t>
  </si>
  <si>
    <t>Ngày tháng năm</t>
  </si>
  <si>
    <t>Tỷ lệ giá trị hợp đồng/giá trị tài sản ròng của quỹ/công ty (%)</t>
  </si>
  <si>
    <t xml:space="preserve">Ngày tháng năm </t>
  </si>
  <si>
    <t>Các khoản vay tiền (nêu chi tiết từng hợp đồng)</t>
  </si>
  <si>
    <t>2287</t>
  </si>
  <si>
    <t>Tổng giá trị các khoản vay tiền/giá trị tài sản</t>
  </si>
  <si>
    <t>2288</t>
  </si>
  <si>
    <t xml:space="preserve"> Hợp đồng Repo  (nêu chi tiết từng hợp đồng)</t>
  </si>
  <si>
    <t>2289</t>
  </si>
  <si>
    <t>Tổng giá trị các hợp đồng Repo/giá trị tài sản ròng</t>
  </si>
  <si>
    <t>2290</t>
  </si>
  <si>
    <t>A</t>
  </si>
  <si>
    <t>Tổng giá trị các khoản vay/giá trị tài sản ròng (=I+II)</t>
  </si>
  <si>
    <t>2291</t>
  </si>
  <si>
    <t>Cho vay chứng khoán (nêu chi tiết từng hợp đồng)</t>
  </si>
  <si>
    <t>2292</t>
  </si>
  <si>
    <t>Tổng giá trị các hợp đồng/giá trị tài sản ròng</t>
  </si>
  <si>
    <t>2294</t>
  </si>
  <si>
    <t>Hợp đồng Reverse Repo (nêu chi tiết từng hợp đồng)</t>
  </si>
  <si>
    <t>2295</t>
  </si>
  <si>
    <t>Tổng giá trị hợp đồng/giá trị tài sản ròng</t>
  </si>
  <si>
    <t>2296</t>
  </si>
  <si>
    <t>B</t>
  </si>
  <si>
    <t>Tổng giá trị các khoản cho vay/giá trị tài sản ròng  (=III + IV)</t>
  </si>
  <si>
    <t>2297</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</si>
  <si>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</si>
  <si>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</si>
  <si>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</si>
  <si>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</si>
  <si>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</si>
  <si>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lệ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</si>
  <si>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</si>
  <si>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</si>
  <si>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</si>
  <si>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</si>
  <si>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22671</t>
  </si>
  <si>
    <t>Chi phí trả cho doanh nghiệp thẩm định giá bất động sản/Giá trị tài sản ròng trung bình trong kỳ (%)</t>
  </si>
  <si>
    <t>22672</t>
  </si>
  <si>
    <t>Chi phí dịch vụ tư vấn pháp lý, dịch vụ báo giá và các dịch vụ hợp lý khác, thù lao trả cho ban đại diện quỹ/Giá trị tài sản ròng trung bình trong kỳ  (%)</t>
  </si>
  <si>
    <t>2268</t>
  </si>
  <si>
    <t>Tỷ lệ chi phí/Giá trị tài sản ròng trung bình trong kỳ (%)</t>
  </si>
  <si>
    <t>2269</t>
  </si>
  <si>
    <t>Tốc độ vòng quay danh mục trong kỳ (%)</t>
  </si>
  <si>
    <t>Tỷ lệ thu nhập (tính cả thu nhập từ lãi, cổ tức, trái tức, chênh lệch giá)/Giá trị tài sản ròng (áp dụng đối với quỹ thành viên, quỹ đóng, công ty đầu tư chứng khoán)</t>
  </si>
  <si>
    <t>2271</t>
  </si>
  <si>
    <t xml:space="preserve">Các chỉ tiêu khác </t>
  </si>
  <si>
    <t>2272</t>
  </si>
  <si>
    <t>Quy mô quỹ đầu kỳ</t>
  </si>
  <si>
    <t>2273</t>
  </si>
  <si>
    <t>Tổng giá trị chứng chỉ quỹ/cổ phiếu đang lưu hành đầu kỳ</t>
  </si>
  <si>
    <t>2274</t>
  </si>
  <si>
    <t>Tổng số lượng chứng chỉ quỹ/cổ phiếu đang lưu hành đầu kỳ</t>
  </si>
  <si>
    <t>2275</t>
  </si>
  <si>
    <t>Thay đổi quy mô quỹ trong kỳ</t>
  </si>
  <si>
    <t>2276</t>
  </si>
  <si>
    <t>Số lượng chứng chỉ quỹ/cổ phiếu phát hành thêm trong kỳ</t>
  </si>
  <si>
    <t>2277</t>
  </si>
  <si>
    <t>Giá trị vốn thực huy động thêm trong kỳ</t>
  </si>
  <si>
    <t>2278</t>
  </si>
  <si>
    <t>Quy mô quỹ/ công ty cuối kỳ</t>
  </si>
  <si>
    <t>2279</t>
  </si>
  <si>
    <t>2280</t>
  </si>
  <si>
    <t>Tổng số lượng chứng chỉ quỹ/ cổ phiếu đang lưu hành đầu kỳ</t>
  </si>
  <si>
    <t>2281</t>
  </si>
  <si>
    <t>Tỷ lệ nắm giữ chứng chỉ quỹ/ 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</si>
  <si>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</si>
  <si>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</si>
  <si>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</si>
  <si>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</si>
  <si>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</si>
  <si>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 xml:space="preserve">Giá trị tài sản ròng trên một chứng chỉ quỹ/ cổ phiếu cuối kỳ </t>
  </si>
  <si>
    <t>2285</t>
  </si>
  <si>
    <t>Giá trị thị trường trên một chứng chỉ quỹ/cổ phiếu cuối kỳ (áp dụng đối với quỹ niêm yết)</t>
  </si>
  <si>
    <t>2286</t>
  </si>
  <si>
    <t>Số nhà đầu tư tham gia vào quỹ, kể cả giao dịch ký danh (áp dụng đối với quỹ mở)</t>
  </si>
  <si>
    <t>Thông tin về người có liên quan (nêu chi tiết tên cá nhân, tổ chức)</t>
  </si>
  <si>
    <t>Số Giấy CMND/ CCCD/Hộ chiếu/ Số Giấy chứng nhận đăng ký doanh nghiệp</t>
  </si>
  <si>
    <t xml:space="preserve"> Thông tin về giao dịch </t>
  </si>
  <si>
    <t>Tổng giá trị giao dịch (VND)</t>
  </si>
  <si>
    <t>Loại tài sản giao dịch (liệt kê chi tiết)</t>
  </si>
  <si>
    <t>Thời điểm thực hiện/ Mức giao dịch (VND)</t>
  </si>
  <si>
    <t>Nhân viên công ty quản lý quỹ</t>
  </si>
  <si>
    <t>2310</t>
  </si>
  <si>
    <t>Thành viên Hội đồng quản trị /Hội đồng thành viên, cổ đông lớn, thành viên góp vốn trên 5% vốn điều lệ của công ty quản lý quỹ, người đại diện ủy quyền của các đối tượng này</t>
  </si>
  <si>
    <t>2311</t>
  </si>
  <si>
    <t>Các giao dịch với Công ty quản lý quỹ</t>
  </si>
  <si>
    <t>2312</t>
  </si>
  <si>
    <t>Ngân hàng giám sát</t>
  </si>
  <si>
    <t>2313</t>
  </si>
  <si>
    <t>Thành viên Ban đại diện Quỹ/Hội đồng quản trị công ty ĐTCK</t>
  </si>
  <si>
    <t>2314</t>
  </si>
  <si>
    <t>Nhà đầu tư sở hữu từ 5% Vốn điều lệ của quỹ và người đại diện theo ủy quyền của nhà đầu tư này</t>
  </si>
  <si>
    <t>2315</t>
  </si>
  <si>
    <t>Người có quyền lợi liên quan tới các cá nhân, tổ chức tại I, II, III, IV, V, VII</t>
  </si>
  <si>
    <t>2316</t>
  </si>
  <si>
    <t>Quỹ/Công ty đầu tư chứng khoán được quản lý bởi cùng công ty quản lý quỹ</t>
  </si>
  <si>
    <t>2317</t>
  </si>
  <si>
    <t>Các trường hợp khác theo quy 136 định của Điều lệ</t>
  </si>
  <si>
    <t>2318</t>
  </si>
  <si>
    <t>Số Giấy CMND/ CCCD/Hộ chiếu/Số Giấy chứng nhận đăng ký doanh nghiệp</t>
  </si>
  <si>
    <t xml:space="preserve"> Tổng giá trị giao dịch </t>
  </si>
  <si>
    <t>Thời điểm thực hiện/Mức giá giao dịch</t>
  </si>
  <si>
    <t>Các Giao dịch bất động sản có giá mua ượt quá 110% và giá bán thấp hơn 90% so với giá tham chiếu do tổ chức định giá xác định trong thời gian 06 tháng tính tới thời điểm thực hiện giao dịch</t>
  </si>
  <si>
    <t>2319</t>
  </si>
  <si>
    <t>Các giao dịch bất động sản có giá trị đạt  trên 10% tổng giá trị tài sản của quỹ/công ty sau giao dịch; hoặc giá trị của riêng giao dịch đó cùng với các giao dịch đã thực hiện trước đó với cùng đối tác trong mười hai (12) tháng gần nhất đạt trên 10% tổng giá trị tài sản của quỹ/công ty sau giao dịch</t>
  </si>
  <si>
    <t>2320</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</si>
  <si>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</si>
  <si>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2321</t>
  </si>
  <si>
    <t>Các giao dịch bất động sản với tổ chức cung cấp dịch vụ quản lý bất động sản</t>
  </si>
  <si>
    <t>2322</t>
  </si>
  <si>
    <t>Các giao dịch bất động sản với tổ chức định giá, chuyên viên định giá đã từng tham gia định giá chính bất động sản đó</t>
  </si>
  <si>
    <t>2323</t>
  </si>
  <si>
    <t>Các trường hợp khác theo quy định của Điều lệ Quỹ/Công ty đầu tư chứng khoán</t>
  </si>
  <si>
    <t>2324</t>
  </si>
  <si>
    <t>Quý</t>
  </si>
  <si>
    <t>1. Tên công ty quản lý quỹ: Công ty Cổ phần Quản lý Quỹ Kỹ Thương</t>
  </si>
  <si>
    <t>2. Tên ngân hàng giám sát: Ngân hàng TMCP Đầu tư và Phát triển Việt Nam - Chi nhánh Hà Thành</t>
  </si>
  <si>
    <t>3. Tên quỹ đầu tư bất động sản: Quỹ đầu tư bất động sản Techcom Việt Nam</t>
  </si>
  <si>
    <t>4. Ngày lập báo cáo: 12/04/2022</t>
  </si>
  <si>
    <t>Cổ phiếu niêm yết</t>
  </si>
  <si>
    <t>Trái phiếu niêm yết</t>
  </si>
  <si>
    <t xml:space="preserve">     NLG             </t>
  </si>
  <si>
    <t xml:space="preserve">     VIC             </t>
  </si>
  <si>
    <t xml:space="preserve">        MML121021       </t>
  </si>
  <si>
    <t xml:space="preserve">     NPM11907        </t>
  </si>
  <si>
    <t xml:space="preserve">     VHM121024       </t>
  </si>
  <si>
    <t>Lãi trái phiếu được nhận</t>
  </si>
  <si>
    <t>Phải thu khác</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</si>
</sst>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s>
  <fonts count="40">
    <font>
      <sz val="10"/>
      <name val="Arial"/>
      <family val="0"/>
    </font>
    <font>
      <sz val="12"/>
      <name val="Times New Roman"/>
      <family val="0"/>
    </font>
    <font>
      <b/>
      <sz val="13"/>
      <name val="Times New Roman"/>
      <family val="0"/>
    </font>
    <font>
      <b/>
      <sz val="12"/>
      <name val="Times New Roman"/>
      <family val="0"/>
    </font>
    <font>
      <i/>
      <u val="single"/>
      <sz val="12"/>
      <name val="Times New Roman"/>
      <family val="0"/>
    </font>
    <font>
      <sz val="18"/>
      <color indexed="54"/>
      <name val="Times New Roman"/>
      <family val="2"/>
    </font>
    <font>
      <b/>
      <sz val="15"/>
      <color indexed="54"/>
      <name val="Arial"/>
      <family val="2"/>
    </font>
    <font>
      <b/>
      <sz val="13"/>
      <color indexed="54"/>
      <name val="Arial"/>
      <family val="2"/>
    </font>
    <font>
      <b/>
      <sz val="11"/>
      <color indexed="54"/>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28" borderId="2" applyNumberFormat="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7">
    <xf numFmtId="0" fontId="0" fillId="0" borderId="0" xfId="0" applyAlignment="1">
      <alignment/>
    </xf>
    <xf numFmtId="0" fontId="1" fillId="0" borderId="0" xfId="0" applyFont="1" applyAlignment="1">
      <alignment horizontal="left"/>
    </xf>
    <xf numFmtId="0" fontId="1" fillId="0" borderId="0" xfId="0" applyFont="1" applyAlignment="1">
      <alignment horizontal="right"/>
    </xf>
    <xf numFmtId="0" fontId="3" fillId="0" borderId="10" xfId="0" applyFont="1" applyBorder="1" applyAlignment="1">
      <alignment horizontal="center" vertical="justify"/>
    </xf>
    <xf numFmtId="0" fontId="1" fillId="0" borderId="10" xfId="0" applyFont="1" applyBorder="1" applyAlignment="1">
      <alignment horizontal="center"/>
    </xf>
    <xf numFmtId="0" fontId="1" fillId="0" borderId="10" xfId="0" applyFont="1" applyBorder="1" applyAlignment="1">
      <alignment horizontal="left"/>
    </xf>
    <xf numFmtId="0" fontId="4" fillId="0" borderId="0" xfId="0" applyFont="1" applyAlignment="1">
      <alignment horizontal="left"/>
    </xf>
    <xf numFmtId="0" fontId="3" fillId="0" borderId="0" xfId="0" applyFont="1" applyAlignment="1">
      <alignment horizontal="center" vertical="justify"/>
    </xf>
    <xf numFmtId="0" fontId="4" fillId="0" borderId="0" xfId="0" applyFont="1" applyAlignment="1">
      <alignment horizontal="center"/>
    </xf>
    <xf numFmtId="0" fontId="1" fillId="0" borderId="0" xfId="0" applyFont="1" applyAlignment="1">
      <alignment horizontal="center"/>
    </xf>
    <xf numFmtId="0" fontId="3" fillId="33" borderId="10" xfId="0" applyFont="1" applyFill="1" applyBorder="1" applyAlignment="1">
      <alignment horizontal="center" vertical="justify"/>
    </xf>
    <xf numFmtId="0" fontId="1" fillId="33" borderId="10" xfId="0" applyFont="1" applyFill="1" applyBorder="1" applyAlignment="1">
      <alignment horizontal="left"/>
    </xf>
    <xf numFmtId="0" fontId="3" fillId="0" borderId="10" xfId="0" applyFont="1" applyBorder="1" applyAlignment="1">
      <alignment horizontal="left"/>
    </xf>
    <xf numFmtId="0" fontId="1" fillId="0" borderId="0" xfId="0" applyFont="1" applyAlignment="1">
      <alignment horizontal="left"/>
    </xf>
    <xf numFmtId="0" fontId="2" fillId="0" borderId="0" xfId="0" applyFont="1" applyAlignment="1">
      <alignment horizontal="center" vertical="justify"/>
    </xf>
    <xf numFmtId="0" fontId="3" fillId="33" borderId="10" xfId="0" applyFont="1" applyFill="1" applyBorder="1" applyAlignment="1">
      <alignment horizontal="center" vertical="justify"/>
    </xf>
    <xf numFmtId="0" fontId="1" fillId="0" borderId="10" xfId="0" applyFont="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C35"/>
  <sheetViews>
    <sheetView zoomScalePageLayoutView="0" workbookViewId="0" topLeftCell="A1">
      <selection activeCell="A7" sqref="A7:C10"/>
    </sheetView>
  </sheetViews>
  <sheetFormatPr defaultColWidth="9.140625" defaultRowHeight="12.75"/>
  <cols>
    <col min="1" max="1" width="7.8515625" style="0" customWidth="1"/>
    <col min="2" max="2" width="90.00390625" style="0" customWidth="1"/>
    <col min="3" max="3" width="33.28125" style="0" customWidth="1"/>
  </cols>
  <sheetData>
    <row r="1" spans="1:3" ht="34.5" customHeight="1">
      <c r="A1" s="1" t="s">
        <v>0</v>
      </c>
      <c r="B1" s="14" t="s">
        <v>1</v>
      </c>
      <c r="C1" s="13"/>
    </row>
    <row r="2" spans="1:3" ht="15" customHeight="1">
      <c r="A2" s="1" t="s">
        <v>0</v>
      </c>
      <c r="B2" s="1" t="s">
        <v>0</v>
      </c>
      <c r="C2" s="1" t="s">
        <v>0</v>
      </c>
    </row>
    <row r="3" spans="1:3" ht="15" customHeight="1">
      <c r="A3" s="1" t="s">
        <v>0</v>
      </c>
      <c r="B3" s="2" t="s">
        <v>2</v>
      </c>
      <c r="C3" s="1" t="s">
        <v>341</v>
      </c>
    </row>
    <row r="4" spans="1:3" ht="15" customHeight="1">
      <c r="A4" s="1" t="s">
        <v>0</v>
      </c>
      <c r="B4" s="2" t="s">
        <v>3</v>
      </c>
      <c r="C4" s="1">
        <v>1</v>
      </c>
    </row>
    <row r="5" spans="1:3" ht="15" customHeight="1">
      <c r="A5" s="1" t="s">
        <v>0</v>
      </c>
      <c r="B5" s="2" t="s">
        <v>4</v>
      </c>
      <c r="C5" s="1">
        <v>2022</v>
      </c>
    </row>
    <row r="6" spans="1:3" ht="15" customHeight="1">
      <c r="A6" s="1"/>
      <c r="B6" s="1"/>
      <c r="C6" s="1"/>
    </row>
    <row r="7" spans="1:3" ht="15" customHeight="1">
      <c r="A7" s="13" t="s">
        <v>342</v>
      </c>
      <c r="B7" s="13"/>
      <c r="C7" s="13"/>
    </row>
    <row r="8" spans="1:3" ht="15" customHeight="1">
      <c r="A8" s="13" t="s">
        <v>343</v>
      </c>
      <c r="B8" s="13"/>
      <c r="C8" s="13"/>
    </row>
    <row r="9" spans="1:3" ht="15" customHeight="1">
      <c r="A9" s="13" t="s">
        <v>344</v>
      </c>
      <c r="B9" s="13"/>
      <c r="C9" s="13"/>
    </row>
    <row r="10" spans="1:3" ht="15" customHeight="1">
      <c r="A10" s="13" t="s">
        <v>345</v>
      </c>
      <c r="B10" s="13"/>
      <c r="C10" s="13"/>
    </row>
    <row r="11" spans="1:3" ht="15" customHeight="1">
      <c r="A11" s="1"/>
      <c r="B11" s="1"/>
      <c r="C11" s="1"/>
    </row>
    <row r="12" spans="1:3" ht="15" customHeight="1">
      <c r="A12" s="1" t="s">
        <v>0</v>
      </c>
      <c r="B12" s="1" t="s">
        <v>0</v>
      </c>
      <c r="C12" s="1" t="s">
        <v>6</v>
      </c>
    </row>
    <row r="13" spans="1:3" ht="15" customHeight="1">
      <c r="A13" s="3" t="s">
        <v>7</v>
      </c>
      <c r="B13" s="3" t="s">
        <v>8</v>
      </c>
      <c r="C13" s="3" t="s">
        <v>9</v>
      </c>
    </row>
    <row r="14" spans="1:3" ht="15" customHeight="1">
      <c r="A14" s="4" t="s">
        <v>10</v>
      </c>
      <c r="B14" s="5" t="s">
        <v>11</v>
      </c>
      <c r="C14" s="5" t="s">
        <v>12</v>
      </c>
    </row>
    <row r="15" spans="1:3" ht="15" customHeight="1">
      <c r="A15" s="4" t="s">
        <v>13</v>
      </c>
      <c r="B15" s="5" t="s">
        <v>14</v>
      </c>
      <c r="C15" s="5" t="s">
        <v>15</v>
      </c>
    </row>
    <row r="16" spans="1:3" ht="15" customHeight="1">
      <c r="A16" s="4" t="s">
        <v>16</v>
      </c>
      <c r="B16" s="5" t="s">
        <v>17</v>
      </c>
      <c r="C16" s="5" t="s">
        <v>18</v>
      </c>
    </row>
    <row r="17" spans="1:3" ht="15" customHeight="1">
      <c r="A17" s="4" t="s">
        <v>19</v>
      </c>
      <c r="B17" s="5" t="s">
        <v>20</v>
      </c>
      <c r="C17" s="5" t="s">
        <v>21</v>
      </c>
    </row>
    <row r="18" spans="1:3" ht="15" customHeight="1">
      <c r="A18" s="4" t="s">
        <v>22</v>
      </c>
      <c r="B18" s="5" t="s">
        <v>23</v>
      </c>
      <c r="C18" s="5" t="s">
        <v>24</v>
      </c>
    </row>
    <row r="19" spans="1:3" ht="15" customHeight="1">
      <c r="A19" s="4" t="s">
        <v>25</v>
      </c>
      <c r="B19" s="5" t="s">
        <v>26</v>
      </c>
      <c r="C19" s="5" t="s">
        <v>27</v>
      </c>
    </row>
    <row r="20" spans="1:3" ht="15" customHeight="1">
      <c r="A20" s="4" t="s">
        <v>28</v>
      </c>
      <c r="B20" s="5" t="s">
        <v>29</v>
      </c>
      <c r="C20" s="5" t="s">
        <v>30</v>
      </c>
    </row>
    <row r="21" spans="1:3" ht="15" customHeight="1">
      <c r="A21" s="4" t="s">
        <v>31</v>
      </c>
      <c r="B21" s="5" t="s">
        <v>32</v>
      </c>
      <c r="C21" s="5" t="s">
        <v>33</v>
      </c>
    </row>
    <row r="22" spans="1:3" ht="15" customHeight="1">
      <c r="A22" s="4" t="s">
        <v>34</v>
      </c>
      <c r="B22" s="5" t="s">
        <v>35</v>
      </c>
      <c r="C22" s="5" t="s">
        <v>36</v>
      </c>
    </row>
    <row r="23" spans="1:3" ht="15" customHeight="1">
      <c r="A23" s="4" t="s">
        <v>37</v>
      </c>
      <c r="B23" s="5" t="s">
        <v>38</v>
      </c>
      <c r="C23" s="5" t="s">
        <v>39</v>
      </c>
    </row>
    <row r="24" spans="1:3" ht="15" customHeight="1">
      <c r="A24" s="4" t="s">
        <v>40</v>
      </c>
      <c r="B24" s="5" t="s">
        <v>41</v>
      </c>
      <c r="C24" s="5" t="s">
        <v>42</v>
      </c>
    </row>
    <row r="25" spans="1:3" ht="15" customHeight="1">
      <c r="A25" s="4" t="s">
        <v>43</v>
      </c>
      <c r="B25" s="5" t="s">
        <v>44</v>
      </c>
      <c r="C25" s="5" t="s">
        <v>45</v>
      </c>
    </row>
    <row r="26" spans="1:3" ht="15" customHeight="1">
      <c r="A26" s="6" t="s">
        <v>46</v>
      </c>
      <c r="B26" s="1"/>
      <c r="C26" s="1" t="s">
        <v>0</v>
      </c>
    </row>
    <row r="27" spans="1:3" ht="15" customHeight="1">
      <c r="A27" s="1" t="s">
        <v>0</v>
      </c>
      <c r="B27" s="13" t="s">
        <v>47</v>
      </c>
      <c r="C27" s="13"/>
    </row>
    <row r="28" spans="1:3" ht="15" customHeight="1">
      <c r="A28" s="1" t="s">
        <v>0</v>
      </c>
      <c r="B28" s="13" t="s">
        <v>48</v>
      </c>
      <c r="C28" s="13"/>
    </row>
    <row r="29" spans="1:3" ht="15" customHeight="1">
      <c r="A29" s="1" t="s">
        <v>0</v>
      </c>
      <c r="B29" s="1" t="s">
        <v>49</v>
      </c>
      <c r="C29" s="1" t="s">
        <v>0</v>
      </c>
    </row>
    <row r="30" spans="1:3" ht="15" customHeight="1">
      <c r="A30" s="1" t="s">
        <v>0</v>
      </c>
      <c r="B30" s="1" t="s">
        <v>0</v>
      </c>
      <c r="C30" s="1" t="s">
        <v>0</v>
      </c>
    </row>
    <row r="31" spans="1:3" ht="15" customHeight="1">
      <c r="A31" s="1" t="s">
        <v>0</v>
      </c>
      <c r="B31" s="1" t="s">
        <v>0</v>
      </c>
      <c r="C31" s="1" t="s">
        <v>0</v>
      </c>
    </row>
    <row r="32" spans="1:3" ht="15" customHeight="1">
      <c r="A32" s="1" t="s">
        <v>0</v>
      </c>
      <c r="B32" s="7" t="s">
        <v>50</v>
      </c>
      <c r="C32" s="7" t="s">
        <v>51</v>
      </c>
    </row>
    <row r="33" spans="1:3" ht="15" customHeight="1">
      <c r="A33" s="8" t="s">
        <v>0</v>
      </c>
      <c r="B33" s="7" t="s">
        <v>52</v>
      </c>
      <c r="C33" s="7" t="s">
        <v>53</v>
      </c>
    </row>
    <row r="34" spans="1:3" ht="15" customHeight="1">
      <c r="A34" s="1" t="s">
        <v>0</v>
      </c>
      <c r="B34" s="9" t="s">
        <v>54</v>
      </c>
      <c r="C34" s="9" t="s">
        <v>54</v>
      </c>
    </row>
    <row r="35" spans="1:3" ht="15" customHeight="1">
      <c r="A35" s="1" t="s">
        <v>0</v>
      </c>
      <c r="B35" s="7" t="s">
        <v>0</v>
      </c>
      <c r="C35" s="7" t="s">
        <v>0</v>
      </c>
    </row>
  </sheetData>
  <sheetProtection/>
  <mergeCells count="7">
    <mergeCell ref="B27:C27"/>
    <mergeCell ref="B28:C28"/>
    <mergeCell ref="B1:C1"/>
    <mergeCell ref="A7:C7"/>
    <mergeCell ref="A8:C8"/>
    <mergeCell ref="A9:C9"/>
    <mergeCell ref="A10:C10"/>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F41"/>
  <sheetViews>
    <sheetView zoomScalePageLayoutView="0" workbookViewId="0" topLeftCell="A4">
      <selection activeCell="D11" sqref="D11:F40"/>
    </sheetView>
  </sheetViews>
  <sheetFormatPr defaultColWidth="9.140625" defaultRowHeight="12.75"/>
  <cols>
    <col min="1" max="1" width="6.8515625" style="0" customWidth="1"/>
    <col min="2" max="2" width="42.00390625" style="0" customWidth="1"/>
    <col min="3" max="3" width="10.28125" style="0" customWidth="1"/>
    <col min="4" max="4" width="21.28125" style="0" customWidth="1"/>
    <col min="5" max="5" width="18.28125" style="0" customWidth="1"/>
    <col min="6" max="6" width="18.8515625" style="0" customWidth="1"/>
  </cols>
  <sheetData>
    <row r="1" spans="1:6" ht="15" customHeight="1">
      <c r="A1" s="10" t="s">
        <v>55</v>
      </c>
      <c r="B1" s="10" t="s">
        <v>8</v>
      </c>
      <c r="C1" s="10" t="s">
        <v>56</v>
      </c>
      <c r="D1" s="10" t="s">
        <v>57</v>
      </c>
      <c r="E1" s="10" t="s">
        <v>58</v>
      </c>
      <c r="F1" s="10" t="s">
        <v>59</v>
      </c>
    </row>
    <row r="2" spans="1:6" ht="15" customHeight="1">
      <c r="A2" s="5" t="s">
        <v>60</v>
      </c>
      <c r="B2" s="5" t="s">
        <v>61</v>
      </c>
      <c r="C2" s="5" t="s">
        <v>62</v>
      </c>
      <c r="D2" s="5" t="s">
        <v>0</v>
      </c>
      <c r="E2" s="5" t="s">
        <v>0</v>
      </c>
      <c r="F2" s="5" t="s">
        <v>0</v>
      </c>
    </row>
    <row r="3" spans="1:6" ht="15" customHeight="1">
      <c r="A3" s="5" t="s">
        <v>63</v>
      </c>
      <c r="B3" s="5" t="s">
        <v>64</v>
      </c>
      <c r="C3" s="5" t="s">
        <v>65</v>
      </c>
      <c r="D3" s="5">
        <v>2780239095</v>
      </c>
      <c r="E3" s="5">
        <v>2994447257</v>
      </c>
      <c r="F3" s="5">
        <v>0.2469211024749455</v>
      </c>
    </row>
    <row r="4" spans="1:6" ht="15" customHeight="1">
      <c r="A4" s="5" t="s">
        <v>0</v>
      </c>
      <c r="B4" s="5" t="s">
        <v>66</v>
      </c>
      <c r="C4" s="5" t="s">
        <v>67</v>
      </c>
      <c r="D4" s="5"/>
      <c r="E4" s="5"/>
      <c r="F4" s="5"/>
    </row>
    <row r="5" spans="1:6" ht="15" customHeight="1">
      <c r="A5" s="5" t="s">
        <v>0</v>
      </c>
      <c r="B5" s="5" t="s">
        <v>68</v>
      </c>
      <c r="C5" s="5" t="s">
        <v>69</v>
      </c>
      <c r="D5" s="5">
        <v>2780239095</v>
      </c>
      <c r="E5" s="5">
        <v>2994447257</v>
      </c>
      <c r="F5" s="5">
        <v>0.33257939104928613</v>
      </c>
    </row>
    <row r="6" spans="1:6" ht="15" customHeight="1">
      <c r="A6" s="5" t="s">
        <v>70</v>
      </c>
      <c r="B6" s="5" t="s">
        <v>71</v>
      </c>
      <c r="C6" s="5" t="s">
        <v>72</v>
      </c>
      <c r="D6" s="5">
        <v>65516558330</v>
      </c>
      <c r="E6" s="5">
        <v>74342436610</v>
      </c>
      <c r="F6" s="5">
        <v>1.1633270106089104</v>
      </c>
    </row>
    <row r="7" spans="1:6" ht="15" customHeight="1">
      <c r="A7" s="5" t="s">
        <v>73</v>
      </c>
      <c r="B7" s="5" t="s">
        <v>73</v>
      </c>
      <c r="C7" s="5" t="s">
        <v>73</v>
      </c>
      <c r="D7" s="5" t="s">
        <v>73</v>
      </c>
      <c r="E7" s="5" t="s">
        <v>73</v>
      </c>
      <c r="F7" s="5" t="s">
        <v>73</v>
      </c>
    </row>
    <row r="8" spans="1:6" ht="15" customHeight="1">
      <c r="A8" s="5"/>
      <c r="B8" s="5" t="s">
        <v>346</v>
      </c>
      <c r="C8" s="5"/>
      <c r="D8" s="5">
        <v>57615734800</v>
      </c>
      <c r="E8" s="5">
        <v>66364902900</v>
      </c>
      <c r="F8" s="5">
        <v>1.1600810908791084</v>
      </c>
    </row>
    <row r="9" spans="1:6" ht="15" customHeight="1">
      <c r="A9" s="5" t="s">
        <v>0</v>
      </c>
      <c r="B9" s="5" t="s">
        <v>347</v>
      </c>
      <c r="C9" s="5"/>
      <c r="D9" s="5">
        <v>7900823530</v>
      </c>
      <c r="E9" s="5">
        <v>7977533710</v>
      </c>
      <c r="F9" s="5">
        <v>1.187558105557903</v>
      </c>
    </row>
    <row r="10" spans="1:6" ht="15" customHeight="1">
      <c r="A10" s="5" t="s">
        <v>0</v>
      </c>
      <c r="B10" s="5" t="s">
        <v>73</v>
      </c>
      <c r="C10" s="5"/>
      <c r="D10" s="5" t="s">
        <v>0</v>
      </c>
      <c r="E10" s="5" t="s">
        <v>0</v>
      </c>
      <c r="F10" s="5" t="s">
        <v>0</v>
      </c>
    </row>
    <row r="11" spans="1:6" ht="15" customHeight="1">
      <c r="A11" s="5" t="s">
        <v>74</v>
      </c>
      <c r="B11" s="5" t="s">
        <v>75</v>
      </c>
      <c r="C11" s="5" t="s">
        <v>76</v>
      </c>
      <c r="D11" s="5" t="s">
        <v>0</v>
      </c>
      <c r="E11" s="5" t="s">
        <v>0</v>
      </c>
      <c r="F11" s="5" t="s">
        <v>0</v>
      </c>
    </row>
    <row r="12" spans="1:6" ht="15" customHeight="1">
      <c r="A12" s="5" t="s">
        <v>77</v>
      </c>
      <c r="B12" s="5" t="s">
        <v>78</v>
      </c>
      <c r="C12" s="5" t="s">
        <v>79</v>
      </c>
      <c r="D12" s="5" t="s">
        <v>0</v>
      </c>
      <c r="E12" s="5" t="s">
        <v>0</v>
      </c>
      <c r="F12" s="5" t="s">
        <v>0</v>
      </c>
    </row>
    <row r="13" spans="1:6" ht="15" customHeight="1">
      <c r="A13" s="5" t="s">
        <v>80</v>
      </c>
      <c r="B13" s="5" t="s">
        <v>81</v>
      </c>
      <c r="C13" s="5" t="s">
        <v>82</v>
      </c>
      <c r="D13" s="5">
        <v>149236714</v>
      </c>
      <c r="E13" s="5">
        <v>135473152</v>
      </c>
      <c r="F13" s="5">
        <v>1.0587846506417222</v>
      </c>
    </row>
    <row r="14" spans="1:6" ht="15" customHeight="1">
      <c r="A14" s="5" t="s">
        <v>83</v>
      </c>
      <c r="B14" s="5" t="s">
        <v>84</v>
      </c>
      <c r="C14" s="5" t="s">
        <v>85</v>
      </c>
      <c r="D14" s="5" t="s">
        <v>0</v>
      </c>
      <c r="E14" s="5" t="s">
        <v>0</v>
      </c>
      <c r="F14" s="5" t="s">
        <v>0</v>
      </c>
    </row>
    <row r="15" spans="1:6" ht="15" customHeight="1">
      <c r="A15" s="5" t="s">
        <v>73</v>
      </c>
      <c r="B15" s="5" t="s">
        <v>73</v>
      </c>
      <c r="C15" s="5" t="s">
        <v>73</v>
      </c>
      <c r="D15" s="5" t="s">
        <v>73</v>
      </c>
      <c r="E15" s="5" t="s">
        <v>73</v>
      </c>
      <c r="F15" s="5" t="s">
        <v>73</v>
      </c>
    </row>
    <row r="16" spans="1:6" ht="15" customHeight="1">
      <c r="A16" s="5" t="s">
        <v>0</v>
      </c>
      <c r="B16" s="5" t="s">
        <v>73</v>
      </c>
      <c r="C16" s="5"/>
      <c r="D16" s="5" t="s">
        <v>0</v>
      </c>
      <c r="E16" s="5" t="s">
        <v>0</v>
      </c>
      <c r="F16" s="5" t="s">
        <v>0</v>
      </c>
    </row>
    <row r="17" spans="1:6" ht="15" customHeight="1">
      <c r="A17" s="5" t="s">
        <v>86</v>
      </c>
      <c r="B17" s="5" t="s">
        <v>87</v>
      </c>
      <c r="C17" s="5" t="s">
        <v>88</v>
      </c>
      <c r="D17" s="5" t="s">
        <v>0</v>
      </c>
      <c r="E17" s="5" t="s">
        <v>0</v>
      </c>
      <c r="F17" s="5" t="s">
        <v>0</v>
      </c>
    </row>
    <row r="18" spans="1:6" ht="15" customHeight="1">
      <c r="A18" s="5" t="s">
        <v>73</v>
      </c>
      <c r="B18" s="5" t="s">
        <v>73</v>
      </c>
      <c r="C18" s="5" t="s">
        <v>73</v>
      </c>
      <c r="D18" s="5" t="s">
        <v>73</v>
      </c>
      <c r="E18" s="5" t="s">
        <v>73</v>
      </c>
      <c r="F18" s="5" t="s">
        <v>73</v>
      </c>
    </row>
    <row r="19" spans="1:6" ht="15" customHeight="1">
      <c r="A19" s="5" t="s">
        <v>0</v>
      </c>
      <c r="B19" s="5" t="s">
        <v>73</v>
      </c>
      <c r="C19" s="5"/>
      <c r="D19" s="5" t="s">
        <v>0</v>
      </c>
      <c r="E19" s="5" t="s">
        <v>0</v>
      </c>
      <c r="F19" s="5" t="s">
        <v>0</v>
      </c>
    </row>
    <row r="20" spans="1:6" ht="15" customHeight="1">
      <c r="A20" s="5" t="s">
        <v>89</v>
      </c>
      <c r="B20" s="5" t="s">
        <v>90</v>
      </c>
      <c r="C20" s="5" t="s">
        <v>91</v>
      </c>
      <c r="D20" s="5">
        <v>11301373</v>
      </c>
      <c r="E20" s="5"/>
      <c r="F20" s="5">
        <v>1</v>
      </c>
    </row>
    <row r="21" spans="1:6" ht="15" customHeight="1">
      <c r="A21" s="5" t="s">
        <v>73</v>
      </c>
      <c r="B21" s="5" t="s">
        <v>73</v>
      </c>
      <c r="C21" s="5" t="s">
        <v>73</v>
      </c>
      <c r="D21" s="5" t="s">
        <v>73</v>
      </c>
      <c r="E21" s="5" t="s">
        <v>73</v>
      </c>
      <c r="F21" s="5" t="s">
        <v>73</v>
      </c>
    </row>
    <row r="22" spans="1:6" ht="15" customHeight="1">
      <c r="A22" s="5"/>
      <c r="B22" s="5" t="s">
        <v>73</v>
      </c>
      <c r="C22" s="5"/>
      <c r="D22" s="5"/>
      <c r="E22" s="5"/>
      <c r="F22" s="5"/>
    </row>
    <row r="23" spans="1:6" ht="15" customHeight="1">
      <c r="A23" s="5" t="s">
        <v>92</v>
      </c>
      <c r="B23" s="5" t="s">
        <v>93</v>
      </c>
      <c r="C23" s="5" t="s">
        <v>94</v>
      </c>
      <c r="D23" s="5" t="s">
        <v>0</v>
      </c>
      <c r="E23" s="5" t="s">
        <v>0</v>
      </c>
      <c r="F23" s="5" t="s">
        <v>0</v>
      </c>
    </row>
    <row r="24" spans="1:6" ht="15" customHeight="1">
      <c r="A24" s="5" t="s">
        <v>73</v>
      </c>
      <c r="B24" s="5" t="s">
        <v>73</v>
      </c>
      <c r="C24" s="5" t="s">
        <v>73</v>
      </c>
      <c r="D24" s="5" t="s">
        <v>73</v>
      </c>
      <c r="E24" s="5" t="s">
        <v>73</v>
      </c>
      <c r="F24" s="5" t="s">
        <v>73</v>
      </c>
    </row>
    <row r="25" spans="1:6" ht="15" customHeight="1">
      <c r="A25" s="5"/>
      <c r="B25" s="5" t="s">
        <v>73</v>
      </c>
      <c r="C25" s="5"/>
      <c r="D25" s="5"/>
      <c r="E25" s="5"/>
      <c r="F25" s="5"/>
    </row>
    <row r="26" spans="1:6" ht="15" customHeight="1">
      <c r="A26" s="5" t="s">
        <v>95</v>
      </c>
      <c r="B26" s="5" t="s">
        <v>96</v>
      </c>
      <c r="C26" s="5" t="s">
        <v>97</v>
      </c>
      <c r="D26" s="5">
        <v>68457335512</v>
      </c>
      <c r="E26" s="5">
        <v>77472357019</v>
      </c>
      <c r="F26" s="5">
        <v>1.010736627807815</v>
      </c>
    </row>
    <row r="27" spans="1:6" ht="15" customHeight="1">
      <c r="A27" s="5" t="s">
        <v>98</v>
      </c>
      <c r="B27" s="5" t="s">
        <v>99</v>
      </c>
      <c r="C27" s="5" t="s">
        <v>100</v>
      </c>
      <c r="D27" s="5" t="s">
        <v>0</v>
      </c>
      <c r="E27" s="5" t="s">
        <v>0</v>
      </c>
      <c r="F27" s="5" t="s">
        <v>0</v>
      </c>
    </row>
    <row r="28" spans="1:6" ht="15" customHeight="1">
      <c r="A28" s="5" t="s">
        <v>101</v>
      </c>
      <c r="B28" s="5" t="s">
        <v>102</v>
      </c>
      <c r="C28" s="5" t="s">
        <v>103</v>
      </c>
      <c r="D28" s="5" t="s">
        <v>0</v>
      </c>
      <c r="E28" s="5" t="s">
        <v>0</v>
      </c>
      <c r="F28" s="5" t="s">
        <v>0</v>
      </c>
    </row>
    <row r="29" spans="1:6" ht="15" customHeight="1">
      <c r="A29" s="5" t="s">
        <v>73</v>
      </c>
      <c r="B29" s="5" t="s">
        <v>73</v>
      </c>
      <c r="C29" s="5" t="s">
        <v>73</v>
      </c>
      <c r="D29" s="5" t="s">
        <v>73</v>
      </c>
      <c r="E29" s="5" t="s">
        <v>73</v>
      </c>
      <c r="F29" s="5" t="s">
        <v>73</v>
      </c>
    </row>
    <row r="30" spans="1:6" ht="15" customHeight="1">
      <c r="A30" s="5" t="s">
        <v>0</v>
      </c>
      <c r="B30" s="5" t="s">
        <v>73</v>
      </c>
      <c r="C30" s="5"/>
      <c r="D30" s="5" t="s">
        <v>0</v>
      </c>
      <c r="E30" s="5" t="s">
        <v>0</v>
      </c>
      <c r="F30" s="5" t="s">
        <v>0</v>
      </c>
    </row>
    <row r="31" spans="1:6" ht="15" customHeight="1">
      <c r="A31" s="5" t="s">
        <v>104</v>
      </c>
      <c r="B31" s="5" t="s">
        <v>105</v>
      </c>
      <c r="C31" s="5" t="s">
        <v>106</v>
      </c>
      <c r="D31" s="5" t="s">
        <v>0</v>
      </c>
      <c r="E31" s="5" t="s">
        <v>0</v>
      </c>
      <c r="F31" s="5" t="s">
        <v>0</v>
      </c>
    </row>
    <row r="32" spans="1:6" ht="15" customHeight="1">
      <c r="A32" s="5" t="s">
        <v>73</v>
      </c>
      <c r="B32" s="5" t="s">
        <v>73</v>
      </c>
      <c r="C32" s="5" t="s">
        <v>73</v>
      </c>
      <c r="D32" s="5" t="s">
        <v>73</v>
      </c>
      <c r="E32" s="5" t="s">
        <v>73</v>
      </c>
      <c r="F32" s="5" t="s">
        <v>73</v>
      </c>
    </row>
    <row r="33" spans="1:6" ht="15" customHeight="1">
      <c r="A33" s="5" t="s">
        <v>0</v>
      </c>
      <c r="B33" s="5" t="s">
        <v>73</v>
      </c>
      <c r="C33" s="5"/>
      <c r="D33" s="5" t="s">
        <v>0</v>
      </c>
      <c r="E33" s="5" t="s">
        <v>0</v>
      </c>
      <c r="F33" s="5" t="s">
        <v>0</v>
      </c>
    </row>
    <row r="34" spans="1:6" ht="15" customHeight="1">
      <c r="A34" s="5" t="s">
        <v>107</v>
      </c>
      <c r="B34" s="5" t="s">
        <v>108</v>
      </c>
      <c r="C34" s="5" t="s">
        <v>109</v>
      </c>
      <c r="D34" s="5">
        <v>2183883547</v>
      </c>
      <c r="E34" s="5">
        <v>2248795829</v>
      </c>
      <c r="F34" s="5">
        <v>11.674086550102786</v>
      </c>
    </row>
    <row r="35" spans="1:6" ht="15" customHeight="1">
      <c r="A35" s="5" t="s">
        <v>73</v>
      </c>
      <c r="B35" s="5" t="s">
        <v>73</v>
      </c>
      <c r="C35" s="5" t="s">
        <v>73</v>
      </c>
      <c r="D35" s="5" t="s">
        <v>73</v>
      </c>
      <c r="E35" s="5" t="s">
        <v>73</v>
      </c>
      <c r="F35" s="5" t="s">
        <v>73</v>
      </c>
    </row>
    <row r="36" spans="1:6" ht="15" customHeight="1">
      <c r="A36" s="5"/>
      <c r="B36" s="5" t="s">
        <v>73</v>
      </c>
      <c r="C36" s="5"/>
      <c r="D36" s="5"/>
      <c r="E36" s="5"/>
      <c r="F36" s="5"/>
    </row>
    <row r="37" spans="1:6" ht="15" customHeight="1">
      <c r="A37" s="5" t="s">
        <v>110</v>
      </c>
      <c r="B37" s="5" t="s">
        <v>111</v>
      </c>
      <c r="C37" s="5" t="s">
        <v>112</v>
      </c>
      <c r="D37" s="5">
        <v>2183883547</v>
      </c>
      <c r="E37" s="5">
        <v>2248795829</v>
      </c>
      <c r="F37" s="5">
        <v>11.674086550102786</v>
      </c>
    </row>
    <row r="38" spans="1:6" ht="15" customHeight="1">
      <c r="A38" s="5" t="s">
        <v>0</v>
      </c>
      <c r="B38" s="5" t="s">
        <v>113</v>
      </c>
      <c r="C38" s="5" t="s">
        <v>114</v>
      </c>
      <c r="D38" s="5">
        <v>66273451965</v>
      </c>
      <c r="E38" s="5">
        <v>75223561190</v>
      </c>
      <c r="F38" s="5">
        <v>0.9812028213323377</v>
      </c>
    </row>
    <row r="39" spans="1:6" ht="15" customHeight="1">
      <c r="A39" s="5" t="s">
        <v>0</v>
      </c>
      <c r="B39" s="5" t="s">
        <v>115</v>
      </c>
      <c r="C39" s="5" t="s">
        <v>116</v>
      </c>
      <c r="D39" s="5">
        <v>5000000</v>
      </c>
      <c r="E39" s="5">
        <v>5000000</v>
      </c>
      <c r="F39" s="5">
        <v>1</v>
      </c>
    </row>
    <row r="40" spans="1:6" ht="15" customHeight="1">
      <c r="A40" s="5" t="s">
        <v>0</v>
      </c>
      <c r="B40" s="5" t="s">
        <v>117</v>
      </c>
      <c r="C40" s="5" t="s">
        <v>118</v>
      </c>
      <c r="D40" s="5">
        <v>13254.69</v>
      </c>
      <c r="E40" s="5">
        <v>15044.71</v>
      </c>
      <c r="F40" s="5">
        <v>0.9812030993566325</v>
      </c>
    </row>
    <row r="41" spans="1:6" ht="15" customHeight="1">
      <c r="A41" s="11" t="s">
        <v>0</v>
      </c>
      <c r="B41" s="11" t="s">
        <v>0</v>
      </c>
      <c r="C41" s="11" t="s">
        <v>0</v>
      </c>
      <c r="D41" s="11" t="s">
        <v>0</v>
      </c>
      <c r="E41" s="11" t="s">
        <v>0</v>
      </c>
      <c r="F41" s="11" t="s">
        <v>0</v>
      </c>
    </row>
  </sheetData>
  <sheetProtection/>
  <printOptions/>
  <pageMargins left="0.75" right="0.75" top="1" bottom="1" header="0.5" footer="0.5"/>
  <pageSetup fitToHeight="1" fitToWidth="1" horizontalDpi="300" verticalDpi="300" orientation="portrait"/>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F34"/>
  <sheetViews>
    <sheetView zoomScalePageLayoutView="0" workbookViewId="0" topLeftCell="A16">
      <selection activeCell="D2" sqref="D2:F33"/>
    </sheetView>
  </sheetViews>
  <sheetFormatPr defaultColWidth="9.140625" defaultRowHeight="12.75"/>
  <cols>
    <col min="1" max="1" width="6.8515625" style="0" customWidth="1"/>
    <col min="2" max="2" width="46.57421875" style="0" customWidth="1"/>
    <col min="3" max="3" width="10.28125" style="0" customWidth="1"/>
    <col min="4" max="4" width="16.140625" style="0" customWidth="1"/>
    <col min="5" max="5" width="15.140625" style="0" customWidth="1"/>
    <col min="6" max="6" width="16.57421875" style="0" customWidth="1"/>
  </cols>
  <sheetData>
    <row r="1" spans="1:6" ht="15" customHeight="1">
      <c r="A1" s="10" t="s">
        <v>55</v>
      </c>
      <c r="B1" s="10" t="s">
        <v>119</v>
      </c>
      <c r="C1" s="10" t="s">
        <v>56</v>
      </c>
      <c r="D1" s="10" t="s">
        <v>57</v>
      </c>
      <c r="E1" s="10" t="s">
        <v>58</v>
      </c>
      <c r="F1" s="10" t="s">
        <v>120</v>
      </c>
    </row>
    <row r="2" spans="1:6" ht="15" customHeight="1">
      <c r="A2" s="5" t="s">
        <v>60</v>
      </c>
      <c r="B2" s="5" t="s">
        <v>121</v>
      </c>
      <c r="C2" s="5" t="s">
        <v>122</v>
      </c>
      <c r="D2" s="5">
        <v>187989950</v>
      </c>
      <c r="E2" s="5">
        <v>492131681</v>
      </c>
      <c r="F2" s="5">
        <v>187989950</v>
      </c>
    </row>
    <row r="3" spans="1:6" ht="15" customHeight="1">
      <c r="A3" s="5" t="s">
        <v>10</v>
      </c>
      <c r="B3" s="5" t="s">
        <v>123</v>
      </c>
      <c r="C3" s="5" t="s">
        <v>124</v>
      </c>
      <c r="D3" s="5" t="s">
        <v>0</v>
      </c>
      <c r="E3" s="5" t="s">
        <v>0</v>
      </c>
      <c r="F3" s="5"/>
    </row>
    <row r="4" spans="1:6" ht="15" customHeight="1">
      <c r="A4" s="5" t="s">
        <v>13</v>
      </c>
      <c r="B4" s="5" t="s">
        <v>78</v>
      </c>
      <c r="C4" s="5" t="s">
        <v>125</v>
      </c>
      <c r="D4" s="5">
        <v>186552600</v>
      </c>
      <c r="E4" s="5">
        <v>490030417</v>
      </c>
      <c r="F4" s="5">
        <v>186552600</v>
      </c>
    </row>
    <row r="5" spans="1:6" ht="15" customHeight="1">
      <c r="A5" s="5" t="s">
        <v>16</v>
      </c>
      <c r="B5" s="5" t="s">
        <v>81</v>
      </c>
      <c r="C5" s="5" t="s">
        <v>126</v>
      </c>
      <c r="D5" s="5">
        <v>1437350</v>
      </c>
      <c r="E5" s="5">
        <v>2101264</v>
      </c>
      <c r="F5" s="5">
        <v>1437350</v>
      </c>
    </row>
    <row r="6" spans="1:6" ht="15" customHeight="1">
      <c r="A6" s="5" t="s">
        <v>19</v>
      </c>
      <c r="B6" s="5" t="s">
        <v>127</v>
      </c>
      <c r="C6" s="5" t="s">
        <v>128</v>
      </c>
      <c r="D6" s="5" t="s">
        <v>0</v>
      </c>
      <c r="E6" s="5" t="s">
        <v>0</v>
      </c>
      <c r="F6" s="5" t="s">
        <v>0</v>
      </c>
    </row>
    <row r="7" spans="1:6" ht="15" customHeight="1">
      <c r="A7" s="5" t="s">
        <v>129</v>
      </c>
      <c r="B7" s="5" t="s">
        <v>130</v>
      </c>
      <c r="C7" s="5" t="s">
        <v>131</v>
      </c>
      <c r="D7" s="5">
        <v>359934046</v>
      </c>
      <c r="E7" s="5">
        <v>2459720985</v>
      </c>
      <c r="F7" s="5">
        <v>359934046</v>
      </c>
    </row>
    <row r="8" spans="1:6" ht="15" customHeight="1">
      <c r="A8" s="5" t="s">
        <v>10</v>
      </c>
      <c r="B8" s="5" t="s">
        <v>132</v>
      </c>
      <c r="C8" s="5" t="s">
        <v>133</v>
      </c>
      <c r="D8" s="5">
        <v>247721354</v>
      </c>
      <c r="E8" s="5">
        <v>269787048</v>
      </c>
      <c r="F8" s="5">
        <v>247721354</v>
      </c>
    </row>
    <row r="9" spans="1:6" ht="15" customHeight="1">
      <c r="A9" s="5" t="s">
        <v>13</v>
      </c>
      <c r="B9" s="5" t="s">
        <v>134</v>
      </c>
      <c r="C9" s="5" t="s">
        <v>135</v>
      </c>
      <c r="D9" s="5">
        <v>32425480</v>
      </c>
      <c r="E9" s="5">
        <v>32534239</v>
      </c>
      <c r="F9" s="5">
        <v>32425480</v>
      </c>
    </row>
    <row r="10" spans="1:6" ht="15" customHeight="1">
      <c r="A10" s="5" t="s">
        <v>16</v>
      </c>
      <c r="B10" s="5" t="s">
        <v>136</v>
      </c>
      <c r="C10" s="5" t="s">
        <v>137</v>
      </c>
      <c r="D10" s="5">
        <v>49500000</v>
      </c>
      <c r="E10" s="5">
        <v>49500000</v>
      </c>
      <c r="F10" s="5">
        <v>49500000</v>
      </c>
    </row>
    <row r="11" spans="1:6" ht="15" customHeight="1">
      <c r="A11" s="5" t="s">
        <v>19</v>
      </c>
      <c r="B11" s="5" t="s">
        <v>138</v>
      </c>
      <c r="C11" s="5" t="s">
        <v>139</v>
      </c>
      <c r="D11" s="5"/>
      <c r="E11" s="5"/>
      <c r="F11" s="5"/>
    </row>
    <row r="12" spans="1:6" ht="15" customHeight="1">
      <c r="A12" s="5" t="s">
        <v>22</v>
      </c>
      <c r="B12" s="5" t="s">
        <v>140</v>
      </c>
      <c r="C12" s="5" t="s">
        <v>141</v>
      </c>
      <c r="D12" s="5"/>
      <c r="E12" s="5"/>
      <c r="F12" s="5"/>
    </row>
    <row r="13" spans="1:6" ht="15" customHeight="1">
      <c r="A13" s="5" t="s">
        <v>25</v>
      </c>
      <c r="B13" s="5" t="s">
        <v>142</v>
      </c>
      <c r="C13" s="5" t="s">
        <v>143</v>
      </c>
      <c r="D13" s="5">
        <v>23217533</v>
      </c>
      <c r="E13" s="5">
        <v>22180823</v>
      </c>
      <c r="F13" s="5">
        <v>23217533</v>
      </c>
    </row>
    <row r="14" spans="1:6" ht="15" customHeight="1">
      <c r="A14" s="5" t="s">
        <v>28</v>
      </c>
      <c r="B14" s="5" t="s">
        <v>144</v>
      </c>
      <c r="C14" s="5" t="s">
        <v>145</v>
      </c>
      <c r="D14" s="5" t="s">
        <v>0</v>
      </c>
      <c r="E14" s="5" t="s">
        <v>0</v>
      </c>
      <c r="F14" s="5" t="s">
        <v>0</v>
      </c>
    </row>
    <row r="15" spans="1:6" ht="15" customHeight="1">
      <c r="A15" s="5" t="s">
        <v>31</v>
      </c>
      <c r="B15" s="5" t="s">
        <v>146</v>
      </c>
      <c r="C15" s="5" t="s">
        <v>147</v>
      </c>
      <c r="D15" s="5" t="s">
        <v>0</v>
      </c>
      <c r="E15" s="5" t="s">
        <v>0</v>
      </c>
      <c r="F15" s="5" t="s">
        <v>0</v>
      </c>
    </row>
    <row r="16" spans="1:6" ht="15" customHeight="1">
      <c r="A16" s="5" t="s">
        <v>34</v>
      </c>
      <c r="B16" s="5" t="s">
        <v>148</v>
      </c>
      <c r="C16" s="5" t="s">
        <v>149</v>
      </c>
      <c r="D16" s="5">
        <v>2302012</v>
      </c>
      <c r="E16" s="5">
        <v>2653156</v>
      </c>
      <c r="F16" s="5">
        <v>2302012</v>
      </c>
    </row>
    <row r="17" spans="1:6" ht="15" customHeight="1">
      <c r="A17" s="5" t="s">
        <v>37</v>
      </c>
      <c r="B17" s="5" t="s">
        <v>150</v>
      </c>
      <c r="C17" s="5" t="s">
        <v>151</v>
      </c>
      <c r="D17" s="5">
        <v>4767667</v>
      </c>
      <c r="E17" s="5">
        <v>2083065719</v>
      </c>
      <c r="F17" s="5">
        <v>4767667</v>
      </c>
    </row>
    <row r="18" spans="1:6" ht="15" customHeight="1">
      <c r="A18" s="5" t="s">
        <v>73</v>
      </c>
      <c r="B18" s="5" t="s">
        <v>73</v>
      </c>
      <c r="C18" s="5" t="s">
        <v>73</v>
      </c>
      <c r="D18" s="5" t="s">
        <v>73</v>
      </c>
      <c r="E18" s="5" t="s">
        <v>73</v>
      </c>
      <c r="F18" s="5" t="s">
        <v>73</v>
      </c>
    </row>
    <row r="19" spans="1:6" ht="15" customHeight="1">
      <c r="A19" s="5" t="s">
        <v>0</v>
      </c>
      <c r="B19" s="5" t="s">
        <v>73</v>
      </c>
      <c r="C19" s="5"/>
      <c r="D19" s="5" t="s">
        <v>0</v>
      </c>
      <c r="E19" s="5" t="s">
        <v>0</v>
      </c>
      <c r="F19" s="5" t="s">
        <v>0</v>
      </c>
    </row>
    <row r="20" spans="1:6" ht="15" customHeight="1">
      <c r="A20" s="5" t="s">
        <v>152</v>
      </c>
      <c r="B20" s="5" t="s">
        <v>153</v>
      </c>
      <c r="C20" s="5" t="s">
        <v>154</v>
      </c>
      <c r="D20" s="5">
        <v>-171944096</v>
      </c>
      <c r="E20" s="5">
        <v>-1967589304</v>
      </c>
      <c r="F20" s="5">
        <v>-171944096</v>
      </c>
    </row>
    <row r="21" spans="1:6" ht="15" customHeight="1">
      <c r="A21" s="5" t="s">
        <v>155</v>
      </c>
      <c r="B21" s="5" t="s">
        <v>156</v>
      </c>
      <c r="C21" s="5" t="s">
        <v>157</v>
      </c>
      <c r="D21" s="5">
        <v>-8778165129</v>
      </c>
      <c r="E21" s="5">
        <v>17956654544</v>
      </c>
      <c r="F21" s="5">
        <v>-8778165129</v>
      </c>
    </row>
    <row r="22" spans="1:6" ht="15" customHeight="1">
      <c r="A22" s="5" t="s">
        <v>10</v>
      </c>
      <c r="B22" s="5" t="s">
        <v>158</v>
      </c>
      <c r="C22" s="5" t="s">
        <v>159</v>
      </c>
      <c r="D22" s="5">
        <v>45794576</v>
      </c>
      <c r="E22" s="5">
        <v>-15340027</v>
      </c>
      <c r="F22" s="5">
        <v>45794576</v>
      </c>
    </row>
    <row r="23" spans="1:6" ht="15" customHeight="1">
      <c r="A23" s="5" t="s">
        <v>13</v>
      </c>
      <c r="B23" s="5" t="s">
        <v>160</v>
      </c>
      <c r="C23" s="5" t="s">
        <v>161</v>
      </c>
      <c r="D23" s="5">
        <v>-8823959705</v>
      </c>
      <c r="E23" s="5">
        <v>17971994571</v>
      </c>
      <c r="F23" s="5">
        <v>-8823959705</v>
      </c>
    </row>
    <row r="24" spans="1:6" ht="15" customHeight="1">
      <c r="A24" s="5" t="s">
        <v>162</v>
      </c>
      <c r="B24" s="5" t="s">
        <v>163</v>
      </c>
      <c r="C24" s="5" t="s">
        <v>164</v>
      </c>
      <c r="D24" s="5">
        <v>-8950109225</v>
      </c>
      <c r="E24" s="5">
        <v>15989065240</v>
      </c>
      <c r="F24" s="5">
        <v>-8950109225</v>
      </c>
    </row>
    <row r="25" spans="1:6" ht="15" customHeight="1">
      <c r="A25" s="5" t="s">
        <v>165</v>
      </c>
      <c r="B25" s="5" t="s">
        <v>166</v>
      </c>
      <c r="C25" s="5" t="s">
        <v>167</v>
      </c>
      <c r="D25" s="5">
        <v>75223561190</v>
      </c>
      <c r="E25" s="5">
        <v>59234495950</v>
      </c>
      <c r="F25" s="5">
        <v>75223561190</v>
      </c>
    </row>
    <row r="26" spans="1:6" ht="15" customHeight="1">
      <c r="A26" s="5" t="s">
        <v>168</v>
      </c>
      <c r="B26" s="5" t="s">
        <v>169</v>
      </c>
      <c r="C26" s="5" t="s">
        <v>170</v>
      </c>
      <c r="D26" s="5">
        <v>-8950109225</v>
      </c>
      <c r="E26" s="5">
        <v>15989065240</v>
      </c>
      <c r="F26" s="5">
        <v>-8950109225</v>
      </c>
    </row>
    <row r="27" spans="1:6" ht="15" customHeight="1">
      <c r="A27" s="5" t="s">
        <v>0</v>
      </c>
      <c r="B27" s="5" t="s">
        <v>171</v>
      </c>
      <c r="C27" s="5" t="s">
        <v>172</v>
      </c>
      <c r="D27" s="5"/>
      <c r="E27" s="5"/>
      <c r="F27" s="5"/>
    </row>
    <row r="28" spans="1:6" ht="15" customHeight="1">
      <c r="A28" s="5" t="s">
        <v>10</v>
      </c>
      <c r="B28" s="5" t="s">
        <v>173</v>
      </c>
      <c r="C28" s="5" t="s">
        <v>174</v>
      </c>
      <c r="D28" s="5">
        <v>-8950109225</v>
      </c>
      <c r="E28" s="5">
        <v>15989065240</v>
      </c>
      <c r="F28" s="5">
        <v>-8950109225</v>
      </c>
    </row>
    <row r="29" spans="1:6" ht="15" customHeight="1">
      <c r="A29" s="5" t="s">
        <v>13</v>
      </c>
      <c r="B29" s="5" t="s">
        <v>175</v>
      </c>
      <c r="C29" s="5" t="s">
        <v>176</v>
      </c>
      <c r="D29" s="5" t="s">
        <v>0</v>
      </c>
      <c r="E29" s="5" t="s">
        <v>0</v>
      </c>
      <c r="F29" s="5" t="s">
        <v>0</v>
      </c>
    </row>
    <row r="30" spans="1:6" ht="15" customHeight="1">
      <c r="A30" s="5" t="s">
        <v>16</v>
      </c>
      <c r="B30" s="5" t="s">
        <v>177</v>
      </c>
      <c r="C30" s="5" t="s">
        <v>178</v>
      </c>
      <c r="D30" s="5"/>
      <c r="E30" s="5"/>
      <c r="F30" s="5"/>
    </row>
    <row r="31" spans="1:6" ht="15" customHeight="1">
      <c r="A31" s="5" t="s">
        <v>179</v>
      </c>
      <c r="B31" s="5" t="s">
        <v>180</v>
      </c>
      <c r="C31" s="5" t="s">
        <v>181</v>
      </c>
      <c r="D31" s="5">
        <v>66273451965</v>
      </c>
      <c r="E31" s="5">
        <v>75223561190</v>
      </c>
      <c r="F31" s="5">
        <v>66273451965</v>
      </c>
    </row>
    <row r="32" spans="1:6" ht="15" customHeight="1">
      <c r="A32" s="5" t="s">
        <v>182</v>
      </c>
      <c r="B32" s="5" t="s">
        <v>183</v>
      </c>
      <c r="C32" s="5" t="s">
        <v>184</v>
      </c>
      <c r="D32" s="5" t="s">
        <v>0</v>
      </c>
      <c r="E32" s="5" t="s">
        <v>0</v>
      </c>
      <c r="F32" s="5" t="s">
        <v>0</v>
      </c>
    </row>
    <row r="33" spans="1:6" ht="15" customHeight="1">
      <c r="A33" s="5" t="s">
        <v>0</v>
      </c>
      <c r="B33" s="5" t="s">
        <v>185</v>
      </c>
      <c r="C33" s="5" t="s">
        <v>186</v>
      </c>
      <c r="D33" s="5" t="s">
        <v>0</v>
      </c>
      <c r="E33" s="5" t="s">
        <v>0</v>
      </c>
      <c r="F33" s="5" t="s">
        <v>0</v>
      </c>
    </row>
    <row r="34" spans="1:6" ht="15" customHeight="1">
      <c r="A34" s="11" t="s">
        <v>0</v>
      </c>
      <c r="B34" s="11" t="s">
        <v>0</v>
      </c>
      <c r="C34" s="11" t="s">
        <v>0</v>
      </c>
      <c r="D34" s="11" t="s">
        <v>0</v>
      </c>
      <c r="E34" s="11" t="s">
        <v>0</v>
      </c>
      <c r="F34" s="11" t="s">
        <v>0</v>
      </c>
    </row>
  </sheetData>
  <sheetProtection/>
  <printOptions/>
  <pageMargins left="0.75" right="0.75" top="1" bottom="1" header="0.5" footer="0.5"/>
  <pageSetup fitToHeight="1" fitToWidth="1" horizontalDpi="300" verticalDpi="300" orientation="portrait"/>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4"/>
  <sheetViews>
    <sheetView zoomScalePageLayoutView="0" workbookViewId="0" topLeftCell="A10">
      <selection activeCell="E32" sqref="A32:IV33"/>
    </sheetView>
  </sheetViews>
  <sheetFormatPr defaultColWidth="9.140625" defaultRowHeight="12.75"/>
  <cols>
    <col min="1" max="1" width="6.8515625" style="0" customWidth="1"/>
    <col min="2" max="2" width="32.140625" style="0" customWidth="1"/>
    <col min="3" max="3" width="10.28125" style="0" customWidth="1"/>
    <col min="4" max="4" width="18.57421875" style="0" customWidth="1"/>
    <col min="5" max="5" width="26.421875" style="0" customWidth="1"/>
    <col min="6" max="6" width="20.421875" style="0" customWidth="1"/>
    <col min="7" max="7" width="25.7109375" style="0" customWidth="1"/>
  </cols>
  <sheetData>
    <row r="1" spans="1:7" ht="15" customHeight="1">
      <c r="A1" s="10" t="s">
        <v>55</v>
      </c>
      <c r="B1" s="10" t="s">
        <v>187</v>
      </c>
      <c r="C1" s="10" t="s">
        <v>56</v>
      </c>
      <c r="D1" s="10" t="s">
        <v>188</v>
      </c>
      <c r="E1" s="10" t="s">
        <v>189</v>
      </c>
      <c r="F1" s="10" t="s">
        <v>190</v>
      </c>
      <c r="G1" s="10" t="s">
        <v>191</v>
      </c>
    </row>
    <row r="2" spans="1:7" ht="15" customHeight="1">
      <c r="A2" s="5" t="s">
        <v>60</v>
      </c>
      <c r="B2" s="5" t="s">
        <v>192</v>
      </c>
      <c r="C2" s="5" t="s">
        <v>193</v>
      </c>
      <c r="D2" s="5" t="s">
        <v>0</v>
      </c>
      <c r="E2" s="5" t="s">
        <v>0</v>
      </c>
      <c r="F2" s="5" t="s">
        <v>0</v>
      </c>
      <c r="G2" s="5" t="s">
        <v>0</v>
      </c>
    </row>
    <row r="3" spans="1:7" ht="15" customHeight="1">
      <c r="A3" s="5" t="s">
        <v>73</v>
      </c>
      <c r="B3" s="5" t="s">
        <v>73</v>
      </c>
      <c r="C3" s="5" t="s">
        <v>73</v>
      </c>
      <c r="D3" s="5" t="s">
        <v>73</v>
      </c>
      <c r="E3" s="5" t="s">
        <v>73</v>
      </c>
      <c r="F3" s="5" t="s">
        <v>73</v>
      </c>
      <c r="G3" s="5" t="s">
        <v>73</v>
      </c>
    </row>
    <row r="4" spans="1:7" ht="15" customHeight="1">
      <c r="A4" s="5" t="s">
        <v>0</v>
      </c>
      <c r="B4" s="5" t="s">
        <v>194</v>
      </c>
      <c r="C4" s="5" t="s">
        <v>195</v>
      </c>
      <c r="D4" s="5" t="s">
        <v>0</v>
      </c>
      <c r="E4" s="5" t="s">
        <v>0</v>
      </c>
      <c r="F4" s="5" t="s">
        <v>0</v>
      </c>
      <c r="G4" s="5" t="s">
        <v>0</v>
      </c>
    </row>
    <row r="5" spans="1:7" ht="15" customHeight="1">
      <c r="A5" s="5" t="s">
        <v>129</v>
      </c>
      <c r="B5" s="5" t="s">
        <v>196</v>
      </c>
      <c r="C5" s="5" t="s">
        <v>178</v>
      </c>
      <c r="D5" s="5" t="s">
        <v>0</v>
      </c>
      <c r="E5" s="5" t="s">
        <v>0</v>
      </c>
      <c r="F5" s="5" t="s">
        <v>0</v>
      </c>
      <c r="G5" s="5" t="s">
        <v>0</v>
      </c>
    </row>
    <row r="6" spans="1:7" ht="15" customHeight="1">
      <c r="A6" s="5" t="s">
        <v>73</v>
      </c>
      <c r="B6" s="5" t="s">
        <v>73</v>
      </c>
      <c r="C6" s="5" t="s">
        <v>73</v>
      </c>
      <c r="D6" s="5" t="s">
        <v>73</v>
      </c>
      <c r="E6" s="5" t="s">
        <v>73</v>
      </c>
      <c r="F6" s="5" t="s">
        <v>73</v>
      </c>
      <c r="G6" s="5" t="s">
        <v>73</v>
      </c>
    </row>
    <row r="7" spans="1:7" ht="15" customHeight="1">
      <c r="A7" s="5"/>
      <c r="B7" s="5" t="s">
        <v>348</v>
      </c>
      <c r="C7" s="5"/>
      <c r="D7" s="5">
        <v>600440</v>
      </c>
      <c r="E7" s="5">
        <v>56400</v>
      </c>
      <c r="F7" s="5">
        <v>33864816000</v>
      </c>
      <c r="G7" s="5">
        <v>0.4946849851330217</v>
      </c>
    </row>
    <row r="8" spans="1:7" ht="15" customHeight="1">
      <c r="A8" s="5"/>
      <c r="B8" s="5" t="s">
        <v>349</v>
      </c>
      <c r="C8" s="5"/>
      <c r="D8" s="5">
        <v>292499</v>
      </c>
      <c r="E8" s="5">
        <v>81200</v>
      </c>
      <c r="F8" s="5">
        <v>23750918800</v>
      </c>
      <c r="G8" s="5">
        <v>0.3469448324619158</v>
      </c>
    </row>
    <row r="9" spans="1:7" ht="15" customHeight="1">
      <c r="A9" s="5" t="s">
        <v>0</v>
      </c>
      <c r="B9" s="5" t="s">
        <v>194</v>
      </c>
      <c r="C9" s="5" t="s">
        <v>197</v>
      </c>
      <c r="D9" s="5">
        <v>892939</v>
      </c>
      <c r="E9" s="5"/>
      <c r="F9" s="5">
        <v>57615734800</v>
      </c>
      <c r="G9" s="5">
        <v>0.8416298175949375</v>
      </c>
    </row>
    <row r="10" spans="1:7" ht="15" customHeight="1">
      <c r="A10" s="5" t="s">
        <v>152</v>
      </c>
      <c r="B10" s="5" t="s">
        <v>198</v>
      </c>
      <c r="C10" s="5" t="s">
        <v>199</v>
      </c>
      <c r="D10" s="5" t="s">
        <v>0</v>
      </c>
      <c r="E10" s="5" t="s">
        <v>0</v>
      </c>
      <c r="F10" s="5" t="s">
        <v>0</v>
      </c>
      <c r="G10" s="5" t="s">
        <v>0</v>
      </c>
    </row>
    <row r="11" spans="1:7" ht="15" customHeight="1">
      <c r="A11" s="5" t="s">
        <v>73</v>
      </c>
      <c r="B11" s="5" t="s">
        <v>73</v>
      </c>
      <c r="C11" s="5" t="s">
        <v>73</v>
      </c>
      <c r="D11" s="5" t="s">
        <v>73</v>
      </c>
      <c r="E11" s="5" t="s">
        <v>73</v>
      </c>
      <c r="F11" s="5" t="s">
        <v>73</v>
      </c>
      <c r="G11" s="5" t="s">
        <v>73</v>
      </c>
    </row>
    <row r="12" spans="1:7" ht="15" customHeight="1">
      <c r="A12" s="5" t="s">
        <v>0</v>
      </c>
      <c r="B12" s="5" t="s">
        <v>194</v>
      </c>
      <c r="C12" s="5" t="s">
        <v>200</v>
      </c>
      <c r="D12" s="5" t="s">
        <v>0</v>
      </c>
      <c r="E12" s="5" t="s">
        <v>0</v>
      </c>
      <c r="F12" s="5" t="s">
        <v>0</v>
      </c>
      <c r="G12" s="5" t="s">
        <v>0</v>
      </c>
    </row>
    <row r="13" spans="1:7" ht="15" customHeight="1">
      <c r="A13" s="5" t="s">
        <v>201</v>
      </c>
      <c r="B13" s="5" t="s">
        <v>202</v>
      </c>
      <c r="C13" s="5" t="s">
        <v>203</v>
      </c>
      <c r="D13" s="5" t="s">
        <v>0</v>
      </c>
      <c r="E13" s="5" t="s">
        <v>0</v>
      </c>
      <c r="F13" s="5" t="s">
        <v>5</v>
      </c>
      <c r="G13" s="5" t="s">
        <v>0</v>
      </c>
    </row>
    <row r="14" spans="1:7" ht="15" customHeight="1">
      <c r="A14" s="5" t="s">
        <v>73</v>
      </c>
      <c r="B14" s="5" t="s">
        <v>73</v>
      </c>
      <c r="C14" s="5" t="s">
        <v>73</v>
      </c>
      <c r="D14" s="5" t="s">
        <v>73</v>
      </c>
      <c r="E14" s="5" t="s">
        <v>73</v>
      </c>
      <c r="F14" s="5" t="s">
        <v>73</v>
      </c>
      <c r="G14" s="5" t="s">
        <v>73</v>
      </c>
    </row>
    <row r="15" spans="1:7" ht="15" customHeight="1">
      <c r="A15" s="5"/>
      <c r="B15" s="5" t="s">
        <v>350</v>
      </c>
      <c r="C15" s="5"/>
      <c r="D15" s="5">
        <v>29000</v>
      </c>
      <c r="E15" s="5">
        <v>99950</v>
      </c>
      <c r="F15" s="5">
        <v>2898563050</v>
      </c>
      <c r="G15" s="5">
        <v>0.04234116078753761</v>
      </c>
    </row>
    <row r="16" spans="1:7" ht="15" customHeight="1">
      <c r="A16" s="5"/>
      <c r="B16" s="5" t="s">
        <v>351</v>
      </c>
      <c r="C16" s="5"/>
      <c r="D16" s="5">
        <v>22000</v>
      </c>
      <c r="E16" s="5">
        <v>100245</v>
      </c>
      <c r="F16" s="5">
        <v>2205381640</v>
      </c>
      <c r="G16" s="5">
        <v>0.03221541743489878</v>
      </c>
    </row>
    <row r="17" spans="1:7" ht="15" customHeight="1">
      <c r="A17" s="5"/>
      <c r="B17" s="5" t="s">
        <v>352</v>
      </c>
      <c r="C17" s="5"/>
      <c r="D17" s="5">
        <v>28000</v>
      </c>
      <c r="E17" s="5">
        <v>99889</v>
      </c>
      <c r="F17" s="5">
        <v>2796878840</v>
      </c>
      <c r="G17" s="5">
        <v>0.0408557946213044</v>
      </c>
    </row>
    <row r="18" spans="1:7" ht="15" customHeight="1">
      <c r="A18" s="5" t="s">
        <v>0</v>
      </c>
      <c r="B18" s="5" t="s">
        <v>194</v>
      </c>
      <c r="C18" s="5" t="s">
        <v>204</v>
      </c>
      <c r="D18" s="16">
        <v>79000</v>
      </c>
      <c r="E18" s="5"/>
      <c r="F18" s="5">
        <v>7900823530</v>
      </c>
      <c r="G18" s="5">
        <v>0.11541237284374078</v>
      </c>
    </row>
    <row r="19" spans="1:7" ht="15" customHeight="1">
      <c r="A19" s="5" t="s">
        <v>162</v>
      </c>
      <c r="B19" s="5" t="s">
        <v>205</v>
      </c>
      <c r="C19" s="5" t="s">
        <v>206</v>
      </c>
      <c r="D19" s="5" t="s">
        <v>0</v>
      </c>
      <c r="E19" s="5" t="s">
        <v>0</v>
      </c>
      <c r="F19" s="5" t="s">
        <v>0</v>
      </c>
      <c r="G19" s="5" t="s">
        <v>0</v>
      </c>
    </row>
    <row r="20" spans="1:7" ht="15" customHeight="1">
      <c r="A20" s="5" t="s">
        <v>73</v>
      </c>
      <c r="B20" s="5" t="s">
        <v>73</v>
      </c>
      <c r="C20" s="5" t="s">
        <v>73</v>
      </c>
      <c r="D20" s="5" t="s">
        <v>73</v>
      </c>
      <c r="E20" s="5" t="s">
        <v>73</v>
      </c>
      <c r="F20" s="5" t="s">
        <v>73</v>
      </c>
      <c r="G20" s="5" t="s">
        <v>73</v>
      </c>
    </row>
    <row r="21" spans="1:7" ht="15" customHeight="1">
      <c r="A21" s="5" t="s">
        <v>0</v>
      </c>
      <c r="B21" s="5" t="s">
        <v>194</v>
      </c>
      <c r="C21" s="5" t="s">
        <v>207</v>
      </c>
      <c r="D21" s="5" t="s">
        <v>0</v>
      </c>
      <c r="E21" s="5" t="s">
        <v>0</v>
      </c>
      <c r="F21" s="5" t="s">
        <v>0</v>
      </c>
      <c r="G21" s="5" t="s">
        <v>0</v>
      </c>
    </row>
    <row r="22" spans="1:7" ht="15" customHeight="1">
      <c r="A22" s="5" t="s">
        <v>208</v>
      </c>
      <c r="B22" s="5" t="s">
        <v>209</v>
      </c>
      <c r="C22" s="5" t="s">
        <v>210</v>
      </c>
      <c r="D22" s="5" t="s">
        <v>0</v>
      </c>
      <c r="E22" s="5" t="s">
        <v>0</v>
      </c>
      <c r="F22" s="5" t="s">
        <v>0</v>
      </c>
      <c r="G22" s="5" t="s">
        <v>0</v>
      </c>
    </row>
    <row r="23" spans="1:7" ht="15" customHeight="1">
      <c r="A23" s="5" t="s">
        <v>73</v>
      </c>
      <c r="B23" s="5" t="s">
        <v>73</v>
      </c>
      <c r="C23" s="5" t="s">
        <v>73</v>
      </c>
      <c r="D23" s="5" t="s">
        <v>73</v>
      </c>
      <c r="E23" s="5" t="s">
        <v>73</v>
      </c>
      <c r="F23" s="5" t="s">
        <v>73</v>
      </c>
      <c r="G23" s="5" t="s">
        <v>73</v>
      </c>
    </row>
    <row r="24" spans="1:7" ht="15" customHeight="1">
      <c r="A24" s="5"/>
      <c r="B24" s="5" t="s">
        <v>353</v>
      </c>
      <c r="C24" s="5"/>
      <c r="D24" s="5"/>
      <c r="E24" s="5"/>
      <c r="F24" s="5">
        <v>149236714</v>
      </c>
      <c r="G24" s="5">
        <v>0.0021799959476050605</v>
      </c>
    </row>
    <row r="25" spans="1:7" ht="15" customHeight="1">
      <c r="A25" s="5"/>
      <c r="B25" s="5" t="s">
        <v>354</v>
      </c>
      <c r="C25" s="5"/>
      <c r="D25" s="5"/>
      <c r="E25" s="5"/>
      <c r="F25" s="5">
        <v>11301373</v>
      </c>
      <c r="G25" s="5">
        <v>0.00016508636971444737</v>
      </c>
    </row>
    <row r="26" spans="1:7" ht="15" customHeight="1">
      <c r="A26" s="5" t="s">
        <v>0</v>
      </c>
      <c r="B26" s="5" t="s">
        <v>194</v>
      </c>
      <c r="C26" s="5" t="s">
        <v>211</v>
      </c>
      <c r="D26" s="5" t="s">
        <v>0</v>
      </c>
      <c r="E26" s="5" t="s">
        <v>0</v>
      </c>
      <c r="F26" s="5">
        <v>160538087</v>
      </c>
      <c r="G26" s="5">
        <v>0.002345082317319508</v>
      </c>
    </row>
    <row r="27" spans="1:7" ht="15" customHeight="1">
      <c r="A27" s="5" t="s">
        <v>212</v>
      </c>
      <c r="B27" s="5" t="s">
        <v>213</v>
      </c>
      <c r="C27" s="5" t="s">
        <v>214</v>
      </c>
      <c r="D27" s="5" t="s">
        <v>0</v>
      </c>
      <c r="E27" s="5" t="s">
        <v>0</v>
      </c>
      <c r="F27" s="5" t="s">
        <v>0</v>
      </c>
      <c r="G27" s="5" t="s">
        <v>0</v>
      </c>
    </row>
    <row r="28" spans="1:7" ht="15" customHeight="1">
      <c r="A28" s="5" t="s">
        <v>10</v>
      </c>
      <c r="B28" s="5" t="s">
        <v>66</v>
      </c>
      <c r="C28" s="5" t="s">
        <v>215</v>
      </c>
      <c r="D28" s="5" t="s">
        <v>0</v>
      </c>
      <c r="E28" s="5" t="s">
        <v>0</v>
      </c>
      <c r="F28" s="5" t="s">
        <v>0</v>
      </c>
      <c r="G28" s="5" t="s">
        <v>0</v>
      </c>
    </row>
    <row r="29" spans="1:7" ht="15" customHeight="1">
      <c r="A29" s="5" t="s">
        <v>13</v>
      </c>
      <c r="B29" s="5" t="s">
        <v>68</v>
      </c>
      <c r="C29" s="5" t="s">
        <v>216</v>
      </c>
      <c r="D29" s="5"/>
      <c r="E29" s="5"/>
      <c r="F29" s="5">
        <v>2780239095</v>
      </c>
      <c r="G29" s="5">
        <v>0.040612727244002174</v>
      </c>
    </row>
    <row r="30" spans="1:7" ht="15" customHeight="1">
      <c r="A30" s="5" t="s">
        <v>73</v>
      </c>
      <c r="B30" s="5" t="s">
        <v>73</v>
      </c>
      <c r="C30" s="5" t="s">
        <v>73</v>
      </c>
      <c r="D30" s="5" t="s">
        <v>73</v>
      </c>
      <c r="E30" s="5" t="s">
        <v>73</v>
      </c>
      <c r="F30" s="5" t="s">
        <v>73</v>
      </c>
      <c r="G30" s="5" t="s">
        <v>73</v>
      </c>
    </row>
    <row r="31" spans="1:7" ht="15" customHeight="1">
      <c r="A31" s="5"/>
      <c r="B31" s="5"/>
      <c r="C31" s="5"/>
      <c r="D31" s="5"/>
      <c r="E31" s="5"/>
      <c r="F31" s="5"/>
      <c r="G31" s="5"/>
    </row>
    <row r="32" spans="1:7" ht="15" customHeight="1">
      <c r="A32" s="5" t="s">
        <v>0</v>
      </c>
      <c r="B32" s="12" t="s">
        <v>194</v>
      </c>
      <c r="C32" s="5" t="s">
        <v>217</v>
      </c>
      <c r="D32" s="5" t="s">
        <v>0</v>
      </c>
      <c r="E32" s="5" t="s">
        <v>0</v>
      </c>
      <c r="F32" s="5">
        <v>2780239095</v>
      </c>
      <c r="G32" s="5">
        <v>0.040612727244002174</v>
      </c>
    </row>
    <row r="33" spans="1:7" ht="15" customHeight="1">
      <c r="A33" s="5" t="s">
        <v>179</v>
      </c>
      <c r="B33" s="5" t="s">
        <v>218</v>
      </c>
      <c r="C33" s="5" t="s">
        <v>219</v>
      </c>
      <c r="D33" s="5" t="s">
        <v>0</v>
      </c>
      <c r="E33" s="5" t="s">
        <v>0</v>
      </c>
      <c r="F33" s="5">
        <v>68457335512</v>
      </c>
      <c r="G33" s="5">
        <v>1</v>
      </c>
    </row>
    <row r="34" spans="1:7" ht="15" customHeight="1">
      <c r="A34" s="11" t="s">
        <v>0</v>
      </c>
      <c r="B34" s="11" t="s">
        <v>0</v>
      </c>
      <c r="C34" s="11" t="s">
        <v>0</v>
      </c>
      <c r="D34" s="11" t="s">
        <v>0</v>
      </c>
      <c r="E34" s="11" t="s">
        <v>0</v>
      </c>
      <c r="F34" s="11" t="s">
        <v>0</v>
      </c>
      <c r="G34" s="11" t="s">
        <v>0</v>
      </c>
    </row>
  </sheetData>
  <sheetProtection/>
  <printOptions/>
  <pageMargins left="0.75" right="0.75" top="1" bottom="1" header="0.5" footer="0.5"/>
  <pageSetup fitToHeight="1" fitToWidth="1" horizontalDpi="300" verticalDpi="300" orientation="portrait"/>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K21"/>
  <sheetViews>
    <sheetView zoomScalePageLayoutView="0" workbookViewId="0" topLeftCell="A1">
      <selection activeCell="A1" sqref="A1:A2"/>
    </sheetView>
  </sheetViews>
  <sheetFormatPr defaultColWidth="9.140625" defaultRowHeight="12.75"/>
  <cols>
    <col min="1" max="1" width="6.8515625" style="0" customWidth="1"/>
    <col min="2" max="2" width="47.8515625" style="0" customWidth="1"/>
    <col min="3" max="3" width="6.8515625" style="0" customWidth="1"/>
    <col min="4" max="4" width="14.140625" style="0" customWidth="1"/>
    <col min="5" max="5" width="19.421875" style="0" customWidth="1"/>
    <col min="6" max="6" width="21.28125" style="0" customWidth="1"/>
    <col min="7" max="7" width="21.421875" style="0" customWidth="1"/>
    <col min="8" max="8" width="14.421875" style="0" customWidth="1"/>
    <col min="9" max="9" width="28.421875" style="0" customWidth="1"/>
    <col min="10" max="10" width="14.421875" style="0" customWidth="1"/>
    <col min="11" max="11" width="27.28125" style="0" customWidth="1"/>
  </cols>
  <sheetData>
    <row r="1" spans="1:11" ht="15" customHeight="1">
      <c r="A1" s="15" t="s">
        <v>7</v>
      </c>
      <c r="B1" s="15" t="s">
        <v>220</v>
      </c>
      <c r="C1" s="15" t="s">
        <v>56</v>
      </c>
      <c r="D1" s="15" t="s">
        <v>221</v>
      </c>
      <c r="E1" s="15" t="s">
        <v>222</v>
      </c>
      <c r="F1" s="15" t="s">
        <v>223</v>
      </c>
      <c r="G1" s="15" t="s">
        <v>224</v>
      </c>
      <c r="H1" s="15" t="s">
        <v>225</v>
      </c>
      <c r="I1" s="15"/>
      <c r="J1" s="15" t="s">
        <v>226</v>
      </c>
      <c r="K1" s="15"/>
    </row>
    <row r="2" spans="1:11" ht="15" customHeight="1">
      <c r="A2" s="15"/>
      <c r="B2" s="15"/>
      <c r="C2" s="15"/>
      <c r="D2" s="15"/>
      <c r="E2" s="15"/>
      <c r="F2" s="15"/>
      <c r="G2" s="15"/>
      <c r="H2" s="10" t="s">
        <v>227</v>
      </c>
      <c r="I2" s="10" t="s">
        <v>228</v>
      </c>
      <c r="J2" s="10" t="s">
        <v>229</v>
      </c>
      <c r="K2" s="10" t="s">
        <v>228</v>
      </c>
    </row>
    <row r="3" spans="1:11" ht="15" customHeight="1">
      <c r="A3" s="5" t="s">
        <v>10</v>
      </c>
      <c r="B3" s="5" t="s">
        <v>230</v>
      </c>
      <c r="C3" s="5" t="s">
        <v>231</v>
      </c>
      <c r="D3" s="5" t="s">
        <v>0</v>
      </c>
      <c r="E3" s="5" t="s">
        <v>0</v>
      </c>
      <c r="F3" s="5" t="s">
        <v>0</v>
      </c>
      <c r="G3" s="5" t="s">
        <v>0</v>
      </c>
      <c r="H3" s="5" t="s">
        <v>0</v>
      </c>
      <c r="I3" s="5" t="s">
        <v>0</v>
      </c>
      <c r="J3" s="5" t="s">
        <v>0</v>
      </c>
      <c r="K3" s="5" t="s">
        <v>0</v>
      </c>
    </row>
    <row r="4" spans="1:11" ht="15" customHeight="1">
      <c r="A4" s="5" t="s">
        <v>73</v>
      </c>
      <c r="B4" s="5" t="s">
        <v>73</v>
      </c>
      <c r="C4" s="5" t="s">
        <v>73</v>
      </c>
      <c r="D4" s="5" t="s">
        <v>73</v>
      </c>
      <c r="E4" s="5" t="s">
        <v>73</v>
      </c>
      <c r="F4" s="5" t="s">
        <v>73</v>
      </c>
      <c r="G4" s="5" t="s">
        <v>73</v>
      </c>
      <c r="H4" s="5" t="s">
        <v>73</v>
      </c>
      <c r="I4" s="5" t="s">
        <v>73</v>
      </c>
      <c r="J4" s="5" t="s">
        <v>73</v>
      </c>
      <c r="K4" s="5" t="s">
        <v>73</v>
      </c>
    </row>
    <row r="5" spans="1:11" ht="15" customHeight="1">
      <c r="A5" s="5"/>
      <c r="B5" s="5" t="s">
        <v>73</v>
      </c>
      <c r="C5" s="5"/>
      <c r="D5" s="5" t="s">
        <v>0</v>
      </c>
      <c r="E5" s="5" t="s">
        <v>0</v>
      </c>
      <c r="F5" s="5" t="s">
        <v>0</v>
      </c>
      <c r="G5" s="5" t="s">
        <v>0</v>
      </c>
      <c r="H5" s="5" t="s">
        <v>0</v>
      </c>
      <c r="I5" s="5" t="s">
        <v>0</v>
      </c>
      <c r="J5" s="5" t="s">
        <v>0</v>
      </c>
      <c r="K5" s="5" t="s">
        <v>0</v>
      </c>
    </row>
    <row r="6" spans="1:11" ht="15" customHeight="1">
      <c r="A6" s="5" t="s">
        <v>60</v>
      </c>
      <c r="B6" s="5" t="s">
        <v>232</v>
      </c>
      <c r="C6" s="5" t="s">
        <v>233</v>
      </c>
      <c r="D6" s="5" t="s">
        <v>0</v>
      </c>
      <c r="E6" s="5" t="s">
        <v>0</v>
      </c>
      <c r="F6" s="5" t="s">
        <v>0</v>
      </c>
      <c r="G6" s="5" t="s">
        <v>0</v>
      </c>
      <c r="H6" s="5" t="s">
        <v>0</v>
      </c>
      <c r="I6" s="5" t="s">
        <v>0</v>
      </c>
      <c r="J6" s="5" t="s">
        <v>0</v>
      </c>
      <c r="K6" s="5" t="s">
        <v>0</v>
      </c>
    </row>
    <row r="7" spans="1:11" ht="15" customHeight="1">
      <c r="A7" s="5" t="s">
        <v>13</v>
      </c>
      <c r="B7" s="5" t="s">
        <v>234</v>
      </c>
      <c r="C7" s="5" t="s">
        <v>235</v>
      </c>
      <c r="D7" s="5" t="s">
        <v>0</v>
      </c>
      <c r="E7" s="5" t="s">
        <v>0</v>
      </c>
      <c r="F7" s="5" t="s">
        <v>0</v>
      </c>
      <c r="G7" s="5" t="s">
        <v>0</v>
      </c>
      <c r="H7" s="5" t="s">
        <v>0</v>
      </c>
      <c r="I7" s="5" t="s">
        <v>0</v>
      </c>
      <c r="J7" s="5" t="s">
        <v>0</v>
      </c>
      <c r="K7" s="5" t="s">
        <v>0</v>
      </c>
    </row>
    <row r="8" spans="1:11" ht="15" customHeight="1">
      <c r="A8" s="5" t="s">
        <v>73</v>
      </c>
      <c r="B8" s="5" t="s">
        <v>73</v>
      </c>
      <c r="C8" s="5" t="s">
        <v>73</v>
      </c>
      <c r="D8" s="5" t="s">
        <v>73</v>
      </c>
      <c r="E8" s="5" t="s">
        <v>73</v>
      </c>
      <c r="F8" s="5" t="s">
        <v>73</v>
      </c>
      <c r="G8" s="5" t="s">
        <v>73</v>
      </c>
      <c r="H8" s="5" t="s">
        <v>73</v>
      </c>
      <c r="I8" s="5" t="s">
        <v>73</v>
      </c>
      <c r="J8" s="5" t="s">
        <v>73</v>
      </c>
      <c r="K8" s="5" t="s">
        <v>73</v>
      </c>
    </row>
    <row r="9" spans="1:11" ht="15" customHeight="1">
      <c r="A9" s="5"/>
      <c r="B9" s="5" t="s">
        <v>73</v>
      </c>
      <c r="C9" s="5"/>
      <c r="D9" s="5" t="s">
        <v>0</v>
      </c>
      <c r="E9" s="5" t="s">
        <v>0</v>
      </c>
      <c r="F9" s="5" t="s">
        <v>0</v>
      </c>
      <c r="G9" s="5" t="s">
        <v>0</v>
      </c>
      <c r="H9" s="5" t="s">
        <v>0</v>
      </c>
      <c r="I9" s="5" t="s">
        <v>0</v>
      </c>
      <c r="J9" s="5" t="s">
        <v>0</v>
      </c>
      <c r="K9" s="5" t="s">
        <v>0</v>
      </c>
    </row>
    <row r="10" spans="1:11" ht="15" customHeight="1">
      <c r="A10" s="5" t="s">
        <v>129</v>
      </c>
      <c r="B10" s="5" t="s">
        <v>236</v>
      </c>
      <c r="C10" s="5" t="s">
        <v>237</v>
      </c>
      <c r="D10" s="5" t="s">
        <v>0</v>
      </c>
      <c r="E10" s="5" t="s">
        <v>0</v>
      </c>
      <c r="F10" s="5" t="s">
        <v>0</v>
      </c>
      <c r="G10" s="5" t="s">
        <v>0</v>
      </c>
      <c r="H10" s="5" t="s">
        <v>0</v>
      </c>
      <c r="I10" s="5" t="s">
        <v>0</v>
      </c>
      <c r="J10" s="5" t="s">
        <v>0</v>
      </c>
      <c r="K10" s="5" t="s">
        <v>0</v>
      </c>
    </row>
    <row r="11" spans="1:11" ht="15" customHeight="1">
      <c r="A11" s="5" t="s">
        <v>238</v>
      </c>
      <c r="B11" s="5" t="s">
        <v>239</v>
      </c>
      <c r="C11" s="5" t="s">
        <v>240</v>
      </c>
      <c r="D11" s="5" t="s">
        <v>0</v>
      </c>
      <c r="E11" s="5" t="s">
        <v>0</v>
      </c>
      <c r="F11" s="5" t="s">
        <v>0</v>
      </c>
      <c r="G11" s="5" t="s">
        <v>0</v>
      </c>
      <c r="H11" s="5" t="s">
        <v>0</v>
      </c>
      <c r="I11" s="5" t="s">
        <v>0</v>
      </c>
      <c r="J11" s="5" t="s">
        <v>0</v>
      </c>
      <c r="K11" s="5" t="s">
        <v>0</v>
      </c>
    </row>
    <row r="12" spans="1:11" ht="15" customHeight="1">
      <c r="A12" s="5" t="s">
        <v>16</v>
      </c>
      <c r="B12" s="5" t="s">
        <v>241</v>
      </c>
      <c r="C12" s="5" t="s">
        <v>242</v>
      </c>
      <c r="D12" s="5" t="s">
        <v>0</v>
      </c>
      <c r="E12" s="5" t="s">
        <v>0</v>
      </c>
      <c r="F12" s="5" t="s">
        <v>0</v>
      </c>
      <c r="G12" s="5" t="s">
        <v>0</v>
      </c>
      <c r="H12" s="5" t="s">
        <v>0</v>
      </c>
      <c r="I12" s="5" t="s">
        <v>0</v>
      </c>
      <c r="J12" s="5" t="s">
        <v>0</v>
      </c>
      <c r="K12" s="5" t="s">
        <v>0</v>
      </c>
    </row>
    <row r="13" spans="1:11" ht="15" customHeight="1">
      <c r="A13" s="5" t="s">
        <v>73</v>
      </c>
      <c r="B13" s="5" t="s">
        <v>73</v>
      </c>
      <c r="C13" s="5" t="s">
        <v>73</v>
      </c>
      <c r="D13" s="5" t="s">
        <v>73</v>
      </c>
      <c r="E13" s="5" t="s">
        <v>73</v>
      </c>
      <c r="F13" s="5" t="s">
        <v>73</v>
      </c>
      <c r="G13" s="5" t="s">
        <v>73</v>
      </c>
      <c r="H13" s="5" t="s">
        <v>73</v>
      </c>
      <c r="I13" s="5" t="s">
        <v>73</v>
      </c>
      <c r="J13" s="5" t="s">
        <v>73</v>
      </c>
      <c r="K13" s="5" t="s">
        <v>73</v>
      </c>
    </row>
    <row r="14" spans="1:11" ht="15" customHeight="1">
      <c r="A14" s="5"/>
      <c r="B14" s="5" t="s">
        <v>73</v>
      </c>
      <c r="C14" s="5"/>
      <c r="D14" s="5" t="s">
        <v>0</v>
      </c>
      <c r="E14" s="5" t="s">
        <v>0</v>
      </c>
      <c r="F14" s="5" t="s">
        <v>0</v>
      </c>
      <c r="G14" s="5" t="s">
        <v>0</v>
      </c>
      <c r="H14" s="5" t="s">
        <v>0</v>
      </c>
      <c r="I14" s="5" t="s">
        <v>0</v>
      </c>
      <c r="J14" s="5" t="s">
        <v>0</v>
      </c>
      <c r="K14" s="5" t="s">
        <v>0</v>
      </c>
    </row>
    <row r="15" spans="1:11" ht="15" customHeight="1">
      <c r="A15" s="5" t="s">
        <v>152</v>
      </c>
      <c r="B15" s="5" t="s">
        <v>243</v>
      </c>
      <c r="C15" s="5" t="s">
        <v>244</v>
      </c>
      <c r="D15" s="5" t="s">
        <v>0</v>
      </c>
      <c r="E15" s="5" t="s">
        <v>0</v>
      </c>
      <c r="F15" s="5" t="s">
        <v>0</v>
      </c>
      <c r="G15" s="5" t="s">
        <v>0</v>
      </c>
      <c r="H15" s="5" t="s">
        <v>0</v>
      </c>
      <c r="I15" s="5" t="s">
        <v>0</v>
      </c>
      <c r="J15" s="5" t="s">
        <v>0</v>
      </c>
      <c r="K15" s="5" t="s">
        <v>0</v>
      </c>
    </row>
    <row r="16" spans="1:11" ht="15" customHeight="1">
      <c r="A16" s="5" t="s">
        <v>19</v>
      </c>
      <c r="B16" s="5" t="s">
        <v>245</v>
      </c>
      <c r="C16" s="5" t="s">
        <v>246</v>
      </c>
      <c r="D16" s="5" t="s">
        <v>0</v>
      </c>
      <c r="E16" s="5" t="s">
        <v>0</v>
      </c>
      <c r="F16" s="5" t="s">
        <v>0</v>
      </c>
      <c r="G16" s="5" t="s">
        <v>0</v>
      </c>
      <c r="H16" s="5" t="s">
        <v>0</v>
      </c>
      <c r="I16" s="5" t="s">
        <v>0</v>
      </c>
      <c r="J16" s="5" t="s">
        <v>0</v>
      </c>
      <c r="K16" s="5" t="s">
        <v>0</v>
      </c>
    </row>
    <row r="17" spans="1:11" ht="15" customHeight="1">
      <c r="A17" s="5" t="s">
        <v>73</v>
      </c>
      <c r="B17" s="5" t="s">
        <v>73</v>
      </c>
      <c r="C17" s="5" t="s">
        <v>73</v>
      </c>
      <c r="D17" s="5" t="s">
        <v>73</v>
      </c>
      <c r="E17" s="5" t="s">
        <v>73</v>
      </c>
      <c r="F17" s="5" t="s">
        <v>73</v>
      </c>
      <c r="G17" s="5" t="s">
        <v>73</v>
      </c>
      <c r="H17" s="5" t="s">
        <v>73</v>
      </c>
      <c r="I17" s="5" t="s">
        <v>73</v>
      </c>
      <c r="J17" s="5" t="s">
        <v>73</v>
      </c>
      <c r="K17" s="5" t="s">
        <v>73</v>
      </c>
    </row>
    <row r="18" spans="1:11" ht="15" customHeight="1">
      <c r="A18" s="5"/>
      <c r="B18" s="5" t="s">
        <v>73</v>
      </c>
      <c r="C18" s="5"/>
      <c r="D18" s="5" t="s">
        <v>0</v>
      </c>
      <c r="E18" s="5" t="s">
        <v>0</v>
      </c>
      <c r="F18" s="5" t="s">
        <v>0</v>
      </c>
      <c r="G18" s="5" t="s">
        <v>0</v>
      </c>
      <c r="H18" s="5" t="s">
        <v>0</v>
      </c>
      <c r="I18" s="5" t="s">
        <v>0</v>
      </c>
      <c r="J18" s="5" t="s">
        <v>0</v>
      </c>
      <c r="K18" s="5" t="s">
        <v>0</v>
      </c>
    </row>
    <row r="19" spans="1:11" ht="15" customHeight="1">
      <c r="A19" s="5" t="s">
        <v>155</v>
      </c>
      <c r="B19" s="5" t="s">
        <v>247</v>
      </c>
      <c r="C19" s="5" t="s">
        <v>248</v>
      </c>
      <c r="D19" s="5" t="s">
        <v>0</v>
      </c>
      <c r="E19" s="5" t="s">
        <v>0</v>
      </c>
      <c r="F19" s="5" t="s">
        <v>0</v>
      </c>
      <c r="G19" s="5" t="s">
        <v>0</v>
      </c>
      <c r="H19" s="5" t="s">
        <v>0</v>
      </c>
      <c r="I19" s="5" t="s">
        <v>0</v>
      </c>
      <c r="J19" s="5" t="s">
        <v>0</v>
      </c>
      <c r="K19" s="5" t="s">
        <v>0</v>
      </c>
    </row>
    <row r="20" spans="1:11" ht="15" customHeight="1">
      <c r="A20" s="5" t="s">
        <v>249</v>
      </c>
      <c r="B20" s="5" t="s">
        <v>250</v>
      </c>
      <c r="C20" s="5" t="s">
        <v>251</v>
      </c>
      <c r="D20" s="5" t="s">
        <v>0</v>
      </c>
      <c r="E20" s="5" t="s">
        <v>0</v>
      </c>
      <c r="F20" s="5" t="s">
        <v>0</v>
      </c>
      <c r="G20" s="5" t="s">
        <v>0</v>
      </c>
      <c r="H20" s="5" t="s">
        <v>0</v>
      </c>
      <c r="I20" s="5" t="s">
        <v>0</v>
      </c>
      <c r="J20" s="5" t="s">
        <v>0</v>
      </c>
      <c r="K20" s="5" t="s">
        <v>0</v>
      </c>
    </row>
    <row r="21" spans="1:11" ht="15" customHeight="1">
      <c r="A21" s="11"/>
      <c r="B21" s="11"/>
      <c r="C21" s="11"/>
      <c r="D21" s="11"/>
      <c r="E21" s="11"/>
      <c r="F21" s="11"/>
      <c r="G21" s="11" t="s">
        <v>5</v>
      </c>
      <c r="H21" s="11"/>
      <c r="I21" s="11"/>
      <c r="J21" s="11"/>
      <c r="K21" s="11"/>
    </row>
  </sheetData>
  <sheetProtection/>
  <mergeCells count="9">
    <mergeCell ref="G1:G2"/>
    <mergeCell ref="H1:I1"/>
    <mergeCell ref="J1:K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E28"/>
  <sheetViews>
    <sheetView tabSelected="1" zoomScalePageLayoutView="0" workbookViewId="0" topLeftCell="A1">
      <selection activeCell="G12" sqref="G12"/>
    </sheetView>
  </sheetViews>
  <sheetFormatPr defaultColWidth="9.140625" defaultRowHeight="12.75"/>
  <cols>
    <col min="1" max="1" width="6.8515625" style="0" customWidth="1"/>
    <col min="2" max="2" width="62.00390625" style="0" customWidth="1"/>
    <col min="3" max="3" width="10.28125" style="0" customWidth="1"/>
    <col min="4" max="4" width="28.57421875" style="0" customWidth="1"/>
    <col min="5" max="5" width="28.140625" style="0" customWidth="1"/>
  </cols>
  <sheetData>
    <row r="1" spans="1:5" ht="15" customHeight="1">
      <c r="A1" s="10" t="s">
        <v>7</v>
      </c>
      <c r="B1" s="10" t="s">
        <v>119</v>
      </c>
      <c r="C1" s="10" t="s">
        <v>56</v>
      </c>
      <c r="D1" s="10" t="s">
        <v>57</v>
      </c>
      <c r="E1" s="10" t="s">
        <v>58</v>
      </c>
    </row>
    <row r="2" spans="1:5" ht="15" customHeight="1">
      <c r="A2" s="5" t="s">
        <v>60</v>
      </c>
      <c r="B2" s="5" t="s">
        <v>252</v>
      </c>
      <c r="C2" s="5" t="s">
        <v>216</v>
      </c>
      <c r="D2" s="5" t="s">
        <v>0</v>
      </c>
      <c r="E2" s="5" t="s">
        <v>0</v>
      </c>
    </row>
    <row r="3" spans="1:5" ht="15" customHeight="1">
      <c r="A3" s="5" t="s">
        <v>10</v>
      </c>
      <c r="B3" s="5" t="s">
        <v>253</v>
      </c>
      <c r="C3" s="5" t="s">
        <v>254</v>
      </c>
      <c r="D3" s="5">
        <v>0.015005303806683402</v>
      </c>
      <c r="E3" s="5">
        <v>0.015019531409588732</v>
      </c>
    </row>
    <row r="4" spans="1:5" ht="15" customHeight="1">
      <c r="A4" s="5" t="s">
        <v>13</v>
      </c>
      <c r="B4" s="5" t="s">
        <v>255</v>
      </c>
      <c r="C4" s="5" t="s">
        <v>256</v>
      </c>
      <c r="D4" s="5">
        <v>0.0019641188400638912</v>
      </c>
      <c r="E4" s="5">
        <v>0.0018112397469413235</v>
      </c>
    </row>
    <row r="5" spans="1:5" ht="15" customHeight="1">
      <c r="A5" s="5" t="s">
        <v>16</v>
      </c>
      <c r="B5" s="5" t="s">
        <v>257</v>
      </c>
      <c r="C5" s="5" t="s">
        <v>258</v>
      </c>
      <c r="D5" s="5">
        <v>0.0029983791321874843</v>
      </c>
      <c r="E5" s="5">
        <v>0.0027557542524229784</v>
      </c>
    </row>
    <row r="6" spans="1:5" ht="15" customHeight="1">
      <c r="A6" s="5" t="s">
        <v>19</v>
      </c>
      <c r="B6" s="5" t="s">
        <v>259</v>
      </c>
      <c r="C6" s="5" t="s">
        <v>260</v>
      </c>
      <c r="D6" s="5">
        <v>0.001406362958546955</v>
      </c>
      <c r="E6" s="5">
        <v>0.0012348464101917458</v>
      </c>
    </row>
    <row r="7" spans="1:5" ht="15" customHeight="1">
      <c r="A7" s="5" t="s">
        <v>22</v>
      </c>
      <c r="B7" s="5" t="s">
        <v>261</v>
      </c>
      <c r="C7" s="5" t="s">
        <v>262</v>
      </c>
      <c r="D7" s="5" t="s">
        <v>0</v>
      </c>
      <c r="E7" s="5" t="s">
        <v>0</v>
      </c>
    </row>
    <row r="8" spans="1:5" ht="15" customHeight="1">
      <c r="A8" s="5" t="s">
        <v>25</v>
      </c>
      <c r="B8" s="5" t="s">
        <v>263</v>
      </c>
      <c r="C8" s="5" t="s">
        <v>264</v>
      </c>
      <c r="D8" s="5" t="s">
        <v>0</v>
      </c>
      <c r="E8" s="5" t="s">
        <v>0</v>
      </c>
    </row>
    <row r="9" spans="1:5" ht="15" customHeight="1">
      <c r="A9" s="5" t="s">
        <v>28</v>
      </c>
      <c r="B9" s="5" t="s">
        <v>265</v>
      </c>
      <c r="C9" s="5" t="s">
        <v>266</v>
      </c>
      <c r="D9" s="5" t="s">
        <v>0</v>
      </c>
      <c r="E9" s="5" t="s">
        <v>0</v>
      </c>
    </row>
    <row r="10" spans="1:5" ht="15" customHeight="1">
      <c r="A10" s="5" t="s">
        <v>31</v>
      </c>
      <c r="B10" s="5" t="s">
        <v>267</v>
      </c>
      <c r="C10" s="5" t="s">
        <v>268</v>
      </c>
      <c r="D10" s="5">
        <v>0.021802398636165857</v>
      </c>
      <c r="E10" s="5">
        <v>0.136937102306824</v>
      </c>
    </row>
    <row r="11" spans="1:5" ht="15" customHeight="1">
      <c r="A11" s="5" t="s">
        <v>34</v>
      </c>
      <c r="B11" s="5" t="s">
        <v>269</v>
      </c>
      <c r="C11" s="5" t="s">
        <v>231</v>
      </c>
      <c r="D11" s="5">
        <v>0.17086130432453553</v>
      </c>
      <c r="E11" s="5">
        <v>0.1586526308133187</v>
      </c>
    </row>
    <row r="12" spans="1:5" ht="15" customHeight="1">
      <c r="A12" s="5" t="s">
        <v>37</v>
      </c>
      <c r="B12" s="5" t="s">
        <v>270</v>
      </c>
      <c r="C12" s="5" t="s">
        <v>271</v>
      </c>
      <c r="D12" s="5">
        <v>-0.5203353939100703</v>
      </c>
      <c r="E12" s="5">
        <v>1.0270771937694188</v>
      </c>
    </row>
    <row r="13" spans="1:5" ht="15" customHeight="1">
      <c r="A13" s="5" t="s">
        <v>129</v>
      </c>
      <c r="B13" s="5" t="s">
        <v>272</v>
      </c>
      <c r="C13" s="5" t="s">
        <v>273</v>
      </c>
      <c r="D13" s="5" t="s">
        <v>0</v>
      </c>
      <c r="E13" s="5" t="s">
        <v>0</v>
      </c>
    </row>
    <row r="14" spans="1:5" ht="15" customHeight="1">
      <c r="A14" s="5" t="s">
        <v>10</v>
      </c>
      <c r="B14" s="5" t="s">
        <v>274</v>
      </c>
      <c r="C14" s="5" t="s">
        <v>275</v>
      </c>
      <c r="D14" s="5" t="s">
        <v>0</v>
      </c>
      <c r="E14" s="5" t="s">
        <v>0</v>
      </c>
    </row>
    <row r="15" spans="1:5" ht="15" customHeight="1">
      <c r="A15" s="5" t="s">
        <v>0</v>
      </c>
      <c r="B15" s="5" t="s">
        <v>276</v>
      </c>
      <c r="C15" s="5" t="s">
        <v>277</v>
      </c>
      <c r="D15" s="5">
        <v>75223561190</v>
      </c>
      <c r="E15" s="5">
        <v>59234495950</v>
      </c>
    </row>
    <row r="16" spans="1:5" ht="15" customHeight="1">
      <c r="A16" s="5" t="s">
        <v>0</v>
      </c>
      <c r="B16" s="5" t="s">
        <v>278</v>
      </c>
      <c r="C16" s="5" t="s">
        <v>279</v>
      </c>
      <c r="D16" s="5">
        <v>5000000</v>
      </c>
      <c r="E16" s="5">
        <v>5000000</v>
      </c>
    </row>
    <row r="17" spans="1:5" ht="15" customHeight="1">
      <c r="A17" s="5" t="s">
        <v>13</v>
      </c>
      <c r="B17" s="5" t="s">
        <v>280</v>
      </c>
      <c r="C17" s="5" t="s">
        <v>281</v>
      </c>
      <c r="D17" s="5"/>
      <c r="E17" s="5"/>
    </row>
    <row r="18" spans="1:5" ht="15" customHeight="1">
      <c r="A18" s="5" t="s">
        <v>0</v>
      </c>
      <c r="B18" s="5" t="s">
        <v>282</v>
      </c>
      <c r="C18" s="5" t="s">
        <v>283</v>
      </c>
      <c r="D18" s="5"/>
      <c r="E18" s="5"/>
    </row>
    <row r="19" spans="1:5" ht="15" customHeight="1">
      <c r="A19" s="5" t="s">
        <v>0</v>
      </c>
      <c r="B19" s="5" t="s">
        <v>284</v>
      </c>
      <c r="C19" s="5" t="s">
        <v>285</v>
      </c>
      <c r="D19" s="5"/>
      <c r="E19" s="5"/>
    </row>
    <row r="20" spans="1:5" ht="15" customHeight="1">
      <c r="A20" s="5" t="s">
        <v>16</v>
      </c>
      <c r="B20" s="5" t="s">
        <v>286</v>
      </c>
      <c r="C20" s="5" t="s">
        <v>287</v>
      </c>
      <c r="D20" s="5"/>
      <c r="E20" s="5"/>
    </row>
    <row r="21" spans="1:5" ht="15" customHeight="1">
      <c r="A21" s="5" t="s">
        <v>0</v>
      </c>
      <c r="B21" s="5" t="s">
        <v>276</v>
      </c>
      <c r="C21" s="5" t="s">
        <v>288</v>
      </c>
      <c r="D21" s="5">
        <v>66273451965</v>
      </c>
      <c r="E21" s="5">
        <v>75223561190</v>
      </c>
    </row>
    <row r="22" spans="1:5" ht="15" customHeight="1">
      <c r="A22" s="5" t="s">
        <v>0</v>
      </c>
      <c r="B22" s="5" t="s">
        <v>289</v>
      </c>
      <c r="C22" s="5" t="s">
        <v>290</v>
      </c>
      <c r="D22" s="5">
        <v>5000000</v>
      </c>
      <c r="E22" s="5">
        <v>5000000</v>
      </c>
    </row>
    <row r="23" spans="1:5" ht="15" customHeight="1">
      <c r="A23" s="5" t="s">
        <v>19</v>
      </c>
      <c r="B23" s="5" t="s">
        <v>291</v>
      </c>
      <c r="C23" s="5" t="s">
        <v>292</v>
      </c>
      <c r="D23" s="5">
        <v>8E-05</v>
      </c>
      <c r="E23" s="5">
        <v>8E-05</v>
      </c>
    </row>
    <row r="24" spans="1:5" ht="15" customHeight="1">
      <c r="A24" s="5" t="s">
        <v>22</v>
      </c>
      <c r="B24" s="5" t="s">
        <v>293</v>
      </c>
      <c r="C24" s="5" t="s">
        <v>294</v>
      </c>
      <c r="D24" s="5">
        <v>0.8934</v>
      </c>
      <c r="E24" s="5">
        <v>0.8928</v>
      </c>
    </row>
    <row r="25" spans="1:5" ht="15" customHeight="1">
      <c r="A25" s="5" t="s">
        <v>25</v>
      </c>
      <c r="B25" s="5" t="s">
        <v>295</v>
      </c>
      <c r="C25" s="5" t="s">
        <v>296</v>
      </c>
      <c r="D25" s="5">
        <v>0.0155</v>
      </c>
      <c r="E25" s="5">
        <v>0.0094</v>
      </c>
    </row>
    <row r="26" spans="1:5" ht="15" customHeight="1">
      <c r="A26" s="5" t="s">
        <v>28</v>
      </c>
      <c r="B26" s="5" t="s">
        <v>297</v>
      </c>
      <c r="C26" s="5" t="s">
        <v>298</v>
      </c>
      <c r="D26" s="5">
        <v>13254.69</v>
      </c>
      <c r="E26" s="5">
        <v>15044.71</v>
      </c>
    </row>
    <row r="27" spans="1:5" ht="15" customHeight="1">
      <c r="A27" s="5" t="s">
        <v>31</v>
      </c>
      <c r="B27" s="5" t="s">
        <v>299</v>
      </c>
      <c r="C27" s="5" t="s">
        <v>300</v>
      </c>
      <c r="D27" s="5">
        <v>10150</v>
      </c>
      <c r="E27" s="5">
        <v>11400</v>
      </c>
    </row>
    <row r="28" spans="1:5" ht="15" customHeight="1">
      <c r="A28" s="5" t="s">
        <v>34</v>
      </c>
      <c r="B28" s="5" t="s">
        <v>301</v>
      </c>
      <c r="C28" s="5" t="s">
        <v>233</v>
      </c>
      <c r="D28" s="5">
        <v>496</v>
      </c>
      <c r="E28" s="5">
        <v>476</v>
      </c>
    </row>
  </sheetData>
  <sheetProtection/>
  <printOptions/>
  <pageMargins left="0.75" right="0.75" top="1" bottom="1" header="0.5" footer="0.5"/>
  <pageSetup fitToHeight="1" fitToWidth="1" horizontalDpi="300" verticalDpi="300" orientation="portrait"/>
  <legacyDrawing r:id="rId2"/>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G28"/>
  <sheetViews>
    <sheetView zoomScalePageLayoutView="0" workbookViewId="0" topLeftCell="A1">
      <selection activeCell="A1" sqref="A1"/>
    </sheetView>
  </sheetViews>
  <sheetFormatPr defaultColWidth="9.140625" defaultRowHeight="12.75"/>
  <cols>
    <col min="1" max="1" width="6.8515625" style="0" customWidth="1"/>
    <col min="2" max="2" width="75.28125" style="0" customWidth="1"/>
    <col min="3" max="3" width="12.00390625" style="0" customWidth="1"/>
    <col min="4" max="4" width="19.8515625" style="0" customWidth="1"/>
    <col min="5" max="5" width="18.421875" style="0" customWidth="1"/>
    <col min="6" max="6" width="17.28125" style="0" customWidth="1"/>
    <col min="7" max="7" width="19.140625" style="0" customWidth="1"/>
  </cols>
  <sheetData>
    <row r="1" spans="1:7" ht="15" customHeight="1">
      <c r="A1" s="15" t="s">
        <v>7</v>
      </c>
      <c r="B1" s="15" t="s">
        <v>302</v>
      </c>
      <c r="C1" s="15" t="s">
        <v>56</v>
      </c>
      <c r="D1" s="15" t="s">
        <v>303</v>
      </c>
      <c r="E1" s="15" t="s">
        <v>304</v>
      </c>
      <c r="F1" s="15"/>
      <c r="G1" s="15"/>
    </row>
    <row r="2" spans="1:7" ht="15" customHeight="1">
      <c r="A2" s="15"/>
      <c r="B2" s="15"/>
      <c r="C2" s="15"/>
      <c r="D2" s="15"/>
      <c r="E2" s="10" t="s">
        <v>305</v>
      </c>
      <c r="F2" s="10" t="s">
        <v>306</v>
      </c>
      <c r="G2" s="10" t="s">
        <v>307</v>
      </c>
    </row>
    <row r="3" spans="1:7" ht="15" customHeight="1">
      <c r="A3" s="5" t="s">
        <v>60</v>
      </c>
      <c r="B3" s="5" t="s">
        <v>308</v>
      </c>
      <c r="C3" s="5" t="s">
        <v>309</v>
      </c>
      <c r="D3" s="5" t="s">
        <v>0</v>
      </c>
      <c r="E3" s="5" t="s">
        <v>0</v>
      </c>
      <c r="F3" s="5" t="s">
        <v>0</v>
      </c>
      <c r="G3" s="5" t="s">
        <v>0</v>
      </c>
    </row>
    <row r="4" spans="1:7" ht="15" customHeight="1">
      <c r="A4" s="5" t="s">
        <v>73</v>
      </c>
      <c r="B4" s="5" t="s">
        <v>73</v>
      </c>
      <c r="C4" s="5" t="s">
        <v>73</v>
      </c>
      <c r="D4" s="5" t="s">
        <v>73</v>
      </c>
      <c r="E4" s="5" t="s">
        <v>73</v>
      </c>
      <c r="F4" s="5" t="s">
        <v>73</v>
      </c>
      <c r="G4" s="5" t="s">
        <v>73</v>
      </c>
    </row>
    <row r="5" spans="1:7" ht="15" customHeight="1">
      <c r="A5" s="5"/>
      <c r="B5" s="5" t="s">
        <v>73</v>
      </c>
      <c r="C5" s="5"/>
      <c r="D5" s="5" t="s">
        <v>0</v>
      </c>
      <c r="E5" s="5" t="s">
        <v>0</v>
      </c>
      <c r="F5" s="5" t="s">
        <v>0</v>
      </c>
      <c r="G5" s="5" t="s">
        <v>0</v>
      </c>
    </row>
    <row r="6" spans="1:7" ht="15" customHeight="1">
      <c r="A6" s="5" t="s">
        <v>129</v>
      </c>
      <c r="B6" s="5" t="s">
        <v>310</v>
      </c>
      <c r="C6" s="5" t="s">
        <v>311</v>
      </c>
      <c r="D6" s="5" t="s">
        <v>0</v>
      </c>
      <c r="E6" s="5" t="s">
        <v>0</v>
      </c>
      <c r="F6" s="5" t="s">
        <v>0</v>
      </c>
      <c r="G6" s="5" t="s">
        <v>5</v>
      </c>
    </row>
    <row r="7" spans="1:7" ht="15" customHeight="1">
      <c r="A7" s="5" t="s">
        <v>73</v>
      </c>
      <c r="B7" s="5" t="s">
        <v>73</v>
      </c>
      <c r="C7" s="5" t="s">
        <v>73</v>
      </c>
      <c r="D7" s="5" t="s">
        <v>73</v>
      </c>
      <c r="E7" s="5" t="s">
        <v>73</v>
      </c>
      <c r="F7" s="5" t="s">
        <v>73</v>
      </c>
      <c r="G7" s="5" t="s">
        <v>73</v>
      </c>
    </row>
    <row r="8" spans="1:7" ht="15" customHeight="1">
      <c r="A8" s="5"/>
      <c r="B8" s="5" t="s">
        <v>73</v>
      </c>
      <c r="C8" s="5"/>
      <c r="D8" s="5" t="s">
        <v>0</v>
      </c>
      <c r="E8" s="5" t="s">
        <v>0</v>
      </c>
      <c r="F8" s="5" t="s">
        <v>0</v>
      </c>
      <c r="G8" s="5" t="s">
        <v>0</v>
      </c>
    </row>
    <row r="9" spans="1:7" ht="15" customHeight="1">
      <c r="A9" s="5" t="s">
        <v>152</v>
      </c>
      <c r="B9" s="5" t="s">
        <v>312</v>
      </c>
      <c r="C9" s="5" t="s">
        <v>313</v>
      </c>
      <c r="D9" s="5" t="s">
        <v>0</v>
      </c>
      <c r="E9" s="5" t="s">
        <v>0</v>
      </c>
      <c r="F9" s="5" t="s">
        <v>0</v>
      </c>
      <c r="G9" s="5" t="s">
        <v>0</v>
      </c>
    </row>
    <row r="10" spans="1:7" ht="15" customHeight="1">
      <c r="A10" s="5" t="s">
        <v>73</v>
      </c>
      <c r="B10" s="5" t="s">
        <v>73</v>
      </c>
      <c r="C10" s="5" t="s">
        <v>73</v>
      </c>
      <c r="D10" s="5" t="s">
        <v>73</v>
      </c>
      <c r="E10" s="5" t="s">
        <v>73</v>
      </c>
      <c r="F10" s="5" t="s">
        <v>73</v>
      </c>
      <c r="G10" s="5" t="s">
        <v>73</v>
      </c>
    </row>
    <row r="11" spans="1:7" ht="15" customHeight="1">
      <c r="A11" s="5"/>
      <c r="B11" s="5" t="s">
        <v>73</v>
      </c>
      <c r="C11" s="5"/>
      <c r="D11" s="5"/>
      <c r="E11" s="5"/>
      <c r="F11" s="5"/>
      <c r="G11" s="5"/>
    </row>
    <row r="12" spans="1:7" ht="15" customHeight="1">
      <c r="A12" s="5" t="s">
        <v>155</v>
      </c>
      <c r="B12" s="5" t="s">
        <v>314</v>
      </c>
      <c r="C12" s="5" t="s">
        <v>315</v>
      </c>
      <c r="D12" s="5" t="s">
        <v>0</v>
      </c>
      <c r="E12" s="5" t="s">
        <v>0</v>
      </c>
      <c r="F12" s="5" t="s">
        <v>0</v>
      </c>
      <c r="G12" s="5" t="s">
        <v>0</v>
      </c>
    </row>
    <row r="13" spans="1:7" ht="15" customHeight="1">
      <c r="A13" s="5" t="s">
        <v>162</v>
      </c>
      <c r="B13" s="5" t="s">
        <v>316</v>
      </c>
      <c r="C13" s="5" t="s">
        <v>317</v>
      </c>
      <c r="D13" s="5" t="s">
        <v>0</v>
      </c>
      <c r="E13" s="5" t="s">
        <v>0</v>
      </c>
      <c r="F13" s="5" t="s">
        <v>0</v>
      </c>
      <c r="G13" s="5" t="s">
        <v>0</v>
      </c>
    </row>
    <row r="14" spans="1:7" ht="15" customHeight="1">
      <c r="A14" s="5" t="s">
        <v>73</v>
      </c>
      <c r="B14" s="5" t="s">
        <v>73</v>
      </c>
      <c r="C14" s="5" t="s">
        <v>73</v>
      </c>
      <c r="D14" s="5" t="s">
        <v>73</v>
      </c>
      <c r="E14" s="5" t="s">
        <v>73</v>
      </c>
      <c r="F14" s="5" t="s">
        <v>73</v>
      </c>
      <c r="G14" s="5" t="s">
        <v>73</v>
      </c>
    </row>
    <row r="15" spans="1:7" ht="15" customHeight="1">
      <c r="A15" s="5"/>
      <c r="B15" s="5" t="s">
        <v>73</v>
      </c>
      <c r="C15" s="5"/>
      <c r="D15" s="5" t="s">
        <v>0</v>
      </c>
      <c r="E15" s="5" t="s">
        <v>0</v>
      </c>
      <c r="F15" s="5" t="s">
        <v>0</v>
      </c>
      <c r="G15" s="5" t="s">
        <v>0</v>
      </c>
    </row>
    <row r="16" spans="1:7" ht="15" customHeight="1">
      <c r="A16" s="5" t="s">
        <v>165</v>
      </c>
      <c r="B16" s="5" t="s">
        <v>318</v>
      </c>
      <c r="C16" s="5" t="s">
        <v>319</v>
      </c>
      <c r="D16" s="5" t="s">
        <v>0</v>
      </c>
      <c r="E16" s="5" t="s">
        <v>0</v>
      </c>
      <c r="F16" s="5" t="s">
        <v>0</v>
      </c>
      <c r="G16" s="5" t="s">
        <v>0</v>
      </c>
    </row>
    <row r="17" spans="1:7" ht="15" customHeight="1">
      <c r="A17" s="5" t="s">
        <v>73</v>
      </c>
      <c r="B17" s="5" t="s">
        <v>73</v>
      </c>
      <c r="C17" s="5" t="s">
        <v>73</v>
      </c>
      <c r="D17" s="5" t="s">
        <v>73</v>
      </c>
      <c r="E17" s="5" t="s">
        <v>73</v>
      </c>
      <c r="F17" s="5" t="s">
        <v>73</v>
      </c>
      <c r="G17" s="5" t="s">
        <v>73</v>
      </c>
    </row>
    <row r="18" spans="1:7" ht="15" customHeight="1">
      <c r="A18" s="5"/>
      <c r="B18" s="5" t="s">
        <v>73</v>
      </c>
      <c r="C18" s="5"/>
      <c r="D18" s="5"/>
      <c r="E18" s="5"/>
      <c r="F18" s="5"/>
      <c r="G18" s="5"/>
    </row>
    <row r="19" spans="1:7" ht="15" customHeight="1">
      <c r="A19" s="5" t="s">
        <v>168</v>
      </c>
      <c r="B19" s="5" t="s">
        <v>320</v>
      </c>
      <c r="C19" s="5" t="s">
        <v>321</v>
      </c>
      <c r="D19" s="5" t="s">
        <v>0</v>
      </c>
      <c r="E19" s="5" t="s">
        <v>0</v>
      </c>
      <c r="F19" s="5" t="s">
        <v>0</v>
      </c>
      <c r="G19" s="5" t="s">
        <v>0</v>
      </c>
    </row>
    <row r="20" spans="1:7" ht="15" customHeight="1">
      <c r="A20" s="5" t="s">
        <v>73</v>
      </c>
      <c r="B20" s="5" t="s">
        <v>73</v>
      </c>
      <c r="C20" s="5" t="s">
        <v>73</v>
      </c>
      <c r="D20" s="5" t="s">
        <v>73</v>
      </c>
      <c r="E20" s="5" t="s">
        <v>73</v>
      </c>
      <c r="F20" s="5" t="s">
        <v>73</v>
      </c>
      <c r="G20" s="5" t="s">
        <v>73</v>
      </c>
    </row>
    <row r="21" spans="1:7" ht="15" customHeight="1">
      <c r="A21" s="5"/>
      <c r="B21" s="5" t="s">
        <v>73</v>
      </c>
      <c r="C21" s="5"/>
      <c r="D21" s="5"/>
      <c r="E21" s="5"/>
      <c r="F21" s="5"/>
      <c r="G21" s="5"/>
    </row>
    <row r="22" spans="1:7" ht="15" customHeight="1">
      <c r="A22" s="5" t="s">
        <v>179</v>
      </c>
      <c r="B22" s="5" t="s">
        <v>322</v>
      </c>
      <c r="C22" s="5" t="s">
        <v>323</v>
      </c>
      <c r="D22" s="5" t="s">
        <v>0</v>
      </c>
      <c r="E22" s="5" t="s">
        <v>0</v>
      </c>
      <c r="F22" s="5" t="s">
        <v>0</v>
      </c>
      <c r="G22" s="5" t="s">
        <v>0</v>
      </c>
    </row>
    <row r="23" spans="1:7" ht="15" customHeight="1">
      <c r="A23" s="5" t="s">
        <v>73</v>
      </c>
      <c r="B23" s="5" t="s">
        <v>73</v>
      </c>
      <c r="C23" s="5" t="s">
        <v>73</v>
      </c>
      <c r="D23" s="5" t="s">
        <v>73</v>
      </c>
      <c r="E23" s="5" t="s">
        <v>73</v>
      </c>
      <c r="F23" s="5" t="s">
        <v>73</v>
      </c>
      <c r="G23" s="5" t="s">
        <v>73</v>
      </c>
    </row>
    <row r="24" spans="1:7" ht="15" customHeight="1">
      <c r="A24" s="5"/>
      <c r="B24" s="5" t="s">
        <v>73</v>
      </c>
      <c r="C24" s="5"/>
      <c r="D24" s="5"/>
      <c r="E24" s="5"/>
      <c r="F24" s="5"/>
      <c r="G24" s="5"/>
    </row>
    <row r="25" spans="1:7" ht="15" customHeight="1">
      <c r="A25" s="5" t="s">
        <v>182</v>
      </c>
      <c r="B25" s="5" t="s">
        <v>324</v>
      </c>
      <c r="C25" s="5" t="s">
        <v>325</v>
      </c>
      <c r="D25" s="5" t="s">
        <v>0</v>
      </c>
      <c r="E25" s="5" t="s">
        <v>0</v>
      </c>
      <c r="F25" s="5" t="s">
        <v>0</v>
      </c>
      <c r="G25" s="5" t="s">
        <v>0</v>
      </c>
    </row>
    <row r="26" spans="1:7" ht="15" customHeight="1">
      <c r="A26" s="5" t="s">
        <v>73</v>
      </c>
      <c r="B26" s="5" t="s">
        <v>73</v>
      </c>
      <c r="C26" s="5" t="s">
        <v>73</v>
      </c>
      <c r="D26" s="5" t="s">
        <v>73</v>
      </c>
      <c r="E26" s="5" t="s">
        <v>73</v>
      </c>
      <c r="F26" s="5" t="s">
        <v>73</v>
      </c>
      <c r="G26" s="5" t="s">
        <v>73</v>
      </c>
    </row>
    <row r="27" spans="1:7" ht="15" customHeight="1">
      <c r="A27" s="5"/>
      <c r="B27" s="5" t="s">
        <v>73</v>
      </c>
      <c r="C27" s="5"/>
      <c r="D27" s="5"/>
      <c r="E27" s="5"/>
      <c r="F27" s="5"/>
      <c r="G27" s="5"/>
    </row>
    <row r="28" spans="1:7" ht="15" customHeight="1">
      <c r="A28" s="11" t="s">
        <v>0</v>
      </c>
      <c r="B28" s="11" t="s">
        <v>0</v>
      </c>
      <c r="C28" s="11" t="s">
        <v>0</v>
      </c>
      <c r="D28" s="11" t="s">
        <v>5</v>
      </c>
      <c r="E28" s="11" t="s">
        <v>5</v>
      </c>
      <c r="F28" s="11" t="s">
        <v>0</v>
      </c>
      <c r="G28" s="11" t="s">
        <v>0</v>
      </c>
    </row>
  </sheetData>
  <sheetProtection/>
  <mergeCells count="5">
    <mergeCell ref="A1:A2"/>
    <mergeCell ref="B1:B2"/>
    <mergeCell ref="C1:C2"/>
    <mergeCell ref="D1:D2"/>
    <mergeCell ref="E1:G1"/>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G21"/>
  <sheetViews>
    <sheetView zoomScalePageLayoutView="0" workbookViewId="0" topLeftCell="A1">
      <selection activeCell="A1" sqref="A1"/>
    </sheetView>
  </sheetViews>
  <sheetFormatPr defaultColWidth="9.140625" defaultRowHeight="12.75"/>
  <cols>
    <col min="1" max="1" width="6.8515625" style="0" customWidth="1"/>
    <col min="2" max="2" width="54.7109375" style="0" customWidth="1"/>
    <col min="3" max="3" width="11.57421875" style="0" customWidth="1"/>
    <col min="4" max="4" width="20.421875" style="0" customWidth="1"/>
    <col min="5" max="5" width="18.421875" style="0" customWidth="1"/>
    <col min="6" max="6" width="20.57421875" style="0" customWidth="1"/>
    <col min="7" max="7" width="22.28125" style="0" customWidth="1"/>
  </cols>
  <sheetData>
    <row r="1" spans="1:7" ht="15" customHeight="1">
      <c r="A1" s="15" t="s">
        <v>7</v>
      </c>
      <c r="B1" s="15" t="s">
        <v>302</v>
      </c>
      <c r="C1" s="15" t="s">
        <v>56</v>
      </c>
      <c r="D1" s="15" t="s">
        <v>326</v>
      </c>
      <c r="E1" s="15" t="s">
        <v>304</v>
      </c>
      <c r="F1" s="15"/>
      <c r="G1" s="15"/>
    </row>
    <row r="2" spans="1:7" ht="15" customHeight="1">
      <c r="A2" s="15"/>
      <c r="B2" s="15"/>
      <c r="C2" s="15"/>
      <c r="D2" s="15"/>
      <c r="E2" s="10" t="s">
        <v>327</v>
      </c>
      <c r="F2" s="10" t="s">
        <v>306</v>
      </c>
      <c r="G2" s="10" t="s">
        <v>328</v>
      </c>
    </row>
    <row r="3" spans="1:7" ht="15" customHeight="1">
      <c r="A3" s="5" t="s">
        <v>60</v>
      </c>
      <c r="B3" s="5" t="s">
        <v>329</v>
      </c>
      <c r="C3" s="5" t="s">
        <v>330</v>
      </c>
      <c r="D3" s="5" t="s">
        <v>0</v>
      </c>
      <c r="E3" s="5" t="s">
        <v>0</v>
      </c>
      <c r="F3" s="5" t="s">
        <v>0</v>
      </c>
      <c r="G3" s="5" t="s">
        <v>0</v>
      </c>
    </row>
    <row r="4" spans="1:7" ht="15" customHeight="1">
      <c r="A4" s="5" t="s">
        <v>73</v>
      </c>
      <c r="B4" s="5" t="s">
        <v>73</v>
      </c>
      <c r="C4" s="5" t="s">
        <v>73</v>
      </c>
      <c r="D4" s="5" t="s">
        <v>73</v>
      </c>
      <c r="E4" s="5" t="s">
        <v>73</v>
      </c>
      <c r="F4" s="5" t="s">
        <v>73</v>
      </c>
      <c r="G4" s="5" t="s">
        <v>73</v>
      </c>
    </row>
    <row r="5" spans="1:7" ht="15" customHeight="1">
      <c r="A5" s="5"/>
      <c r="B5" s="5" t="s">
        <v>73</v>
      </c>
      <c r="C5" s="5"/>
      <c r="D5" s="5" t="s">
        <v>0</v>
      </c>
      <c r="E5" s="5" t="s">
        <v>0</v>
      </c>
      <c r="F5" s="5" t="s">
        <v>0</v>
      </c>
      <c r="G5" s="5" t="s">
        <v>0</v>
      </c>
    </row>
    <row r="6" spans="1:7" ht="15" customHeight="1">
      <c r="A6" s="5" t="s">
        <v>129</v>
      </c>
      <c r="B6" s="5" t="s">
        <v>331</v>
      </c>
      <c r="C6" s="5" t="s">
        <v>332</v>
      </c>
      <c r="D6" s="5" t="s">
        <v>0</v>
      </c>
      <c r="E6" s="5" t="s">
        <v>0</v>
      </c>
      <c r="F6" s="5" t="s">
        <v>0</v>
      </c>
      <c r="G6" s="5" t="s">
        <v>0</v>
      </c>
    </row>
    <row r="7" spans="1:7" ht="15" customHeight="1">
      <c r="A7" s="5" t="s">
        <v>73</v>
      </c>
      <c r="B7" s="5" t="s">
        <v>73</v>
      </c>
      <c r="C7" s="5" t="s">
        <v>73</v>
      </c>
      <c r="D7" s="5" t="s">
        <v>73</v>
      </c>
      <c r="E7" s="5" t="s">
        <v>73</v>
      </c>
      <c r="F7" s="5" t="s">
        <v>73</v>
      </c>
      <c r="G7" s="5" t="s">
        <v>73</v>
      </c>
    </row>
    <row r="8" spans="1:7" ht="15" customHeight="1">
      <c r="A8" s="5"/>
      <c r="B8" s="5" t="s">
        <v>73</v>
      </c>
      <c r="C8" s="5"/>
      <c r="D8" s="5" t="s">
        <v>0</v>
      </c>
      <c r="E8" s="5" t="s">
        <v>0</v>
      </c>
      <c r="F8" s="5" t="s">
        <v>0</v>
      </c>
      <c r="G8" s="5" t="s">
        <v>0</v>
      </c>
    </row>
    <row r="9" spans="1:7" ht="15" customHeight="1">
      <c r="A9" s="5" t="s">
        <v>152</v>
      </c>
      <c r="B9" s="5" t="s">
        <v>333</v>
      </c>
      <c r="C9" s="5" t="s">
        <v>334</v>
      </c>
      <c r="D9" s="5" t="s">
        <v>0</v>
      </c>
      <c r="E9" s="5" t="s">
        <v>0</v>
      </c>
      <c r="F9" s="5" t="s">
        <v>0</v>
      </c>
      <c r="G9" s="5" t="s">
        <v>0</v>
      </c>
    </row>
    <row r="10" spans="1:7" ht="15" customHeight="1">
      <c r="A10" s="5" t="s">
        <v>73</v>
      </c>
      <c r="B10" s="5" t="s">
        <v>73</v>
      </c>
      <c r="C10" s="5" t="s">
        <v>73</v>
      </c>
      <c r="D10" s="5" t="s">
        <v>73</v>
      </c>
      <c r="E10" s="5" t="s">
        <v>73</v>
      </c>
      <c r="F10" s="5" t="s">
        <v>73</v>
      </c>
      <c r="G10" s="5" t="s">
        <v>73</v>
      </c>
    </row>
    <row r="11" spans="1:7" ht="15" customHeight="1">
      <c r="A11" s="5"/>
      <c r="B11" s="5" t="s">
        <v>73</v>
      </c>
      <c r="C11" s="5"/>
      <c r="D11" s="5" t="s">
        <v>0</v>
      </c>
      <c r="E11" s="5" t="s">
        <v>0</v>
      </c>
      <c r="F11" s="5" t="s">
        <v>0</v>
      </c>
      <c r="G11" s="5" t="s">
        <v>0</v>
      </c>
    </row>
    <row r="12" spans="1:7" ht="15" customHeight="1">
      <c r="A12" s="5" t="s">
        <v>155</v>
      </c>
      <c r="B12" s="5" t="s">
        <v>335</v>
      </c>
      <c r="C12" s="5" t="s">
        <v>336</v>
      </c>
      <c r="D12" s="5" t="s">
        <v>0</v>
      </c>
      <c r="E12" s="5" t="s">
        <v>0</v>
      </c>
      <c r="F12" s="5" t="s">
        <v>0</v>
      </c>
      <c r="G12" s="5" t="s">
        <v>0</v>
      </c>
    </row>
    <row r="13" spans="1:7" ht="15" customHeight="1">
      <c r="A13" s="5" t="s">
        <v>73</v>
      </c>
      <c r="B13" s="5" t="s">
        <v>73</v>
      </c>
      <c r="C13" s="5" t="s">
        <v>73</v>
      </c>
      <c r="D13" s="5" t="s">
        <v>73</v>
      </c>
      <c r="E13" s="5" t="s">
        <v>73</v>
      </c>
      <c r="F13" s="5" t="s">
        <v>73</v>
      </c>
      <c r="G13" s="5" t="s">
        <v>73</v>
      </c>
    </row>
    <row r="14" spans="1:7" ht="15" customHeight="1">
      <c r="A14" s="5"/>
      <c r="B14" s="5" t="s">
        <v>73</v>
      </c>
      <c r="C14" s="5"/>
      <c r="D14" s="5"/>
      <c r="E14" s="5"/>
      <c r="F14" s="5"/>
      <c r="G14" s="5"/>
    </row>
    <row r="15" spans="1:7" ht="15" customHeight="1">
      <c r="A15" s="5" t="s">
        <v>162</v>
      </c>
      <c r="B15" s="5" t="s">
        <v>337</v>
      </c>
      <c r="C15" s="5" t="s">
        <v>338</v>
      </c>
      <c r="D15" s="5" t="s">
        <v>0</v>
      </c>
      <c r="E15" s="5" t="s">
        <v>0</v>
      </c>
      <c r="F15" s="5" t="s">
        <v>0</v>
      </c>
      <c r="G15" s="5" t="s">
        <v>0</v>
      </c>
    </row>
    <row r="16" spans="1:7" ht="15" customHeight="1">
      <c r="A16" s="5" t="s">
        <v>73</v>
      </c>
      <c r="B16" s="5" t="s">
        <v>73</v>
      </c>
      <c r="C16" s="5" t="s">
        <v>73</v>
      </c>
      <c r="D16" s="5" t="s">
        <v>73</v>
      </c>
      <c r="E16" s="5" t="s">
        <v>73</v>
      </c>
      <c r="F16" s="5" t="s">
        <v>73</v>
      </c>
      <c r="G16" s="5" t="s">
        <v>73</v>
      </c>
    </row>
    <row r="17" spans="1:7" ht="15" customHeight="1">
      <c r="A17" s="5"/>
      <c r="B17" s="5" t="s">
        <v>73</v>
      </c>
      <c r="C17" s="5"/>
      <c r="D17" s="5"/>
      <c r="E17" s="5"/>
      <c r="F17" s="5"/>
      <c r="G17" s="5"/>
    </row>
    <row r="18" spans="1:7" ht="15" customHeight="1">
      <c r="A18" s="5" t="s">
        <v>165</v>
      </c>
      <c r="B18" s="5" t="s">
        <v>339</v>
      </c>
      <c r="C18" s="5" t="s">
        <v>340</v>
      </c>
      <c r="D18" s="5" t="s">
        <v>0</v>
      </c>
      <c r="E18" s="5" t="s">
        <v>0</v>
      </c>
      <c r="F18" s="5" t="s">
        <v>0</v>
      </c>
      <c r="G18" s="5" t="s">
        <v>0</v>
      </c>
    </row>
    <row r="19" spans="1:7" ht="15" customHeight="1">
      <c r="A19" s="5" t="s">
        <v>73</v>
      </c>
      <c r="B19" s="5" t="s">
        <v>73</v>
      </c>
      <c r="C19" s="5" t="s">
        <v>73</v>
      </c>
      <c r="D19" s="5" t="s">
        <v>73</v>
      </c>
      <c r="E19" s="5" t="s">
        <v>73</v>
      </c>
      <c r="F19" s="5" t="s">
        <v>73</v>
      </c>
      <c r="G19" s="5" t="s">
        <v>73</v>
      </c>
    </row>
    <row r="20" spans="1:7" ht="15" customHeight="1">
      <c r="A20" s="5"/>
      <c r="B20" s="5" t="s">
        <v>73</v>
      </c>
      <c r="C20" s="5"/>
      <c r="D20" s="5"/>
      <c r="E20" s="5"/>
      <c r="F20" s="5"/>
      <c r="G20" s="5"/>
    </row>
    <row r="21" spans="1:7" ht="15" customHeight="1">
      <c r="A21" s="11" t="s">
        <v>0</v>
      </c>
      <c r="B21" s="11" t="s">
        <v>0</v>
      </c>
      <c r="C21" s="11" t="s">
        <v>0</v>
      </c>
      <c r="D21" s="11" t="s">
        <v>0</v>
      </c>
      <c r="E21" s="11" t="s">
        <v>0</v>
      </c>
      <c r="F21" s="11" t="s">
        <v>0</v>
      </c>
      <c r="G21" s="11" t="s">
        <v>0</v>
      </c>
    </row>
  </sheetData>
  <sheetProtection/>
  <mergeCells count="5">
    <mergeCell ref="E1:G1"/>
    <mergeCell ref="D1:D2"/>
    <mergeCell ref="C1:C2"/>
    <mergeCell ref="B1:B2"/>
    <mergeCell ref="A1:A2"/>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A636"/>
  <sheetViews>
    <sheetView zoomScalePageLayoutView="0" workbookViewId="0" topLeftCell="A1">
      <selection activeCell="A1" sqref="A1"/>
    </sheetView>
  </sheetViews>
  <sheetFormatPr defaultColWidth="9.140625" defaultRowHeight="12.75"/>
  <sheetData>
    <row r="1" ht="12.75">
      <c r="A1" t="str">
        <f>CONCATENATE("{'SheetId':'805b30c8-67e1-4be1-bc5e-58dee8a0b06d'",",","'UId':'a866ddc6-703f-4bbe-9567-d66fa58b0e77'",",'Col':",COLUMN(BCTaiSan_06116!D2),",'Row':",ROW(BCTaiSan_06116!D2),",","'Format':'numberic'",",'Value':'",SUBSTITUTE(BCTaiSan_06116!D2,"'","\'"),"','TargetCode':''}")</f>
        <v>{'SheetId':'805b30c8-67e1-4be1-bc5e-58dee8a0b06d','UId':'a866ddc6-703f-4bbe-9567-d66fa58b0e77','Col':4,'Row':2,'Format':'numberic','Value':' ','TargetCode':''}</v>
      </c>
    </row>
    <row r="2" ht="12.75">
      <c r="A2" t="str">
        <f>CONCATENATE("{'SheetId':'805b30c8-67e1-4be1-bc5e-58dee8a0b06d'",",","'UId':'8d038daf-8059-4801-b80f-6713570f7806'",",'Col':",COLUMN(BCTaiSan_06116!E2),",'Row':",ROW(BCTaiSan_06116!E2),",","'Format':'numberic'",",'Value':'",SUBSTITUTE(BCTaiSan_06116!E2,"'","\'"),"','TargetCode':''}")</f>
        <v>{'SheetId':'805b30c8-67e1-4be1-bc5e-58dee8a0b06d','UId':'8d038daf-8059-4801-b80f-6713570f7806','Col':5,'Row':2,'Format':'numberic','Value':' ','TargetCode':''}</v>
      </c>
    </row>
    <row r="3" ht="12.75">
      <c r="A3" t="str">
        <f>CONCATENATE("{'SheetId':'805b30c8-67e1-4be1-bc5e-58dee8a0b06d'",",","'UId':'a11cde25-729f-4a4a-8b34-b7f5525a3f83'",",'Col':",COLUMN(BCTaiSan_06116!F2),",'Row':",ROW(BCTaiSan_06116!F2),",","'Format':'numberic'",",'Value':'",SUBSTITUTE(BCTaiSan_06116!F2,"'","\'"),"','TargetCode':''}")</f>
        <v>{'SheetId':'805b30c8-67e1-4be1-bc5e-58dee8a0b06d','UId':'a11cde25-729f-4a4a-8b34-b7f5525a3f83','Col':6,'Row':2,'Format':'numberic','Value':' ','TargetCode':''}</v>
      </c>
    </row>
    <row r="4" ht="12.75">
      <c r="A4" t="str">
        <f>CONCATENATE("{'SheetId':'805b30c8-67e1-4be1-bc5e-58dee8a0b06d'",",","'UId':'647068ad-8db9-4bef-8dc3-2ecc7934df3f'",",'Col':",COLUMN(BCTaiSan_06116!D3),",'Row':",ROW(BCTaiSan_06116!D3),",","'Format':'numberic'",",'Value':'",SUBSTITUTE(BCTaiSan_06116!D3,"'","\'"),"','TargetCode':''}")</f>
        <v>{'SheetId':'805b30c8-67e1-4be1-bc5e-58dee8a0b06d','UId':'647068ad-8db9-4bef-8dc3-2ecc7934df3f','Col':4,'Row':3,'Format':'numberic','Value':'2780239095','TargetCode':''}</v>
      </c>
    </row>
    <row r="5" ht="12.75">
      <c r="A5" t="str">
        <f>CONCATENATE("{'SheetId':'805b30c8-67e1-4be1-bc5e-58dee8a0b06d'",",","'UId':'c30d7534-0813-4c0d-bc96-83aa7fe368c3'",",'Col':",COLUMN(BCTaiSan_06116!E3),",'Row':",ROW(BCTaiSan_06116!E3),",","'Format':'numberic'",",'Value':'",SUBSTITUTE(BCTaiSan_06116!E3,"'","\'"),"','TargetCode':''}")</f>
        <v>{'SheetId':'805b30c8-67e1-4be1-bc5e-58dee8a0b06d','UId':'c30d7534-0813-4c0d-bc96-83aa7fe368c3','Col':5,'Row':3,'Format':'numberic','Value':'2994447257','TargetCode':''}</v>
      </c>
    </row>
    <row r="6" ht="12.75">
      <c r="A6" t="str">
        <f>CONCATENATE("{'SheetId':'805b30c8-67e1-4be1-bc5e-58dee8a0b06d'",",","'UId':'53c025f7-ac75-4a93-b4a6-e2c2f81694e3'",",'Col':",COLUMN(BCTaiSan_06116!F3),",'Row':",ROW(BCTaiSan_06116!F3),",","'Format':'numberic'",",'Value':'",SUBSTITUTE(BCTaiSan_06116!F3,"'","\'"),"','TargetCode':''}")</f>
        <v>{'SheetId':'805b30c8-67e1-4be1-bc5e-58dee8a0b06d','UId':'53c025f7-ac75-4a93-b4a6-e2c2f81694e3','Col':6,'Row':3,'Format':'numberic','Value':'0.246921102474946','TargetCode':''}</v>
      </c>
    </row>
    <row r="7" ht="12.75">
      <c r="A7" t="str">
        <f>CONCATENATE("{'SheetId':'805b30c8-67e1-4be1-bc5e-58dee8a0b06d'",",","'UId':'5d0da7cb-706b-42ba-84fe-54f79271f085'",",'Col':",COLUMN(BCTaiSan_06116!D4),",'Row':",ROW(BCTaiSan_06116!D4),",","'Format':'numberic'",",'Value':'",SUBSTITUTE(BCTaiSan_06116!D4,"'","\'"),"','TargetCode':''}")</f>
        <v>{'SheetId':'805b30c8-67e1-4be1-bc5e-58dee8a0b06d','UId':'5d0da7cb-706b-42ba-84fe-54f79271f085','Col':4,'Row':4,'Format':'numberic','Value':'','TargetCode':''}</v>
      </c>
    </row>
    <row r="8" ht="12.75">
      <c r="A8" t="str">
        <f>CONCATENATE("{'SheetId':'805b30c8-67e1-4be1-bc5e-58dee8a0b06d'",",","'UId':'4e9f9641-a23c-4dd0-96ed-33e103676198'",",'Col':",COLUMN(BCTaiSan_06116!E4),",'Row':",ROW(BCTaiSan_06116!E4),",","'Format':'numberic'",",'Value':'",SUBSTITUTE(BCTaiSan_06116!E4,"'","\'"),"','TargetCode':''}")</f>
        <v>{'SheetId':'805b30c8-67e1-4be1-bc5e-58dee8a0b06d','UId':'4e9f9641-a23c-4dd0-96ed-33e103676198','Col':5,'Row':4,'Format':'numberic','Value':'','TargetCode':''}</v>
      </c>
    </row>
    <row r="9" ht="12.75">
      <c r="A9" t="str">
        <f>CONCATENATE("{'SheetId':'805b30c8-67e1-4be1-bc5e-58dee8a0b06d'",",","'UId':'072d4652-ac3d-4cec-aced-2de559fda84e'",",'Col':",COLUMN(BCTaiSan_06116!F4),",'Row':",ROW(BCTaiSan_06116!F4),",","'Format':'numberic'",",'Value':'",SUBSTITUTE(BCTaiSan_06116!F4,"'","\'"),"','TargetCode':''}")</f>
        <v>{'SheetId':'805b30c8-67e1-4be1-bc5e-58dee8a0b06d','UId':'072d4652-ac3d-4cec-aced-2de559fda84e','Col':6,'Row':4,'Format':'numberic','Value':'','TargetCode':''}</v>
      </c>
    </row>
    <row r="10" ht="12.75">
      <c r="A10" t="str">
        <f>CONCATENATE("{'SheetId':'805b30c8-67e1-4be1-bc5e-58dee8a0b06d'",",","'UId':'a8061624-484f-470c-a38b-43c01285f5d9'",",'Col':",COLUMN(BCTaiSan_06116!D5),",'Row':",ROW(BCTaiSan_06116!D5),",","'Format':'numberic'",",'Value':'",SUBSTITUTE(BCTaiSan_06116!D5,"'","\'"),"','TargetCode':''}")</f>
        <v>{'SheetId':'805b30c8-67e1-4be1-bc5e-58dee8a0b06d','UId':'a8061624-484f-470c-a38b-43c01285f5d9','Col':4,'Row':5,'Format':'numberic','Value':'2780239095','TargetCode':''}</v>
      </c>
    </row>
    <row r="11" ht="12.75">
      <c r="A11" t="str">
        <f>CONCATENATE("{'SheetId':'805b30c8-67e1-4be1-bc5e-58dee8a0b06d'",",","'UId':'d793f298-aa6a-460f-be27-a6151197dfb9'",",'Col':",COLUMN(BCTaiSan_06116!E5),",'Row':",ROW(BCTaiSan_06116!E5),",","'Format':'numberic'",",'Value':'",SUBSTITUTE(BCTaiSan_06116!E5,"'","\'"),"','TargetCode':''}")</f>
        <v>{'SheetId':'805b30c8-67e1-4be1-bc5e-58dee8a0b06d','UId':'d793f298-aa6a-460f-be27-a6151197dfb9','Col':5,'Row':5,'Format':'numberic','Value':'2994447257','TargetCode':''}</v>
      </c>
    </row>
    <row r="12" ht="12.75">
      <c r="A12" t="str">
        <f>CONCATENATE("{'SheetId':'805b30c8-67e1-4be1-bc5e-58dee8a0b06d'",",","'UId':'7c773e99-8a24-4bbe-81e2-3cd9252c602c'",",'Col':",COLUMN(BCTaiSan_06116!F5),",'Row':",ROW(BCTaiSan_06116!F5),",","'Format':'numberic'",",'Value':'",SUBSTITUTE(BCTaiSan_06116!F5,"'","\'"),"','TargetCode':''}")</f>
        <v>{'SheetId':'805b30c8-67e1-4be1-bc5e-58dee8a0b06d','UId':'7c773e99-8a24-4bbe-81e2-3cd9252c602c','Col':6,'Row':5,'Format':'numberic','Value':'0.332579391049286','TargetCode':''}</v>
      </c>
    </row>
    <row r="13" ht="12.75">
      <c r="A13" t="str">
        <f>CONCATENATE("{'SheetId':'805b30c8-67e1-4be1-bc5e-58dee8a0b06d'",",","'UId':'c6dbf550-8598-4366-8526-79accd20fba2'",",'Col':",COLUMN(BCTaiSan_06116!D6),",'Row':",ROW(BCTaiSan_06116!D6),",","'Format':'numberic'",",'Value':'",SUBSTITUTE(BCTaiSan_06116!D6,"'","\'"),"','TargetCode':''}")</f>
        <v>{'SheetId':'805b30c8-67e1-4be1-bc5e-58dee8a0b06d','UId':'c6dbf550-8598-4366-8526-79accd20fba2','Col':4,'Row':6,'Format':'numberic','Value':'65516558330','TargetCode':''}</v>
      </c>
    </row>
    <row r="14" ht="12.75">
      <c r="A14" t="str">
        <f>CONCATENATE("{'SheetId':'805b30c8-67e1-4be1-bc5e-58dee8a0b06d'",",","'UId':'33825897-79b1-4428-b705-78f8238403a4'",",'Col':",COLUMN(BCTaiSan_06116!E6),",'Row':",ROW(BCTaiSan_06116!E6),",","'Format':'numberic'",",'Value':'",SUBSTITUTE(BCTaiSan_06116!E6,"'","\'"),"','TargetCode':''}")</f>
        <v>{'SheetId':'805b30c8-67e1-4be1-bc5e-58dee8a0b06d','UId':'33825897-79b1-4428-b705-78f8238403a4','Col':5,'Row':6,'Format':'numberic','Value':'74342436610','TargetCode':''}</v>
      </c>
    </row>
    <row r="15" ht="12.75">
      <c r="A15" t="str">
        <f>CONCATENATE("{'SheetId':'805b30c8-67e1-4be1-bc5e-58dee8a0b06d'",",","'UId':'5555cf85-dca3-48fb-a692-94ab517bc52c'",",'Col':",COLUMN(BCTaiSan_06116!F6),",'Row':",ROW(BCTaiSan_06116!F6),",","'Format':'numberic'",",'Value':'",SUBSTITUTE(BCTaiSan_06116!F6,"'","\'"),"','TargetCode':''}")</f>
        <v>{'SheetId':'805b30c8-67e1-4be1-bc5e-58dee8a0b06d','UId':'5555cf85-dca3-48fb-a692-94ab517bc52c','Col':6,'Row':6,'Format':'numberic','Value':'1.16332701060891','TargetCode':''}</v>
      </c>
    </row>
    <row r="16" ht="12.75">
      <c r="A16" t="str">
        <f>CONCATENATE("{'SheetId':'805b30c8-67e1-4be1-bc5e-58dee8a0b06d'",",","'UId':'ff0d1d6c-fdfb-41f8-b528-4af569115aba'",",'Col':",COLUMN(BCTaiSan_06116!A10),",'Row':",ROW(BCTaiSan_06116!A10),",","'ColDynamic':",COLUMN(BCTaiSan_06116!A10),",","'RowDynamic':",ROW(BCTaiSan_06116!A10),",","'Format':'numberic'",",'Value':'",SUBSTITUTE(BCTaiSan_06116!A10,"'","\'"),"','TargetCode':''}")</f>
        <v>{'SheetId':'805b30c8-67e1-4be1-bc5e-58dee8a0b06d','UId':'ff0d1d6c-fdfb-41f8-b528-4af569115aba','Col':1,'Row':10,'ColDynamic':1,'RowDynamic':10,'Format':'numberic','Value':' ','TargetCode':''}</v>
      </c>
    </row>
    <row r="17" ht="12.75">
      <c r="A17" t="str">
        <f>CONCATENATE("{'SheetId':'805b30c8-67e1-4be1-bc5e-58dee8a0b06d'",",","'UId':'d91cda61-6144-41b2-bbee-8355d9db1cc1'",",'Col':",COLUMN(BCTaiSan_06116!B10),",'Row':",ROW(BCTaiSan_06116!B10),",","'ColDynamic':",COLUMN(BCTaiSan_06116!B10),",","'RowDynamic':",ROW(BCTaiSan_06116!B10),",","'Format':'string'",",'Value':'",SUBSTITUTE(BCTaiSan_06116!B10,"'","\'"),"','TargetCode':''}")</f>
        <v>{'SheetId':'805b30c8-67e1-4be1-bc5e-58dee8a0b06d','UId':'d91cda61-6144-41b2-bbee-8355d9db1cc1','Col':2,'Row':10,'ColDynamic':2,'RowDynamic':10,'Format':'string','Value':'...','TargetCode':''}</v>
      </c>
    </row>
    <row r="18" ht="12.75">
      <c r="A18" t="str">
        <f>CONCATENATE("{'SheetId':'805b30c8-67e1-4be1-bc5e-58dee8a0b06d'",",","'UId':'5cce298d-4387-4cb1-b5d2-fc85270e25af'",",'Col':",COLUMN(BCTaiSan_06116!C10),",'Row':",ROW(BCTaiSan_06116!C10),",","'ColDynamic':",COLUMN(BCTaiSan_06116!C10),",","'RowDynamic':",ROW(BCTaiSan_06116!C10),",","'Format':'numberic'",",'Value':'",SUBSTITUTE(BCTaiSan_06116!C10,"'","\'"),"','TargetCode':''}")</f>
        <v>{'SheetId':'805b30c8-67e1-4be1-bc5e-58dee8a0b06d','UId':'5cce298d-4387-4cb1-b5d2-fc85270e25af','Col':3,'Row':10,'ColDynamic':3,'RowDynamic':10,'Format':'numberic','Value':'','TargetCode':''}</v>
      </c>
    </row>
    <row r="19" ht="12.75">
      <c r="A19" t="str">
        <f>CONCATENATE("{'SheetId':'805b30c8-67e1-4be1-bc5e-58dee8a0b06d'",",","'UId':'6dc1e840-8be1-4671-9562-9e30cbfdc15b'",",'Col':",COLUMN(BCTaiSan_06116!D10),",'Row':",ROW(BCTaiSan_06116!D10),",","'ColDynamic':",COLUMN(BCTaiSan_06116!D10),",","'RowDynamic':",ROW(BCTaiSan_06116!D10),",","'Format':'numberic'",",'Value':'",SUBSTITUTE(BCTaiSan_06116!D10,"'","\'"),"','TargetCode':''}")</f>
        <v>{'SheetId':'805b30c8-67e1-4be1-bc5e-58dee8a0b06d','UId':'6dc1e840-8be1-4671-9562-9e30cbfdc15b','Col':4,'Row':10,'ColDynamic':4,'RowDynamic':10,'Format':'numberic','Value':' ','TargetCode':''}</v>
      </c>
    </row>
    <row r="20" ht="12.75">
      <c r="A20" t="str">
        <f>CONCATENATE("{'SheetId':'805b30c8-67e1-4be1-bc5e-58dee8a0b06d'",",","'UId':'5634661d-a00e-4336-9348-c9f08acd3009'",",'Col':",COLUMN(BCTaiSan_06116!E10),",'Row':",ROW(BCTaiSan_06116!E10),",","'ColDynamic':",COLUMN(BCTaiSan_06116!E10),",","'RowDynamic':",ROW(BCTaiSan_06116!E10),",","'Format':'numberic'",",'Value':'",SUBSTITUTE(BCTaiSan_06116!E10,"'","\'"),"','TargetCode':''}")</f>
        <v>{'SheetId':'805b30c8-67e1-4be1-bc5e-58dee8a0b06d','UId':'5634661d-a00e-4336-9348-c9f08acd3009','Col':5,'Row':10,'ColDynamic':5,'RowDynamic':10,'Format':'numberic','Value':' ','TargetCode':''}</v>
      </c>
    </row>
    <row r="21" ht="12.75">
      <c r="A21" t="str">
        <f>CONCATENATE("{'SheetId':'805b30c8-67e1-4be1-bc5e-58dee8a0b06d'",",","'UId':'92a3a610-4ed6-4925-98bb-ce7d8377a928'",",'Col':",COLUMN(BCTaiSan_06116!F10),",'Row':",ROW(BCTaiSan_06116!F10),",","'ColDynamic':",COLUMN(BCTaiSan_06116!F10),",","'RowDynamic':",ROW(BCTaiSan_06116!F10),",","'Format':'numberic'",",'Value':'",SUBSTITUTE(BCTaiSan_06116!F10,"'","\'"),"','TargetCode':''}")</f>
        <v>{'SheetId':'805b30c8-67e1-4be1-bc5e-58dee8a0b06d','UId':'92a3a610-4ed6-4925-98bb-ce7d8377a928','Col':6,'Row':10,'ColDynamic':6,'RowDynamic':10,'Format':'numberic','Value':' ','TargetCode':''}</v>
      </c>
    </row>
    <row r="22" ht="12.75">
      <c r="A22" t="str">
        <f>CONCATENATE("{'SheetId':'805b30c8-67e1-4be1-bc5e-58dee8a0b06d'",",","'UId':'7a1b7afa-caef-4c06-9ea5-1b3bccb78fb6'",",'Col':",COLUMN(BCTaiSan_06116!D11),",'Row':",ROW(BCTaiSan_06116!D11),",","'Format':'numberic'",",'Value':'",SUBSTITUTE(BCTaiSan_06116!D11,"'","\'"),"','TargetCode':''}")</f>
        <v>{'SheetId':'805b30c8-67e1-4be1-bc5e-58dee8a0b06d','UId':'7a1b7afa-caef-4c06-9ea5-1b3bccb78fb6','Col':4,'Row':11,'Format':'numberic','Value':' ','TargetCode':''}</v>
      </c>
    </row>
    <row r="23" ht="12.75">
      <c r="A23" t="str">
        <f>CONCATENATE("{'SheetId':'805b30c8-67e1-4be1-bc5e-58dee8a0b06d'",",","'UId':'1138edcf-f4d8-4662-96d2-46ebc22e895a'",",'Col':",COLUMN(BCTaiSan_06116!E11),",'Row':",ROW(BCTaiSan_06116!E11),",","'Format':'numberic'",",'Value':'",SUBSTITUTE(BCTaiSan_06116!E11,"'","\'"),"','TargetCode':''}")</f>
        <v>{'SheetId':'805b30c8-67e1-4be1-bc5e-58dee8a0b06d','UId':'1138edcf-f4d8-4662-96d2-46ebc22e895a','Col':5,'Row':11,'Format':'numberic','Value':' ','TargetCode':''}</v>
      </c>
    </row>
    <row r="24" ht="12.75">
      <c r="A24" t="str">
        <f>CONCATENATE("{'SheetId':'805b30c8-67e1-4be1-bc5e-58dee8a0b06d'",",","'UId':'ecfeb1d9-5b1b-4cd2-b6a0-3f7a06e4298d'",",'Col':",COLUMN(BCTaiSan_06116!F11),",'Row':",ROW(BCTaiSan_06116!F11),",","'Format':'numberic'",",'Value':'",SUBSTITUTE(BCTaiSan_06116!F11,"'","\'"),"','TargetCode':''}")</f>
        <v>{'SheetId':'805b30c8-67e1-4be1-bc5e-58dee8a0b06d','UId':'ecfeb1d9-5b1b-4cd2-b6a0-3f7a06e4298d','Col':6,'Row':11,'Format':'numberic','Value':' ','TargetCode':''}</v>
      </c>
    </row>
    <row r="25" ht="12.75">
      <c r="A25" t="str">
        <f>CONCATENATE("{'SheetId':'805b30c8-67e1-4be1-bc5e-58dee8a0b06d'",",","'UId':'1954ab83-30cd-4a96-acca-ade762cb4bad'",",'Col':",COLUMN(BCTaiSan_06116!D12),",'Row':",ROW(BCTaiSan_06116!D12),",","'Format':'numberic'",",'Value':'",SUBSTITUTE(BCTaiSan_06116!D12,"'","\'"),"','TargetCode':''}")</f>
        <v>{'SheetId':'805b30c8-67e1-4be1-bc5e-58dee8a0b06d','UId':'1954ab83-30cd-4a96-acca-ade762cb4bad','Col':4,'Row':12,'Format':'numberic','Value':' ','TargetCode':''}</v>
      </c>
    </row>
    <row r="26" ht="12.75">
      <c r="A26" t="str">
        <f>CONCATENATE("{'SheetId':'805b30c8-67e1-4be1-bc5e-58dee8a0b06d'",",","'UId':'18cdb221-e821-4523-8bd7-4d65c8b94670'",",'Col':",COLUMN(BCTaiSan_06116!E12),",'Row':",ROW(BCTaiSan_06116!E12),",","'Format':'numberic'",",'Value':'",SUBSTITUTE(BCTaiSan_06116!E12,"'","\'"),"','TargetCode':''}")</f>
        <v>{'SheetId':'805b30c8-67e1-4be1-bc5e-58dee8a0b06d','UId':'18cdb221-e821-4523-8bd7-4d65c8b94670','Col':5,'Row':12,'Format':'numberic','Value':' ','TargetCode':''}</v>
      </c>
    </row>
    <row r="27" ht="12.75">
      <c r="A27" t="str">
        <f>CONCATENATE("{'SheetId':'805b30c8-67e1-4be1-bc5e-58dee8a0b06d'",",","'UId':'9ae99117-4aa3-4c14-9fca-a0590b0e0b00'",",'Col':",COLUMN(BCTaiSan_06116!F12),",'Row':",ROW(BCTaiSan_06116!F12),",","'Format':'numberic'",",'Value':'",SUBSTITUTE(BCTaiSan_06116!F12,"'","\'"),"','TargetCode':''}")</f>
        <v>{'SheetId':'805b30c8-67e1-4be1-bc5e-58dee8a0b06d','UId':'9ae99117-4aa3-4c14-9fca-a0590b0e0b00','Col':6,'Row':12,'Format':'numberic','Value':' ','TargetCode':''}</v>
      </c>
    </row>
    <row r="28" ht="12.75">
      <c r="A28" t="str">
        <f>CONCATENATE("{'SheetId':'805b30c8-67e1-4be1-bc5e-58dee8a0b06d'",",","'UId':'5e3c09d5-8fec-4b5d-9b25-eb3888318ff7'",",'Col':",COLUMN(BCTaiSan_06116!D13),",'Row':",ROW(BCTaiSan_06116!D13),",","'Format':'numberic'",",'Value':'",SUBSTITUTE(BCTaiSan_06116!D13,"'","\'"),"','TargetCode':''}")</f>
        <v>{'SheetId':'805b30c8-67e1-4be1-bc5e-58dee8a0b06d','UId':'5e3c09d5-8fec-4b5d-9b25-eb3888318ff7','Col':4,'Row':13,'Format':'numberic','Value':'149236714','TargetCode':''}</v>
      </c>
    </row>
    <row r="29" ht="12.75">
      <c r="A29" t="str">
        <f>CONCATENATE("{'SheetId':'805b30c8-67e1-4be1-bc5e-58dee8a0b06d'",",","'UId':'81d8a0fe-5e50-4d4c-8cb4-385c3f04150e'",",'Col':",COLUMN(BCTaiSan_06116!E13),",'Row':",ROW(BCTaiSan_06116!E13),",","'Format':'numberic'",",'Value':'",SUBSTITUTE(BCTaiSan_06116!E13,"'","\'"),"','TargetCode':''}")</f>
        <v>{'SheetId':'805b30c8-67e1-4be1-bc5e-58dee8a0b06d','UId':'81d8a0fe-5e50-4d4c-8cb4-385c3f04150e','Col':5,'Row':13,'Format':'numberic','Value':'135473152','TargetCode':''}</v>
      </c>
    </row>
    <row r="30" ht="12.75">
      <c r="A30" t="str">
        <f>CONCATENATE("{'SheetId':'805b30c8-67e1-4be1-bc5e-58dee8a0b06d'",",","'UId':'7e1081c4-5c2d-487d-a228-972149931609'",",'Col':",COLUMN(BCTaiSan_06116!F13),",'Row':",ROW(BCTaiSan_06116!F13),",","'Format':'numberic'",",'Value':'",SUBSTITUTE(BCTaiSan_06116!F13,"'","\'"),"','TargetCode':''}")</f>
        <v>{'SheetId':'805b30c8-67e1-4be1-bc5e-58dee8a0b06d','UId':'7e1081c4-5c2d-487d-a228-972149931609','Col':6,'Row':13,'Format':'numberic','Value':'1.05878465064172','TargetCode':''}</v>
      </c>
    </row>
    <row r="31" ht="12.75">
      <c r="A31" t="str">
        <f>CONCATENATE("{'SheetId':'805b30c8-67e1-4be1-bc5e-58dee8a0b06d'",",","'UId':'af628d9f-1518-4f96-9916-0d1cd11acd68'",",'Col':",COLUMN(BCTaiSan_06116!D14),",'Row':",ROW(BCTaiSan_06116!D14),",","'Format':'numberic'",",'Value':'",SUBSTITUTE(BCTaiSan_06116!D14,"'","\'"),"','TargetCode':''}")</f>
        <v>{'SheetId':'805b30c8-67e1-4be1-bc5e-58dee8a0b06d','UId':'af628d9f-1518-4f96-9916-0d1cd11acd68','Col':4,'Row':14,'Format':'numberic','Value':' ','TargetCode':''}</v>
      </c>
    </row>
    <row r="32" ht="12.75">
      <c r="A32" t="str">
        <f>CONCATENATE("{'SheetId':'805b30c8-67e1-4be1-bc5e-58dee8a0b06d'",",","'UId':'af61234a-3da7-49c3-9037-c779811ce19a'",",'Col':",COLUMN(BCTaiSan_06116!E14),",'Row':",ROW(BCTaiSan_06116!E14),",","'Format':'numberic'",",'Value':'",SUBSTITUTE(BCTaiSan_06116!E14,"'","\'"),"','TargetCode':''}")</f>
        <v>{'SheetId':'805b30c8-67e1-4be1-bc5e-58dee8a0b06d','UId':'af61234a-3da7-49c3-9037-c779811ce19a','Col':5,'Row':14,'Format':'numberic','Value':' ','TargetCode':''}</v>
      </c>
    </row>
    <row r="33" ht="12.75">
      <c r="A33" t="str">
        <f>CONCATENATE("{'SheetId':'805b30c8-67e1-4be1-bc5e-58dee8a0b06d'",",","'UId':'6e01d31b-32db-4c5c-8750-01d041d87dea'",",'Col':",COLUMN(BCTaiSan_06116!F14),",'Row':",ROW(BCTaiSan_06116!F14),",","'Format':'numberic'",",'Value':'",SUBSTITUTE(BCTaiSan_06116!F14,"'","\'"),"','TargetCode':''}")</f>
        <v>{'SheetId':'805b30c8-67e1-4be1-bc5e-58dee8a0b06d','UId':'6e01d31b-32db-4c5c-8750-01d041d87dea','Col':6,'Row':14,'Format':'numberic','Value':' ','TargetCode':''}</v>
      </c>
    </row>
    <row r="34" ht="12.75">
      <c r="A34" t="str">
        <f>CONCATENATE("{'SheetId':'805b30c8-67e1-4be1-bc5e-58dee8a0b06d'",",","'UId':'fbe3503e-ddf4-4823-beb5-833ab9c5e992'",",'Col':",COLUMN(BCTaiSan_06116!A16),",'Row':",ROW(BCTaiSan_06116!A16),",","'ColDynamic':",COLUMN(BCTaiSan_06116!A16),",","'RowDynamic':",ROW(BCTaiSan_06116!A16),",","'Format':'numberic'",",'Value':'",SUBSTITUTE(BCTaiSan_06116!A16,"'","\'"),"','TargetCode':''}")</f>
        <v>{'SheetId':'805b30c8-67e1-4be1-bc5e-58dee8a0b06d','UId':'fbe3503e-ddf4-4823-beb5-833ab9c5e992','Col':1,'Row':16,'ColDynamic':1,'RowDynamic':16,'Format':'numberic','Value':' ','TargetCode':''}</v>
      </c>
    </row>
    <row r="35" ht="12.75">
      <c r="A35" t="str">
        <f>CONCATENATE("{'SheetId':'805b30c8-67e1-4be1-bc5e-58dee8a0b06d'",",","'UId':'9910a778-0664-47ef-bdfc-cb5ac8de974a'",",'Col':",COLUMN(BCTaiSan_06116!B16),",'Row':",ROW(BCTaiSan_06116!B16),",","'ColDynamic':",COLUMN(BCTaiSan_06116!B16),",","'RowDynamic':",ROW(BCTaiSan_06116!B16),",","'Format':'string'",",'Value':'",SUBSTITUTE(BCTaiSan_06116!B16,"'","\'"),"','TargetCode':''}")</f>
        <v>{'SheetId':'805b30c8-67e1-4be1-bc5e-58dee8a0b06d','UId':'9910a778-0664-47ef-bdfc-cb5ac8de974a','Col':2,'Row':16,'ColDynamic':2,'RowDynamic':16,'Format':'string','Value':'...','TargetCode':''}</v>
      </c>
    </row>
    <row r="36" ht="12.75">
      <c r="A36" t="str">
        <f>CONCATENATE("{'SheetId':'805b30c8-67e1-4be1-bc5e-58dee8a0b06d'",",","'UId':'97b13807-41c3-4787-8958-b3137e2e9d5c'",",'Col':",COLUMN(BCTaiSan_06116!C16),",'Row':",ROW(BCTaiSan_06116!C16),",","'ColDynamic':",COLUMN(BCTaiSan_06116!C16),",","'RowDynamic':",ROW(BCTaiSan_06116!C16),",","'Format':'numberic'",",'Value':'",SUBSTITUTE(BCTaiSan_06116!C16,"'","\'"),"','TargetCode':''}")</f>
        <v>{'SheetId':'805b30c8-67e1-4be1-bc5e-58dee8a0b06d','UId':'97b13807-41c3-4787-8958-b3137e2e9d5c','Col':3,'Row':16,'ColDynamic':3,'RowDynamic':16,'Format':'numberic','Value':'','TargetCode':''}</v>
      </c>
    </row>
    <row r="37" ht="12.75">
      <c r="A37" t="str">
        <f>CONCATENATE("{'SheetId':'805b30c8-67e1-4be1-bc5e-58dee8a0b06d'",",","'UId':'433918ed-5fab-4dc6-bd51-1091dcfd6673'",",'Col':",COLUMN(BCTaiSan_06116!D16),",'Row':",ROW(BCTaiSan_06116!D16),",","'ColDynamic':",COLUMN(BCTaiSan_06116!D16),",","'RowDynamic':",ROW(BCTaiSan_06116!D16),",","'Format':'numberic'",",'Value':'",SUBSTITUTE(BCTaiSan_06116!D16,"'","\'"),"','TargetCode':''}")</f>
        <v>{'SheetId':'805b30c8-67e1-4be1-bc5e-58dee8a0b06d','UId':'433918ed-5fab-4dc6-bd51-1091dcfd6673','Col':4,'Row':16,'ColDynamic':4,'RowDynamic':16,'Format':'numberic','Value':' ','TargetCode':''}</v>
      </c>
    </row>
    <row r="38" ht="12.75">
      <c r="A38" t="str">
        <f>CONCATENATE("{'SheetId':'805b30c8-67e1-4be1-bc5e-58dee8a0b06d'",",","'UId':'f2250631-acde-48fc-937e-1ffc02c46960'",",'Col':",COLUMN(BCTaiSan_06116!E16),",'Row':",ROW(BCTaiSan_06116!E16),",","'ColDynamic':",COLUMN(BCTaiSan_06116!E16),",","'RowDynamic':",ROW(BCTaiSan_06116!E16),",","'Format':'numberic'",",'Value':'",SUBSTITUTE(BCTaiSan_06116!E16,"'","\'"),"','TargetCode':''}")</f>
        <v>{'SheetId':'805b30c8-67e1-4be1-bc5e-58dee8a0b06d','UId':'f2250631-acde-48fc-937e-1ffc02c46960','Col':5,'Row':16,'ColDynamic':5,'RowDynamic':16,'Format':'numberic','Value':' ','TargetCode':''}</v>
      </c>
    </row>
    <row r="39" ht="12.75">
      <c r="A39" t="str">
        <f>CONCATENATE("{'SheetId':'805b30c8-67e1-4be1-bc5e-58dee8a0b06d'",",","'UId':'1c7ac958-6432-4f37-9924-4f78f31ca958'",",'Col':",COLUMN(BCTaiSan_06116!F16),",'Row':",ROW(BCTaiSan_06116!F16),",","'ColDynamic':",COLUMN(BCTaiSan_06116!F16),",","'RowDynamic':",ROW(BCTaiSan_06116!F16),",","'Format':'numberic'",",'Value':'",SUBSTITUTE(BCTaiSan_06116!F16,"'","\'"),"','TargetCode':''}")</f>
        <v>{'SheetId':'805b30c8-67e1-4be1-bc5e-58dee8a0b06d','UId':'1c7ac958-6432-4f37-9924-4f78f31ca958','Col':6,'Row':16,'ColDynamic':6,'RowDynamic':16,'Format':'numberic','Value':' ','TargetCode':''}</v>
      </c>
    </row>
    <row r="40" ht="12.75">
      <c r="A40" t="str">
        <f>CONCATENATE("{'SheetId':'805b30c8-67e1-4be1-bc5e-58dee8a0b06d'",",","'UId':'21fc35a2-9699-4b89-b265-29483e5d3aa5'",",'Col':",COLUMN(BCTaiSan_06116!D17),",'Row':",ROW(BCTaiSan_06116!D17),",","'Format':'numberic'",",'Value':'",SUBSTITUTE(BCTaiSan_06116!D17,"'","\'"),"','TargetCode':''}")</f>
        <v>{'SheetId':'805b30c8-67e1-4be1-bc5e-58dee8a0b06d','UId':'21fc35a2-9699-4b89-b265-29483e5d3aa5','Col':4,'Row':17,'Format':'numberic','Value':' ','TargetCode':''}</v>
      </c>
    </row>
    <row r="41" ht="12.75">
      <c r="A41" t="str">
        <f>CONCATENATE("{'SheetId':'805b30c8-67e1-4be1-bc5e-58dee8a0b06d'",",","'UId':'2f8461bd-e8d5-4e74-83ec-d43c0048b74d'",",'Col':",COLUMN(BCTaiSan_06116!E17),",'Row':",ROW(BCTaiSan_06116!E17),",","'Format':'numberic'",",'Value':'",SUBSTITUTE(BCTaiSan_06116!E17,"'","\'"),"','TargetCode':''}")</f>
        <v>{'SheetId':'805b30c8-67e1-4be1-bc5e-58dee8a0b06d','UId':'2f8461bd-e8d5-4e74-83ec-d43c0048b74d','Col':5,'Row':17,'Format':'numberic','Value':' ','TargetCode':''}</v>
      </c>
    </row>
    <row r="42" ht="12.75">
      <c r="A42" t="str">
        <f>CONCATENATE("{'SheetId':'805b30c8-67e1-4be1-bc5e-58dee8a0b06d'",",","'UId':'47bbc1bf-e6f6-4e4e-8605-6f73bed474d1'",",'Col':",COLUMN(BCTaiSan_06116!F17),",'Row':",ROW(BCTaiSan_06116!F17),",","'Format':'numberic'",",'Value':'",SUBSTITUTE(BCTaiSan_06116!F17,"'","\'"),"','TargetCode':''}")</f>
        <v>{'SheetId':'805b30c8-67e1-4be1-bc5e-58dee8a0b06d','UId':'47bbc1bf-e6f6-4e4e-8605-6f73bed474d1','Col':6,'Row':17,'Format':'numberic','Value':' ','TargetCode':''}</v>
      </c>
    </row>
    <row r="43" ht="12.75">
      <c r="A43" t="str">
        <f>CONCATENATE("{'SheetId':'805b30c8-67e1-4be1-bc5e-58dee8a0b06d'",",","'UId':'00c65d41-d4a5-40c0-9cb5-78b4dbc1714c'",",'Col':",COLUMN(BCTaiSan_06116!A19),",'Row':",ROW(BCTaiSan_06116!A19),",","'ColDynamic':",COLUMN(BCTaiSan_06116!A19),",","'RowDynamic':",ROW(BCTaiSan_06116!A19),",","'Format':'numberic'",",'Value':'",SUBSTITUTE(BCTaiSan_06116!A19,"'","\'"),"','TargetCode':''}")</f>
        <v>{'SheetId':'805b30c8-67e1-4be1-bc5e-58dee8a0b06d','UId':'00c65d41-d4a5-40c0-9cb5-78b4dbc1714c','Col':1,'Row':19,'ColDynamic':1,'RowDynamic':19,'Format':'numberic','Value':' ','TargetCode':''}</v>
      </c>
    </row>
    <row r="44" ht="12.75">
      <c r="A44" t="str">
        <f>CONCATENATE("{'SheetId':'805b30c8-67e1-4be1-bc5e-58dee8a0b06d'",",","'UId':'16259472-e457-44a2-882b-7452e919d796'",",'Col':",COLUMN(BCTaiSan_06116!B19),",'Row':",ROW(BCTaiSan_06116!B19),",","'ColDynamic':",COLUMN(BCTaiSan_06116!B19),",","'RowDynamic':",ROW(BCTaiSan_06116!B19),",","'Format':'string'",",'Value':'",SUBSTITUTE(BCTaiSan_06116!B19,"'","\'"),"','TargetCode':''}")</f>
        <v>{'SheetId':'805b30c8-67e1-4be1-bc5e-58dee8a0b06d','UId':'16259472-e457-44a2-882b-7452e919d796','Col':2,'Row':19,'ColDynamic':2,'RowDynamic':19,'Format':'string','Value':'...','TargetCode':''}</v>
      </c>
    </row>
    <row r="45" ht="12.75">
      <c r="A45" t="str">
        <f>CONCATENATE("{'SheetId':'805b30c8-67e1-4be1-bc5e-58dee8a0b06d'",",","'UId':'668fe696-b0d8-44ae-989d-27a169cc4268'",",'Col':",COLUMN(BCTaiSan_06116!C19),",'Row':",ROW(BCTaiSan_06116!C19),",","'ColDynamic':",COLUMN(BCTaiSan_06116!C19),",","'RowDynamic':",ROW(BCTaiSan_06116!C19),",","'Format':'numberic'",",'Value':'",SUBSTITUTE(BCTaiSan_06116!C19,"'","\'"),"','TargetCode':''}")</f>
        <v>{'SheetId':'805b30c8-67e1-4be1-bc5e-58dee8a0b06d','UId':'668fe696-b0d8-44ae-989d-27a169cc4268','Col':3,'Row':19,'ColDynamic':3,'RowDynamic':19,'Format':'numberic','Value':'','TargetCode':''}</v>
      </c>
    </row>
    <row r="46" ht="12.75">
      <c r="A46" t="str">
        <f>CONCATENATE("{'SheetId':'805b30c8-67e1-4be1-bc5e-58dee8a0b06d'",",","'UId':'d1f08eae-e879-4714-8fe1-753f185d77fe'",",'Col':",COLUMN(BCTaiSan_06116!D19),",'Row':",ROW(BCTaiSan_06116!D19),",","'ColDynamic':",COLUMN(BCTaiSan_06116!D19),",","'RowDynamic':",ROW(BCTaiSan_06116!D19),",","'Format':'numberic'",",'Value':'",SUBSTITUTE(BCTaiSan_06116!D19,"'","\'"),"','TargetCode':''}")</f>
        <v>{'SheetId':'805b30c8-67e1-4be1-bc5e-58dee8a0b06d','UId':'d1f08eae-e879-4714-8fe1-753f185d77fe','Col':4,'Row':19,'ColDynamic':4,'RowDynamic':19,'Format':'numberic','Value':' ','TargetCode':''}</v>
      </c>
    </row>
    <row r="47" ht="12.75">
      <c r="A47" t="str">
        <f>CONCATENATE("{'SheetId':'805b30c8-67e1-4be1-bc5e-58dee8a0b06d'",",","'UId':'dd4bee42-115d-48a8-bd83-76163f5ba12d'",",'Col':",COLUMN(BCTaiSan_06116!E19),",'Row':",ROW(BCTaiSan_06116!E19),",","'ColDynamic':",COLUMN(BCTaiSan_06116!E19),",","'RowDynamic':",ROW(BCTaiSan_06116!E19),",","'Format':'numberic'",",'Value':'",SUBSTITUTE(BCTaiSan_06116!E19,"'","\'"),"','TargetCode':''}")</f>
        <v>{'SheetId':'805b30c8-67e1-4be1-bc5e-58dee8a0b06d','UId':'dd4bee42-115d-48a8-bd83-76163f5ba12d','Col':5,'Row':19,'ColDynamic':5,'RowDynamic':19,'Format':'numberic','Value':' ','TargetCode':''}</v>
      </c>
    </row>
    <row r="48" ht="12.75">
      <c r="A48" t="str">
        <f>CONCATENATE("{'SheetId':'805b30c8-67e1-4be1-bc5e-58dee8a0b06d'",",","'UId':'122c33cd-16d0-4e3f-8d25-67b9f3122dc0'",",'Col':",COLUMN(BCTaiSan_06116!F19),",'Row':",ROW(BCTaiSan_06116!F19),",","'ColDynamic':",COLUMN(BCTaiSan_06116!F19),",","'RowDynamic':",ROW(BCTaiSan_06116!F19),",","'Format':'numberic'",",'Value':'",SUBSTITUTE(BCTaiSan_06116!F19,"'","\'"),"','TargetCode':''}")</f>
        <v>{'SheetId':'805b30c8-67e1-4be1-bc5e-58dee8a0b06d','UId':'122c33cd-16d0-4e3f-8d25-67b9f3122dc0','Col':6,'Row':19,'ColDynamic':6,'RowDynamic':19,'Format':'numberic','Value':' ','TargetCode':''}</v>
      </c>
    </row>
    <row r="49" ht="12.75">
      <c r="A49" t="str">
        <f>CONCATENATE("{'SheetId':'805b30c8-67e1-4be1-bc5e-58dee8a0b06d'",",","'UId':'c16fa8e5-0994-4b77-99b0-2321d4d872a7'",",'Col':",COLUMN(BCTaiSan_06116!D20),",'Row':",ROW(BCTaiSan_06116!D20),",","'Format':'numberic'",",'Value':'",SUBSTITUTE(BCTaiSan_06116!D20,"'","\'"),"','TargetCode':''}")</f>
        <v>{'SheetId':'805b30c8-67e1-4be1-bc5e-58dee8a0b06d','UId':'c16fa8e5-0994-4b77-99b0-2321d4d872a7','Col':4,'Row':20,'Format':'numberic','Value':'11301373','TargetCode':''}</v>
      </c>
    </row>
    <row r="50" ht="12.75">
      <c r="A50" t="str">
        <f>CONCATENATE("{'SheetId':'805b30c8-67e1-4be1-bc5e-58dee8a0b06d'",",","'UId':'78463346-0ee1-4d23-b8db-50eff2c38849'",",'Col':",COLUMN(BCTaiSan_06116!E20),",'Row':",ROW(BCTaiSan_06116!E20),",","'Format':'numberic'",",'Value':'",SUBSTITUTE(BCTaiSan_06116!E20,"'","\'"),"','TargetCode':''}")</f>
        <v>{'SheetId':'805b30c8-67e1-4be1-bc5e-58dee8a0b06d','UId':'78463346-0ee1-4d23-b8db-50eff2c38849','Col':5,'Row':20,'Format':'numberic','Value':'','TargetCode':''}</v>
      </c>
    </row>
    <row r="51" ht="12.75">
      <c r="A51" t="str">
        <f>CONCATENATE("{'SheetId':'805b30c8-67e1-4be1-bc5e-58dee8a0b06d'",",","'UId':'cef7c684-7f8d-44dd-a095-54d58a85e1e5'",",'Col':",COLUMN(BCTaiSan_06116!F20),",'Row':",ROW(BCTaiSan_06116!F20),",","'Format':'numberic'",",'Value':'",SUBSTITUTE(BCTaiSan_06116!F20,"'","\'"),"','TargetCode':''}")</f>
        <v>{'SheetId':'805b30c8-67e1-4be1-bc5e-58dee8a0b06d','UId':'cef7c684-7f8d-44dd-a095-54d58a85e1e5','Col':6,'Row':20,'Format':'numberic','Value':'1','TargetCode':''}</v>
      </c>
    </row>
    <row r="52" ht="12.75">
      <c r="A52" t="str">
        <f>CONCATENATE("{'SheetId':'805b30c8-67e1-4be1-bc5e-58dee8a0b06d'",",","'UId':'e3105279-70f3-4022-b364-cb72b8e17eb9'",",'Col':",COLUMN(BCTaiSan_06116!A22),",'Row':",ROW(BCTaiSan_06116!A22),",","'ColDynamic':",COLUMN(BCTaiSan_06116!A22),",","'RowDynamic':",ROW(BCTaiSan_06116!A22),",","'Format':'numberic'",",'Value':'",SUBSTITUTE(BCTaiSan_06116!A22,"'","\'"),"','TargetCode':''}")</f>
        <v>{'SheetId':'805b30c8-67e1-4be1-bc5e-58dee8a0b06d','UId':'e3105279-70f3-4022-b364-cb72b8e17eb9','Col':1,'Row':22,'ColDynamic':1,'RowDynamic':22,'Format':'numberic','Value':'','TargetCode':''}</v>
      </c>
    </row>
    <row r="53" ht="12.75">
      <c r="A53" t="str">
        <f>CONCATENATE("{'SheetId':'805b30c8-67e1-4be1-bc5e-58dee8a0b06d'",",","'UId':'c54d6a1c-03a7-410a-8b04-ad3e2ecdb136'",",'Col':",COLUMN(BCTaiSan_06116!B22),",'Row':",ROW(BCTaiSan_06116!B22),",","'ColDynamic':",COLUMN(BCTaiSan_06116!B22),",","'RowDynamic':",ROW(BCTaiSan_06116!B22),",","'Format':'string'",",'Value':'",SUBSTITUTE(BCTaiSan_06116!B22,"'","\'"),"','TargetCode':''}")</f>
        <v>{'SheetId':'805b30c8-67e1-4be1-bc5e-58dee8a0b06d','UId':'c54d6a1c-03a7-410a-8b04-ad3e2ecdb136','Col':2,'Row':22,'ColDynamic':2,'RowDynamic':22,'Format':'string','Value':'...','TargetCode':''}</v>
      </c>
    </row>
    <row r="54" ht="12.75">
      <c r="A54" t="str">
        <f>CONCATENATE("{'SheetId':'805b30c8-67e1-4be1-bc5e-58dee8a0b06d'",",","'UId':'d36a53d7-99bd-4f7d-8b60-40d020c264cd'",",'Col':",COLUMN(BCTaiSan_06116!C22),",'Row':",ROW(BCTaiSan_06116!C22),",","'ColDynamic':",COLUMN(BCTaiSan_06116!C22),",","'RowDynamic':",ROW(BCTaiSan_06116!C22),",","'Format':'numberic'",",'Value':'",SUBSTITUTE(BCTaiSan_06116!C22,"'","\'"),"','TargetCode':''}")</f>
        <v>{'SheetId':'805b30c8-67e1-4be1-bc5e-58dee8a0b06d','UId':'d36a53d7-99bd-4f7d-8b60-40d020c264cd','Col':3,'Row':22,'ColDynamic':3,'RowDynamic':22,'Format':'numberic','Value':'','TargetCode':''}</v>
      </c>
    </row>
    <row r="55" ht="12.75">
      <c r="A55" t="str">
        <f>CONCATENATE("{'SheetId':'805b30c8-67e1-4be1-bc5e-58dee8a0b06d'",",","'UId':'4648bcf9-202c-4741-ab7b-fad1052dc2b1'",",'Col':",COLUMN(BCTaiSan_06116!D22),",'Row':",ROW(BCTaiSan_06116!D22),",","'ColDynamic':",COLUMN(BCTaiSan_06116!D22),",","'RowDynamic':",ROW(BCTaiSan_06116!D22),",","'Format':'numberic'",",'Value':'",SUBSTITUTE(BCTaiSan_06116!D22,"'","\'"),"','TargetCode':''}")</f>
        <v>{'SheetId':'805b30c8-67e1-4be1-bc5e-58dee8a0b06d','UId':'4648bcf9-202c-4741-ab7b-fad1052dc2b1','Col':4,'Row':22,'ColDynamic':4,'RowDynamic':22,'Format':'numberic','Value':'','TargetCode':''}</v>
      </c>
    </row>
    <row r="56" ht="12.75">
      <c r="A56" t="str">
        <f>CONCATENATE("{'SheetId':'805b30c8-67e1-4be1-bc5e-58dee8a0b06d'",",","'UId':'c3c3ff30-bd82-4c6e-870a-d57ed11bc849'",",'Col':",COLUMN(BCTaiSan_06116!E22),",'Row':",ROW(BCTaiSan_06116!E22),",","'ColDynamic':",COLUMN(BCTaiSan_06116!E22),",","'RowDynamic':",ROW(BCTaiSan_06116!E22),",","'Format':'numberic'",",'Value':'",SUBSTITUTE(BCTaiSan_06116!E22,"'","\'"),"','TargetCode':''}")</f>
        <v>{'SheetId':'805b30c8-67e1-4be1-bc5e-58dee8a0b06d','UId':'c3c3ff30-bd82-4c6e-870a-d57ed11bc849','Col':5,'Row':22,'ColDynamic':5,'RowDynamic':22,'Format':'numberic','Value':'','TargetCode':''}</v>
      </c>
    </row>
    <row r="57" ht="12.75">
      <c r="A57" t="str">
        <f>CONCATENATE("{'SheetId':'805b30c8-67e1-4be1-bc5e-58dee8a0b06d'",",","'UId':'5cf1b08c-5ed8-41e0-8f09-329eff4109e3'",",'Col':",COLUMN(BCTaiSan_06116!F22),",'Row':",ROW(BCTaiSan_06116!F22),",","'ColDynamic':",COLUMN(BCTaiSan_06116!F22),",","'RowDynamic':",ROW(BCTaiSan_06116!F22),",","'Format':'numberic'",",'Value':'",SUBSTITUTE(BCTaiSan_06116!F22,"'","\'"),"','TargetCode':''}")</f>
        <v>{'SheetId':'805b30c8-67e1-4be1-bc5e-58dee8a0b06d','UId':'5cf1b08c-5ed8-41e0-8f09-329eff4109e3','Col':6,'Row':22,'ColDynamic':6,'RowDynamic':22,'Format':'numberic','Value':'','TargetCode':''}</v>
      </c>
    </row>
    <row r="58" ht="12.75">
      <c r="A58" t="str">
        <f>CONCATENATE("{'SheetId':'805b30c8-67e1-4be1-bc5e-58dee8a0b06d'",",","'UId':'e492ae20-d286-4899-bdaf-0b3255e2890d'",",'Col':",COLUMN(BCTaiSan_06116!D23),",'Row':",ROW(BCTaiSan_06116!D23),",","'Format':'numberic'",",'Value':'",SUBSTITUTE(BCTaiSan_06116!D23,"'","\'"),"','TargetCode':''}")</f>
        <v>{'SheetId':'805b30c8-67e1-4be1-bc5e-58dee8a0b06d','UId':'e492ae20-d286-4899-bdaf-0b3255e2890d','Col':4,'Row':23,'Format':'numberic','Value':' ','TargetCode':''}</v>
      </c>
    </row>
    <row r="59" ht="12.75">
      <c r="A59" t="str">
        <f>CONCATENATE("{'SheetId':'805b30c8-67e1-4be1-bc5e-58dee8a0b06d'",",","'UId':'8b5b98e4-108d-4225-8e5b-f70623a315ec'",",'Col':",COLUMN(BCTaiSan_06116!E23),",'Row':",ROW(BCTaiSan_06116!E23),",","'Format':'numberic'",",'Value':'",SUBSTITUTE(BCTaiSan_06116!E23,"'","\'"),"','TargetCode':''}")</f>
        <v>{'SheetId':'805b30c8-67e1-4be1-bc5e-58dee8a0b06d','UId':'8b5b98e4-108d-4225-8e5b-f70623a315ec','Col':5,'Row':23,'Format':'numberic','Value':' ','TargetCode':''}</v>
      </c>
    </row>
    <row r="60" ht="12.75">
      <c r="A60" t="str">
        <f>CONCATENATE("{'SheetId':'805b30c8-67e1-4be1-bc5e-58dee8a0b06d'",",","'UId':'360ec9e8-2b58-49a9-a992-4ae35de66808'",",'Col':",COLUMN(BCTaiSan_06116!F23),",'Row':",ROW(BCTaiSan_06116!F23),",","'Format':'numberic'",",'Value':'",SUBSTITUTE(BCTaiSan_06116!F23,"'","\'"),"','TargetCode':''}")</f>
        <v>{'SheetId':'805b30c8-67e1-4be1-bc5e-58dee8a0b06d','UId':'360ec9e8-2b58-49a9-a992-4ae35de66808','Col':6,'Row':23,'Format':'numberic','Value':' ','TargetCode':''}</v>
      </c>
    </row>
    <row r="61" ht="12.75">
      <c r="A61" t="str">
        <f>CONCATENATE("{'SheetId':'805b30c8-67e1-4be1-bc5e-58dee8a0b06d'",",","'UId':'6f88a0c3-5e6b-45a6-9b4e-32a7a5ffe018'",",'Col':",COLUMN(BCTaiSan_06116!A25),",'Row':",ROW(BCTaiSan_06116!A25),",","'ColDynamic':",COLUMN(BCTaiSan_06116!A25),",","'RowDynamic':",ROW(BCTaiSan_06116!A25),",","'Format':'numberic'",",'Value':'",SUBSTITUTE(BCTaiSan_06116!A25,"'","\'"),"','TargetCode':''}")</f>
        <v>{'SheetId':'805b30c8-67e1-4be1-bc5e-58dee8a0b06d','UId':'6f88a0c3-5e6b-45a6-9b4e-32a7a5ffe018','Col':1,'Row':25,'ColDynamic':1,'RowDynamic':25,'Format':'numberic','Value':'','TargetCode':''}</v>
      </c>
    </row>
    <row r="62" ht="12.75">
      <c r="A62" t="str">
        <f>CONCATENATE("{'SheetId':'805b30c8-67e1-4be1-bc5e-58dee8a0b06d'",",","'UId':'83d6c1a7-bcd6-4b1f-bc18-2f599c541147'",",'Col':",COLUMN(BCTaiSan_06116!B25),",'Row':",ROW(BCTaiSan_06116!B25),",","'ColDynamic':",COLUMN(BCTaiSan_06116!B25),",","'RowDynamic':",ROW(BCTaiSan_06116!B25),",","'Format':'string'",",'Value':'",SUBSTITUTE(BCTaiSan_06116!B25,"'","\'"),"','TargetCode':''}")</f>
        <v>{'SheetId':'805b30c8-67e1-4be1-bc5e-58dee8a0b06d','UId':'83d6c1a7-bcd6-4b1f-bc18-2f599c541147','Col':2,'Row':25,'ColDynamic':2,'RowDynamic':25,'Format':'string','Value':'...','TargetCode':''}</v>
      </c>
    </row>
    <row r="63" ht="12.75">
      <c r="A63" t="str">
        <f>CONCATENATE("{'SheetId':'805b30c8-67e1-4be1-bc5e-58dee8a0b06d'",",","'UId':'23517f59-eee7-4335-a18f-786261a625f5'",",'Col':",COLUMN(BCTaiSan_06116!C25),",'Row':",ROW(BCTaiSan_06116!C25),",","'ColDynamic':",COLUMN(BCTaiSan_06116!C25),",","'RowDynamic':",ROW(BCTaiSan_06116!C25),",","'Format':'numberic'",",'Value':'",SUBSTITUTE(BCTaiSan_06116!C25,"'","\'"),"','TargetCode':''}")</f>
        <v>{'SheetId':'805b30c8-67e1-4be1-bc5e-58dee8a0b06d','UId':'23517f59-eee7-4335-a18f-786261a625f5','Col':3,'Row':25,'ColDynamic':3,'RowDynamic':25,'Format':'numberic','Value':'','TargetCode':''}</v>
      </c>
    </row>
    <row r="64" ht="12.75">
      <c r="A64" t="str">
        <f>CONCATENATE("{'SheetId':'805b30c8-67e1-4be1-bc5e-58dee8a0b06d'",",","'UId':'6da64300-a844-4672-9a4d-9af945970d26'",",'Col':",COLUMN(BCTaiSan_06116!D25),",'Row':",ROW(BCTaiSan_06116!D25),",","'ColDynamic':",COLUMN(BCTaiSan_06116!D25),",","'RowDynamic':",ROW(BCTaiSan_06116!D25),",","'Format':'numberic'",",'Value':'",SUBSTITUTE(BCTaiSan_06116!D25,"'","\'"),"','TargetCode':''}")</f>
        <v>{'SheetId':'805b30c8-67e1-4be1-bc5e-58dee8a0b06d','UId':'6da64300-a844-4672-9a4d-9af945970d26','Col':4,'Row':25,'ColDynamic':4,'RowDynamic':25,'Format':'numberic','Value':'','TargetCode':''}</v>
      </c>
    </row>
    <row r="65" ht="12.75">
      <c r="A65" t="str">
        <f>CONCATENATE("{'SheetId':'805b30c8-67e1-4be1-bc5e-58dee8a0b06d'",",","'UId':'d4c20dd9-07a5-402f-b162-787ca482b82b'",",'Col':",COLUMN(BCTaiSan_06116!E25),",'Row':",ROW(BCTaiSan_06116!E25),",","'ColDynamic':",COLUMN(BCTaiSan_06116!E25),",","'RowDynamic':",ROW(BCTaiSan_06116!E25),",","'Format':'numberic'",",'Value':'",SUBSTITUTE(BCTaiSan_06116!E25,"'","\'"),"','TargetCode':''}")</f>
        <v>{'SheetId':'805b30c8-67e1-4be1-bc5e-58dee8a0b06d','UId':'d4c20dd9-07a5-402f-b162-787ca482b82b','Col':5,'Row':25,'ColDynamic':5,'RowDynamic':25,'Format':'numberic','Value':'','TargetCode':''}</v>
      </c>
    </row>
    <row r="66" ht="12.75">
      <c r="A66" t="str">
        <f>CONCATENATE("{'SheetId':'805b30c8-67e1-4be1-bc5e-58dee8a0b06d'",",","'UId':'8633b5aa-7950-4e9b-8245-42aedd8d21f7'",",'Col':",COLUMN(BCTaiSan_06116!F25),",'Row':",ROW(BCTaiSan_06116!F25),",","'ColDynamic':",COLUMN(BCTaiSan_06116!F25),",","'RowDynamic':",ROW(BCTaiSan_06116!F25),",","'Format':'numberic'",",'Value':'",SUBSTITUTE(BCTaiSan_06116!F25,"'","\'"),"','TargetCode':''}")</f>
        <v>{'SheetId':'805b30c8-67e1-4be1-bc5e-58dee8a0b06d','UId':'8633b5aa-7950-4e9b-8245-42aedd8d21f7','Col':6,'Row':25,'ColDynamic':6,'RowDynamic':25,'Format':'numberic','Value':'','TargetCode':''}</v>
      </c>
    </row>
    <row r="67" ht="12.75">
      <c r="A67" t="str">
        <f>CONCATENATE("{'SheetId':'805b30c8-67e1-4be1-bc5e-58dee8a0b06d'",",","'UId':'75d49db6-e09f-4190-aaa5-9957b2791a83'",",'Col':",COLUMN(BCTaiSan_06116!D26),",'Row':",ROW(BCTaiSan_06116!D26),",","'Format':'numberic'",",'Value':'",SUBSTITUTE(BCTaiSan_06116!D26,"'","\'"),"','TargetCode':''}")</f>
        <v>{'SheetId':'805b30c8-67e1-4be1-bc5e-58dee8a0b06d','UId':'75d49db6-e09f-4190-aaa5-9957b2791a83','Col':4,'Row':26,'Format':'numberic','Value':'68457335512','TargetCode':''}</v>
      </c>
    </row>
    <row r="68" ht="12.75">
      <c r="A68" t="str">
        <f>CONCATENATE("{'SheetId':'805b30c8-67e1-4be1-bc5e-58dee8a0b06d'",",","'UId':'26f914f6-5c46-40c9-bd28-a8203389bc24'",",'Col':",COLUMN(BCTaiSan_06116!E26),",'Row':",ROW(BCTaiSan_06116!E26),",","'Format':'numberic'",",'Value':'",SUBSTITUTE(BCTaiSan_06116!E26,"'","\'"),"','TargetCode':''}")</f>
        <v>{'SheetId':'805b30c8-67e1-4be1-bc5e-58dee8a0b06d','UId':'26f914f6-5c46-40c9-bd28-a8203389bc24','Col':5,'Row':26,'Format':'numberic','Value':'77472357019','TargetCode':''}</v>
      </c>
    </row>
    <row r="69" ht="12.75">
      <c r="A69" t="str">
        <f>CONCATENATE("{'SheetId':'805b30c8-67e1-4be1-bc5e-58dee8a0b06d'",",","'UId':'1ab8a247-9a8e-4dbd-b20c-bbb0ebb1f007'",",'Col':",COLUMN(BCTaiSan_06116!F26),",'Row':",ROW(BCTaiSan_06116!F26),",","'Format':'numberic'",",'Value':'",SUBSTITUTE(BCTaiSan_06116!F26,"'","\'"),"','TargetCode':''}")</f>
        <v>{'SheetId':'805b30c8-67e1-4be1-bc5e-58dee8a0b06d','UId':'1ab8a247-9a8e-4dbd-b20c-bbb0ebb1f007','Col':6,'Row':26,'Format':'numberic','Value':'1.01073662780781','TargetCode':''}</v>
      </c>
    </row>
    <row r="70" ht="12.75">
      <c r="A70" t="str">
        <f>CONCATENATE("{'SheetId':'805b30c8-67e1-4be1-bc5e-58dee8a0b06d'",",","'UId':'03a6eac5-d7e2-4559-a9bb-a9da6617c2de'",",'Col':",COLUMN(BCTaiSan_06116!D27),",'Row':",ROW(BCTaiSan_06116!D27),",","'Format':'numberic'",",'Value':'",SUBSTITUTE(BCTaiSan_06116!D27,"'","\'"),"','TargetCode':''}")</f>
        <v>{'SheetId':'805b30c8-67e1-4be1-bc5e-58dee8a0b06d','UId':'03a6eac5-d7e2-4559-a9bb-a9da6617c2de','Col':4,'Row':27,'Format':'numberic','Value':' ','TargetCode':''}</v>
      </c>
    </row>
    <row r="71" ht="12.75">
      <c r="A71" t="str">
        <f>CONCATENATE("{'SheetId':'805b30c8-67e1-4be1-bc5e-58dee8a0b06d'",",","'UId':'d3cc87e5-3131-4ab0-973b-7d4b5aa04065'",",'Col':",COLUMN(BCTaiSan_06116!E27),",'Row':",ROW(BCTaiSan_06116!E27),",","'Format':'numberic'",",'Value':'",SUBSTITUTE(BCTaiSan_06116!E27,"'","\'"),"','TargetCode':''}")</f>
        <v>{'SheetId':'805b30c8-67e1-4be1-bc5e-58dee8a0b06d','UId':'d3cc87e5-3131-4ab0-973b-7d4b5aa04065','Col':5,'Row':27,'Format':'numberic','Value':' ','TargetCode':''}</v>
      </c>
    </row>
    <row r="72" ht="12.75">
      <c r="A72" t="str">
        <f>CONCATENATE("{'SheetId':'805b30c8-67e1-4be1-bc5e-58dee8a0b06d'",",","'UId':'6e16a3c8-9453-4bc7-8615-a1d3cef1a743'",",'Col':",COLUMN(BCTaiSan_06116!F27),",'Row':",ROW(BCTaiSan_06116!F27),",","'Format':'numberic'",",'Value':'",SUBSTITUTE(BCTaiSan_06116!F27,"'","\'"),"','TargetCode':''}")</f>
        <v>{'SheetId':'805b30c8-67e1-4be1-bc5e-58dee8a0b06d','UId':'6e16a3c8-9453-4bc7-8615-a1d3cef1a743','Col':6,'Row':27,'Format':'numberic','Value':' ','TargetCode':''}</v>
      </c>
    </row>
    <row r="73" ht="12.75">
      <c r="A73" t="str">
        <f>CONCATENATE("{'SheetId':'805b30c8-67e1-4be1-bc5e-58dee8a0b06d'",",","'UId':'a4d852f7-81b3-4631-95b9-fda15bfb1c1b'",",'Col':",COLUMN(BCTaiSan_06116!D28),",'Row':",ROW(BCTaiSan_06116!D28),",","'Format':'numberic'",",'Value':'",SUBSTITUTE(BCTaiSan_06116!D28,"'","\'"),"','TargetCode':''}")</f>
        <v>{'SheetId':'805b30c8-67e1-4be1-bc5e-58dee8a0b06d','UId':'a4d852f7-81b3-4631-95b9-fda15bfb1c1b','Col':4,'Row':28,'Format':'numberic','Value':' ','TargetCode':''}</v>
      </c>
    </row>
    <row r="74" ht="12.75">
      <c r="A74" t="str">
        <f>CONCATENATE("{'SheetId':'805b30c8-67e1-4be1-bc5e-58dee8a0b06d'",",","'UId':'0ff2576a-6def-4893-84cd-d0b3f0059dee'",",'Col':",COLUMN(BCTaiSan_06116!E28),",'Row':",ROW(BCTaiSan_06116!E28),",","'Format':'numberic'",",'Value':'",SUBSTITUTE(BCTaiSan_06116!E28,"'","\'"),"','TargetCode':''}")</f>
        <v>{'SheetId':'805b30c8-67e1-4be1-bc5e-58dee8a0b06d','UId':'0ff2576a-6def-4893-84cd-d0b3f0059dee','Col':5,'Row':28,'Format':'numberic','Value':' ','TargetCode':''}</v>
      </c>
    </row>
    <row r="75" ht="12.75">
      <c r="A75" t="str">
        <f>CONCATENATE("{'SheetId':'805b30c8-67e1-4be1-bc5e-58dee8a0b06d'",",","'UId':'4c59f4cf-ddbc-40e6-9ea7-639c70fc5f52'",",'Col':",COLUMN(BCTaiSan_06116!F28),",'Row':",ROW(BCTaiSan_06116!F28),",","'Format':'numberic'",",'Value':'",SUBSTITUTE(BCTaiSan_06116!F28,"'","\'"),"','TargetCode':''}")</f>
        <v>{'SheetId':'805b30c8-67e1-4be1-bc5e-58dee8a0b06d','UId':'4c59f4cf-ddbc-40e6-9ea7-639c70fc5f52','Col':6,'Row':28,'Format':'numberic','Value':' ','TargetCode':''}</v>
      </c>
    </row>
    <row r="76" ht="12.75">
      <c r="A76" t="str">
        <f>CONCATENATE("{'SheetId':'805b30c8-67e1-4be1-bc5e-58dee8a0b06d'",",","'UId':'97ca33c5-9d96-4d57-bc4f-2fe448fe276a'",",'Col':",COLUMN(BCTaiSan_06116!A30),",'Row':",ROW(BCTaiSan_06116!A30),",","'ColDynamic':",COLUMN(BCTaiSan_06116!A26),",","'RowDynamic':",ROW(BCTaiSan_06116!A26),",","'Format':'numberic'",",'Value':'",SUBSTITUTE(BCTaiSan_06116!A30,"'","\'"),"','TargetCode':''}")</f>
        <v>{'SheetId':'805b30c8-67e1-4be1-bc5e-58dee8a0b06d','UId':'97ca33c5-9d96-4d57-bc4f-2fe448fe276a','Col':1,'Row':30,'ColDynamic':1,'RowDynamic':26,'Format':'numberic','Value':' ','TargetCode':''}</v>
      </c>
    </row>
    <row r="77" ht="12.75">
      <c r="A77" t="str">
        <f>CONCATENATE("{'SheetId':'805b30c8-67e1-4be1-bc5e-58dee8a0b06d'",",","'UId':'1733325e-a4bd-46a1-b9e0-29a7945921f1'",",'Col':",COLUMN(BCTaiSan_06116!B30),",'Row':",ROW(BCTaiSan_06116!B30),",","'ColDynamic':",COLUMN(BCTaiSan_06116!B26),",","'RowDynamic':",ROW(BCTaiSan_06116!B26),",","'Format':'string'",",'Value':'",SUBSTITUTE(BCTaiSan_06116!B30,"'","\'"),"','TargetCode':''}")</f>
        <v>{'SheetId':'805b30c8-67e1-4be1-bc5e-58dee8a0b06d','UId':'1733325e-a4bd-46a1-b9e0-29a7945921f1','Col':2,'Row':30,'ColDynamic':2,'RowDynamic':26,'Format':'string','Value':'...','TargetCode':''}</v>
      </c>
    </row>
    <row r="78" ht="12.75">
      <c r="A78" t="str">
        <f>CONCATENATE("{'SheetId':'805b30c8-67e1-4be1-bc5e-58dee8a0b06d'",",","'UId':'731a3b3d-fe30-41bd-a896-a5fa27a36e56'",",'Col':",COLUMN(BCTaiSan_06116!C30),",'Row':",ROW(BCTaiSan_06116!C30),",","'ColDynamic':",COLUMN(BCTaiSan_06116!C26),",","'RowDynamic':",ROW(BCTaiSan_06116!C26),",","'Format':'numberic'",",'Value':'",SUBSTITUTE(BCTaiSan_06116!C30,"'","\'"),"','TargetCode':''}")</f>
        <v>{'SheetId':'805b30c8-67e1-4be1-bc5e-58dee8a0b06d','UId':'731a3b3d-fe30-41bd-a896-a5fa27a36e56','Col':3,'Row':30,'ColDynamic':3,'RowDynamic':26,'Format':'numberic','Value':'','TargetCode':''}</v>
      </c>
    </row>
    <row r="79" ht="12.75">
      <c r="A79" t="str">
        <f>CONCATENATE("{'SheetId':'805b30c8-67e1-4be1-bc5e-58dee8a0b06d'",",","'UId':'72bbebc9-d370-400c-80a7-5e42897416fb'",",'Col':",COLUMN(BCTaiSan_06116!D30),",'Row':",ROW(BCTaiSan_06116!D30),",","'ColDynamic':",COLUMN(BCTaiSan_06116!D26),",","'RowDynamic':",ROW(BCTaiSan_06116!D26),",","'Format':'numberic'",",'Value':'",SUBSTITUTE(BCTaiSan_06116!D30,"'","\'"),"','TargetCode':''}")</f>
        <v>{'SheetId':'805b30c8-67e1-4be1-bc5e-58dee8a0b06d','UId':'72bbebc9-d370-400c-80a7-5e42897416fb','Col':4,'Row':30,'ColDynamic':4,'RowDynamic':26,'Format':'numberic','Value':' ','TargetCode':''}</v>
      </c>
    </row>
    <row r="80" ht="12.75">
      <c r="A80" t="str">
        <f>CONCATENATE("{'SheetId':'805b30c8-67e1-4be1-bc5e-58dee8a0b06d'",",","'UId':'708028e7-d255-4080-9e0b-30a05c0abcbb'",",'Col':",COLUMN(BCTaiSan_06116!E30),",'Row':",ROW(BCTaiSan_06116!E30),",","'ColDynamic':",COLUMN(BCTaiSan_06116!E26),",","'RowDynamic':",ROW(BCTaiSan_06116!E26),",","'Format':'numberic'",",'Value':'",SUBSTITUTE(BCTaiSan_06116!E30,"'","\'"),"','TargetCode':''}")</f>
        <v>{'SheetId':'805b30c8-67e1-4be1-bc5e-58dee8a0b06d','UId':'708028e7-d255-4080-9e0b-30a05c0abcbb','Col':5,'Row':30,'ColDynamic':5,'RowDynamic':26,'Format':'numberic','Value':' ','TargetCode':''}</v>
      </c>
    </row>
    <row r="81" ht="12.75">
      <c r="A81" t="str">
        <f>CONCATENATE("{'SheetId':'805b30c8-67e1-4be1-bc5e-58dee8a0b06d'",",","'UId':'574dee7a-5603-4516-a8ad-506d2bc49752'",",'Col':",COLUMN(BCTaiSan_06116!F30),",'Row':",ROW(BCTaiSan_06116!F30),",","'ColDynamic':",COLUMN(BCTaiSan_06116!F26),",","'RowDynamic':",ROW(BCTaiSan_06116!F26),",","'Format':'numberic'",",'Value':'",SUBSTITUTE(BCTaiSan_06116!F30,"'","\'"),"','TargetCode':''}")</f>
        <v>{'SheetId':'805b30c8-67e1-4be1-bc5e-58dee8a0b06d','UId':'574dee7a-5603-4516-a8ad-506d2bc49752','Col':6,'Row':30,'ColDynamic':6,'RowDynamic':26,'Format':'numberic','Value':' ','TargetCode':''}</v>
      </c>
    </row>
    <row r="82" ht="12.75">
      <c r="A82" t="str">
        <f>CONCATENATE("{'SheetId':'805b30c8-67e1-4be1-bc5e-58dee8a0b06d'",",","'UId':'2dfffe22-6dd4-42ef-9f69-aa0745a69406'",",'Col':",COLUMN(BCTaiSan_06116!D31),",'Row':",ROW(BCTaiSan_06116!D31),",","'Format':'numberic'",",'Value':'",SUBSTITUTE(BCTaiSan_06116!D31,"'","\'"),"','TargetCode':''}")</f>
        <v>{'SheetId':'805b30c8-67e1-4be1-bc5e-58dee8a0b06d','UId':'2dfffe22-6dd4-42ef-9f69-aa0745a69406','Col':4,'Row':31,'Format':'numberic','Value':' ','TargetCode':''}</v>
      </c>
    </row>
    <row r="83" ht="12.75">
      <c r="A83" t="str">
        <f>CONCATENATE("{'SheetId':'805b30c8-67e1-4be1-bc5e-58dee8a0b06d'",",","'UId':'b678fd70-6e27-40b6-a847-e3c2c99b6771'",",'Col':",COLUMN(BCTaiSan_06116!E31),",'Row':",ROW(BCTaiSan_06116!E31),",","'Format':'numberic'",",'Value':'",SUBSTITUTE(BCTaiSan_06116!E31,"'","\'"),"','TargetCode':''}")</f>
        <v>{'SheetId':'805b30c8-67e1-4be1-bc5e-58dee8a0b06d','UId':'b678fd70-6e27-40b6-a847-e3c2c99b6771','Col':5,'Row':31,'Format':'numberic','Value':' ','TargetCode':''}</v>
      </c>
    </row>
    <row r="84" ht="12.75">
      <c r="A84" t="str">
        <f>CONCATENATE("{'SheetId':'805b30c8-67e1-4be1-bc5e-58dee8a0b06d'",",","'UId':'3d42d986-ab64-4cb4-b296-ce644dd906af'",",'Col':",COLUMN(BCTaiSan_06116!F31),",'Row':",ROW(BCTaiSan_06116!F31),",","'Format':'numberic'",",'Value':'",SUBSTITUTE(BCTaiSan_06116!F31,"'","\'"),"','TargetCode':''}")</f>
        <v>{'SheetId':'805b30c8-67e1-4be1-bc5e-58dee8a0b06d','UId':'3d42d986-ab64-4cb4-b296-ce644dd906af','Col':6,'Row':31,'Format':'numberic','Value':' ','TargetCode':''}</v>
      </c>
    </row>
    <row r="85" ht="12.75">
      <c r="A85" t="str">
        <f>CONCATENATE("{'SheetId':'805b30c8-67e1-4be1-bc5e-58dee8a0b06d'",",","'UId':'1c32eab6-ff4e-469d-8a4a-ea4dd1964f2b'",",'Col':",COLUMN(BCTaiSan_06116!A33),",'Row':",ROW(BCTaiSan_06116!A33),",","'ColDynamic':",COLUMN(BCTaiSan_06116!A29),",","'RowDynamic':",ROW(BCTaiSan_06116!A29),",","'Format':'numberic'",",'Value':'",SUBSTITUTE(BCTaiSan_06116!A33,"'","\'"),"','TargetCode':''}")</f>
        <v>{'SheetId':'805b30c8-67e1-4be1-bc5e-58dee8a0b06d','UId':'1c32eab6-ff4e-469d-8a4a-ea4dd1964f2b','Col':1,'Row':33,'ColDynamic':1,'RowDynamic':29,'Format':'numberic','Value':' ','TargetCode':''}</v>
      </c>
    </row>
    <row r="86" ht="12.75">
      <c r="A86" t="str">
        <f>CONCATENATE("{'SheetId':'805b30c8-67e1-4be1-bc5e-58dee8a0b06d'",",","'UId':'22c59f79-19ab-49e5-aa17-ecec86e7d5ce'",",'Col':",COLUMN(BCTaiSan_06116!B33),",'Row':",ROW(BCTaiSan_06116!B33),",","'ColDynamic':",COLUMN(BCTaiSan_06116!B29),",","'RowDynamic':",ROW(BCTaiSan_06116!B29),",","'Format':'string'",",'Value':'",SUBSTITUTE(BCTaiSan_06116!B33,"'","\'"),"','TargetCode':''}")</f>
        <v>{'SheetId':'805b30c8-67e1-4be1-bc5e-58dee8a0b06d','UId':'22c59f79-19ab-49e5-aa17-ecec86e7d5ce','Col':2,'Row':33,'ColDynamic':2,'RowDynamic':29,'Format':'string','Value':'...','TargetCode':''}</v>
      </c>
    </row>
    <row r="87" ht="12.75">
      <c r="A87" t="str">
        <f>CONCATENATE("{'SheetId':'805b30c8-67e1-4be1-bc5e-58dee8a0b06d'",",","'UId':'a97700e9-1174-4e14-a4bb-8fca4eb7920e'",",'Col':",COLUMN(BCTaiSan_06116!C33),",'Row':",ROW(BCTaiSan_06116!C33),",","'ColDynamic':",COLUMN(BCTaiSan_06116!C29),",","'RowDynamic':",ROW(BCTaiSan_06116!C29),",","'Format':'numberic'",",'Value':'",SUBSTITUTE(BCTaiSan_06116!C33,"'","\'"),"','TargetCode':''}")</f>
        <v>{'SheetId':'805b30c8-67e1-4be1-bc5e-58dee8a0b06d','UId':'a97700e9-1174-4e14-a4bb-8fca4eb7920e','Col':3,'Row':33,'ColDynamic':3,'RowDynamic':29,'Format':'numberic','Value':'','TargetCode':''}</v>
      </c>
    </row>
    <row r="88" ht="12.75">
      <c r="A88" t="str">
        <f>CONCATENATE("{'SheetId':'805b30c8-67e1-4be1-bc5e-58dee8a0b06d'",",","'UId':'a0099fd1-6240-42a5-a58a-cf5fdbdbdd4c'",",'Col':",COLUMN(BCTaiSan_06116!D33),",'Row':",ROW(BCTaiSan_06116!D33),",","'ColDynamic':",COLUMN(BCTaiSan_06116!D29),",","'RowDynamic':",ROW(BCTaiSan_06116!D29),",","'Format':'numberic'",",'Value':'",SUBSTITUTE(BCTaiSan_06116!D33,"'","\'"),"','TargetCode':''}")</f>
        <v>{'SheetId':'805b30c8-67e1-4be1-bc5e-58dee8a0b06d','UId':'a0099fd1-6240-42a5-a58a-cf5fdbdbdd4c','Col':4,'Row':33,'ColDynamic':4,'RowDynamic':29,'Format':'numberic','Value':' ','TargetCode':''}</v>
      </c>
    </row>
    <row r="89" ht="12.75">
      <c r="A89" t="str">
        <f>CONCATENATE("{'SheetId':'805b30c8-67e1-4be1-bc5e-58dee8a0b06d'",",","'UId':'023f9cb8-0aa3-4a46-b44c-1de4d90c2f64'",",'Col':",COLUMN(BCTaiSan_06116!E33),",'Row':",ROW(BCTaiSan_06116!E33),",","'ColDynamic':",COLUMN(BCTaiSan_06116!E29),",","'RowDynamic':",ROW(BCTaiSan_06116!E29),",","'Format':'numberic'",",'Value':'",SUBSTITUTE(BCTaiSan_06116!E33,"'","\'"),"','TargetCode':''}")</f>
        <v>{'SheetId':'805b30c8-67e1-4be1-bc5e-58dee8a0b06d','UId':'023f9cb8-0aa3-4a46-b44c-1de4d90c2f64','Col':5,'Row':33,'ColDynamic':5,'RowDynamic':29,'Format':'numberic','Value':' ','TargetCode':''}</v>
      </c>
    </row>
    <row r="90" ht="12.75">
      <c r="A90" t="str">
        <f>CONCATENATE("{'SheetId':'805b30c8-67e1-4be1-bc5e-58dee8a0b06d'",",","'UId':'06987979-83e8-4292-93a4-c6057cf729be'",",'Col':",COLUMN(BCTaiSan_06116!F33),",'Row':",ROW(BCTaiSan_06116!F33),",","'ColDynamic':",COLUMN(BCTaiSan_06116!F29),",","'RowDynamic':",ROW(BCTaiSan_06116!F29),",","'Format':'numberic'",",'Value':'",SUBSTITUTE(BCTaiSan_06116!F33,"'","\'"),"','TargetCode':''}")</f>
        <v>{'SheetId':'805b30c8-67e1-4be1-bc5e-58dee8a0b06d','UId':'06987979-83e8-4292-93a4-c6057cf729be','Col':6,'Row':33,'ColDynamic':6,'RowDynamic':29,'Format':'numberic','Value':' ','TargetCode':''}</v>
      </c>
    </row>
    <row r="91" ht="12.75">
      <c r="A91" t="str">
        <f>CONCATENATE("{'SheetId':'805b30c8-67e1-4be1-bc5e-58dee8a0b06d'",",","'UId':'043c47d0-4d68-4392-b789-658f5fe529b8'",",'Col':",COLUMN(BCTaiSan_06116!D34),",'Row':",ROW(BCTaiSan_06116!D34),",","'Format':'numberic'",",'Value':'",SUBSTITUTE(BCTaiSan_06116!D34,"'","\'"),"','TargetCode':''}")</f>
        <v>{'SheetId':'805b30c8-67e1-4be1-bc5e-58dee8a0b06d','UId':'043c47d0-4d68-4392-b789-658f5fe529b8','Col':4,'Row':34,'Format':'numberic','Value':'2183883547','TargetCode':''}</v>
      </c>
    </row>
    <row r="92" ht="12.75">
      <c r="A92" t="str">
        <f>CONCATENATE("{'SheetId':'805b30c8-67e1-4be1-bc5e-58dee8a0b06d'",",","'UId':'6c884449-8dcd-4807-8e5a-c69e70b328c8'",",'Col':",COLUMN(BCTaiSan_06116!E34),",'Row':",ROW(BCTaiSan_06116!E34),",","'Format':'numberic'",",'Value':'",SUBSTITUTE(BCTaiSan_06116!E34,"'","\'"),"','TargetCode':''}")</f>
        <v>{'SheetId':'805b30c8-67e1-4be1-bc5e-58dee8a0b06d','UId':'6c884449-8dcd-4807-8e5a-c69e70b328c8','Col':5,'Row':34,'Format':'numberic','Value':'2248795829','TargetCode':''}</v>
      </c>
    </row>
    <row r="93" ht="12.75">
      <c r="A93" t="str">
        <f>CONCATENATE("{'SheetId':'805b30c8-67e1-4be1-bc5e-58dee8a0b06d'",",","'UId':'690ac91c-5c18-46bc-afd7-47fadabea5ba'",",'Col':",COLUMN(BCTaiSan_06116!F34),",'Row':",ROW(BCTaiSan_06116!F34),",","'Format':'numberic'",",'Value':'",SUBSTITUTE(BCTaiSan_06116!F34,"'","\'"),"','TargetCode':''}")</f>
        <v>{'SheetId':'805b30c8-67e1-4be1-bc5e-58dee8a0b06d','UId':'690ac91c-5c18-46bc-afd7-47fadabea5ba','Col':6,'Row':34,'Format':'numberic','Value':'11.6740865501028','TargetCode':''}</v>
      </c>
    </row>
    <row r="94" ht="12.75">
      <c r="A94" t="str">
        <f>CONCATENATE("{'SheetId':'805b30c8-67e1-4be1-bc5e-58dee8a0b06d'",",","'UId':'787cbb7d-3f82-4c24-be10-8ba03940bb43'",",'Col':",COLUMN(BCTaiSan_06116!A36),",'Row':",ROW(BCTaiSan_06116!A36),",","'ColDynamic':",COLUMN(BCTaiSan_06116!A36),",","'RowDynamic':",ROW(BCTaiSan_06116!A36),",","'Format':'numberic'",",'Value':'",SUBSTITUTE(BCTaiSan_06116!A36,"'","\'"),"','TargetCode':''}")</f>
        <v>{'SheetId':'805b30c8-67e1-4be1-bc5e-58dee8a0b06d','UId':'787cbb7d-3f82-4c24-be10-8ba03940bb43','Col':1,'Row':36,'ColDynamic':1,'RowDynamic':36,'Format':'numberic','Value':'','TargetCode':''}</v>
      </c>
    </row>
    <row r="95" ht="12.75">
      <c r="A95" t="str">
        <f>CONCATENATE("{'SheetId':'805b30c8-67e1-4be1-bc5e-58dee8a0b06d'",",","'UId':'7b668f65-b5bd-468d-820b-13a2d3da771f'",",'Col':",COLUMN(BCTaiSan_06116!B36),",'Row':",ROW(BCTaiSan_06116!B36),",","'ColDynamic':",COLUMN(BCTaiSan_06116!B36),",","'RowDynamic':",ROW(BCTaiSan_06116!B36),",","'Format':'string'",",'Value':'",SUBSTITUTE(BCTaiSan_06116!B36,"'","\'"),"','TargetCode':''}")</f>
        <v>{'SheetId':'805b30c8-67e1-4be1-bc5e-58dee8a0b06d','UId':'7b668f65-b5bd-468d-820b-13a2d3da771f','Col':2,'Row':36,'ColDynamic':2,'RowDynamic':36,'Format':'string','Value':'...','TargetCode':''}</v>
      </c>
    </row>
    <row r="96" ht="12.75">
      <c r="A96" t="str">
        <f>CONCATENATE("{'SheetId':'805b30c8-67e1-4be1-bc5e-58dee8a0b06d'",",","'UId':'0d16b491-ade9-4699-b144-9aa4853f36ad'",",'Col':",COLUMN(BCTaiSan_06116!C36),",'Row':",ROW(BCTaiSan_06116!C36),",","'ColDynamic':",COLUMN(BCTaiSan_06116!C36),",","'RowDynamic':",ROW(BCTaiSan_06116!C36),",","'Format':'numberic'",",'Value':'",SUBSTITUTE(BCTaiSan_06116!C36,"'","\'"),"','TargetCode':''}")</f>
        <v>{'SheetId':'805b30c8-67e1-4be1-bc5e-58dee8a0b06d','UId':'0d16b491-ade9-4699-b144-9aa4853f36ad','Col':3,'Row':36,'ColDynamic':3,'RowDynamic':36,'Format':'numberic','Value':'','TargetCode':''}</v>
      </c>
    </row>
    <row r="97" ht="12.75">
      <c r="A97" t="str">
        <f>CONCATENATE("{'SheetId':'805b30c8-67e1-4be1-bc5e-58dee8a0b06d'",",","'UId':'2762d266-b661-4a1c-a596-53caa5f98204'",",'Col':",COLUMN(BCTaiSan_06116!D36),",'Row':",ROW(BCTaiSan_06116!D36),",","'ColDynamic':",COLUMN(BCTaiSan_06116!D36),",","'RowDynamic':",ROW(BCTaiSan_06116!D36),",","'Format':'numberic'",",'Value':'",SUBSTITUTE(BCTaiSan_06116!D36,"'","\'"),"','TargetCode':''}")</f>
        <v>{'SheetId':'805b30c8-67e1-4be1-bc5e-58dee8a0b06d','UId':'2762d266-b661-4a1c-a596-53caa5f98204','Col':4,'Row':36,'ColDynamic':4,'RowDynamic':36,'Format':'numberic','Value':'','TargetCode':''}</v>
      </c>
    </row>
    <row r="98" ht="12.75">
      <c r="A98" t="str">
        <f>CONCATENATE("{'SheetId':'805b30c8-67e1-4be1-bc5e-58dee8a0b06d'",",","'UId':'ed24e880-44d0-4f3a-af3f-adc9202f9b0c'",",'Col':",COLUMN(BCTaiSan_06116!E36),",'Row':",ROW(BCTaiSan_06116!E36),",","'ColDynamic':",COLUMN(BCTaiSan_06116!E36),",","'RowDynamic':",ROW(BCTaiSan_06116!E36),",","'Format':'numberic'",",'Value':'",SUBSTITUTE(BCTaiSan_06116!E36,"'","\'"),"','TargetCode':''}")</f>
        <v>{'SheetId':'805b30c8-67e1-4be1-bc5e-58dee8a0b06d','UId':'ed24e880-44d0-4f3a-af3f-adc9202f9b0c','Col':5,'Row':36,'ColDynamic':5,'RowDynamic':36,'Format':'numberic','Value':'','TargetCode':''}</v>
      </c>
    </row>
    <row r="99" ht="12.75">
      <c r="A99" t="str">
        <f>CONCATENATE("{'SheetId':'805b30c8-67e1-4be1-bc5e-58dee8a0b06d'",",","'UId':'fabfcf25-826a-444f-8fdb-a3e8c06dcd26'",",'Col':",COLUMN(BCTaiSan_06116!F36),",'Row':",ROW(BCTaiSan_06116!F36),",","'ColDynamic':",COLUMN(BCTaiSan_06116!F36),",","'RowDynamic':",ROW(BCTaiSan_06116!F36),",","'Format':'numberic'",",'Value':'",SUBSTITUTE(BCTaiSan_06116!F36,"'","\'"),"','TargetCode':''}")</f>
        <v>{'SheetId':'805b30c8-67e1-4be1-bc5e-58dee8a0b06d','UId':'fabfcf25-826a-444f-8fdb-a3e8c06dcd26','Col':6,'Row':36,'ColDynamic':6,'RowDynamic':36,'Format':'numberic','Value':'','TargetCode':''}</v>
      </c>
    </row>
    <row r="100" ht="12.75">
      <c r="A100" t="str">
        <f>CONCATENATE("{'SheetId':'805b30c8-67e1-4be1-bc5e-58dee8a0b06d'",",","'UId':'9c39154a-e0d6-4bca-b4bb-de531feb14c7'",",'Col':",COLUMN(BCTaiSan_06116!D37),",'Row':",ROW(BCTaiSan_06116!D37),",","'Format':'numberic'",",'Value':'",SUBSTITUTE(BCTaiSan_06116!D37,"'","\'"),"','TargetCode':''}")</f>
        <v>{'SheetId':'805b30c8-67e1-4be1-bc5e-58dee8a0b06d','UId':'9c39154a-e0d6-4bca-b4bb-de531feb14c7','Col':4,'Row':37,'Format':'numberic','Value':'2183883547','TargetCode':''}</v>
      </c>
    </row>
    <row r="101" ht="12.75">
      <c r="A101" t="str">
        <f>CONCATENATE("{'SheetId':'805b30c8-67e1-4be1-bc5e-58dee8a0b06d'",",","'UId':'675ff0df-2aa4-4a8e-973a-f4049d0f9127'",",'Col':",COLUMN(BCTaiSan_06116!E37),",'Row':",ROW(BCTaiSan_06116!E37),",","'Format':'numberic'",",'Value':'",SUBSTITUTE(BCTaiSan_06116!E37,"'","\'"),"','TargetCode':''}")</f>
        <v>{'SheetId':'805b30c8-67e1-4be1-bc5e-58dee8a0b06d','UId':'675ff0df-2aa4-4a8e-973a-f4049d0f9127','Col':5,'Row':37,'Format':'numberic','Value':'2248795829','TargetCode':''}</v>
      </c>
    </row>
    <row r="102" ht="12.75">
      <c r="A102" t="str">
        <f>CONCATENATE("{'SheetId':'805b30c8-67e1-4be1-bc5e-58dee8a0b06d'",",","'UId':'4c98927f-2db4-4758-bab9-feab8cd5837e'",",'Col':",COLUMN(BCTaiSan_06116!F37),",'Row':",ROW(BCTaiSan_06116!F37),",","'Format':'numberic'",",'Value':'",SUBSTITUTE(BCTaiSan_06116!F37,"'","\'"),"','TargetCode':''}")</f>
        <v>{'SheetId':'805b30c8-67e1-4be1-bc5e-58dee8a0b06d','UId':'4c98927f-2db4-4758-bab9-feab8cd5837e','Col':6,'Row':37,'Format':'numberic','Value':'11.6740865501028','TargetCode':''}</v>
      </c>
    </row>
    <row r="103" ht="12.75">
      <c r="A103" t="str">
        <f>CONCATENATE("{'SheetId':'805b30c8-67e1-4be1-bc5e-58dee8a0b06d'",",","'UId':'6bd8c2d5-fc34-4315-804d-327f2fd4ffba'",",'Col':",COLUMN(BCTaiSan_06116!D38),",'Row':",ROW(BCTaiSan_06116!D38),",","'Format':'numberic'",",'Value':'",SUBSTITUTE(BCTaiSan_06116!D38,"'","\'"),"','TargetCode':''}")</f>
        <v>{'SheetId':'805b30c8-67e1-4be1-bc5e-58dee8a0b06d','UId':'6bd8c2d5-fc34-4315-804d-327f2fd4ffba','Col':4,'Row':38,'Format':'numberic','Value':'66273451965','TargetCode':''}</v>
      </c>
    </row>
    <row r="104" ht="12.75">
      <c r="A104" t="str">
        <f>CONCATENATE("{'SheetId':'805b30c8-67e1-4be1-bc5e-58dee8a0b06d'",",","'UId':'e9bf929f-6141-41ff-b6e9-321681abf348'",",'Col':",COLUMN(BCTaiSan_06116!E38),",'Row':",ROW(BCTaiSan_06116!E38),",","'Format':'numberic'",",'Value':'",SUBSTITUTE(BCTaiSan_06116!E38,"'","\'"),"','TargetCode':''}")</f>
        <v>{'SheetId':'805b30c8-67e1-4be1-bc5e-58dee8a0b06d','UId':'e9bf929f-6141-41ff-b6e9-321681abf348','Col':5,'Row':38,'Format':'numberic','Value':'75223561190','TargetCode':''}</v>
      </c>
    </row>
    <row r="105" ht="12.75">
      <c r="A105" t="str">
        <f>CONCATENATE("{'SheetId':'805b30c8-67e1-4be1-bc5e-58dee8a0b06d'",",","'UId':'ae33534e-bc1f-4d24-8931-7c316ff69837'",",'Col':",COLUMN(BCTaiSan_06116!F38),",'Row':",ROW(BCTaiSan_06116!F38),",","'Format':'numberic'",",'Value':'",SUBSTITUTE(BCTaiSan_06116!F38,"'","\'"),"','TargetCode':''}")</f>
        <v>{'SheetId':'805b30c8-67e1-4be1-bc5e-58dee8a0b06d','UId':'ae33534e-bc1f-4d24-8931-7c316ff69837','Col':6,'Row':38,'Format':'numberic','Value':'0.981202821332338','TargetCode':''}</v>
      </c>
    </row>
    <row r="106" ht="12.75">
      <c r="A106" t="str">
        <f>CONCATENATE("{'SheetId':'805b30c8-67e1-4be1-bc5e-58dee8a0b06d'",",","'UId':'9390f2f9-7132-4b4a-9c53-7d84099b88a4'",",'Col':",COLUMN(BCTaiSan_06116!D39),",'Row':",ROW(BCTaiSan_06116!D39),",","'Format':'numberic'",",'Value':'",SUBSTITUTE(BCTaiSan_06116!D39,"'","\'"),"','TargetCode':''}")</f>
        <v>{'SheetId':'805b30c8-67e1-4be1-bc5e-58dee8a0b06d','UId':'9390f2f9-7132-4b4a-9c53-7d84099b88a4','Col':4,'Row':39,'Format':'numberic','Value':'5000000','TargetCode':''}</v>
      </c>
    </row>
    <row r="107" ht="12.75">
      <c r="A107" t="str">
        <f>CONCATENATE("{'SheetId':'805b30c8-67e1-4be1-bc5e-58dee8a0b06d'",",","'UId':'aee7ed46-e8ea-4c8a-a88f-a37d294c3cf1'",",'Col':",COLUMN(BCTaiSan_06116!E39),",'Row':",ROW(BCTaiSan_06116!E39),",","'Format':'numberic'",",'Value':'",SUBSTITUTE(BCTaiSan_06116!E39,"'","\'"),"','TargetCode':''}")</f>
        <v>{'SheetId':'805b30c8-67e1-4be1-bc5e-58dee8a0b06d','UId':'aee7ed46-e8ea-4c8a-a88f-a37d294c3cf1','Col':5,'Row':39,'Format':'numberic','Value':'5000000','TargetCode':''}</v>
      </c>
    </row>
    <row r="108" ht="12.75">
      <c r="A108" t="str">
        <f>CONCATENATE("{'SheetId':'805b30c8-67e1-4be1-bc5e-58dee8a0b06d'",",","'UId':'c0bfc079-4d08-42fa-a5a8-5c28d8ff6099'",",'Col':",COLUMN(BCTaiSan_06116!F39),",'Row':",ROW(BCTaiSan_06116!F39),",","'Format':'numberic'",",'Value':'",SUBSTITUTE(BCTaiSan_06116!F39,"'","\'"),"','TargetCode':''}")</f>
        <v>{'SheetId':'805b30c8-67e1-4be1-bc5e-58dee8a0b06d','UId':'c0bfc079-4d08-42fa-a5a8-5c28d8ff6099','Col':6,'Row':39,'Format':'numberic','Value':'1','TargetCode':''}</v>
      </c>
    </row>
    <row r="109" ht="12.75">
      <c r="A109" t="str">
        <f>CONCATENATE("{'SheetId':'805b30c8-67e1-4be1-bc5e-58dee8a0b06d'",",","'UId':'edf8b56b-2643-4b86-8361-9f4f9a8a15c6'",",'Col':",COLUMN(BCTaiSan_06116!D40),",'Row':",ROW(BCTaiSan_06116!D40),",","'Format':'numberic'",",'Value':'",SUBSTITUTE(BCTaiSan_06116!D40,"'","\'"),"','TargetCode':''}")</f>
        <v>{'SheetId':'805b30c8-67e1-4be1-bc5e-58dee8a0b06d','UId':'edf8b56b-2643-4b86-8361-9f4f9a8a15c6','Col':4,'Row':40,'Format':'numberic','Value':'13254.69','TargetCode':''}</v>
      </c>
    </row>
    <row r="110" ht="12.75">
      <c r="A110" t="str">
        <f>CONCATENATE("{'SheetId':'805b30c8-67e1-4be1-bc5e-58dee8a0b06d'",",","'UId':'82e96171-fc70-4a1c-8579-f025ac7e8fda'",",'Col':",COLUMN(BCTaiSan_06116!E40),",'Row':",ROW(BCTaiSan_06116!E40),",","'Format':'numberic'",",'Value':'",SUBSTITUTE(BCTaiSan_06116!E40,"'","\'"),"','TargetCode':''}")</f>
        <v>{'SheetId':'805b30c8-67e1-4be1-bc5e-58dee8a0b06d','UId':'82e96171-fc70-4a1c-8579-f025ac7e8fda','Col':5,'Row':40,'Format':'numberic','Value':'15044.71','TargetCode':''}</v>
      </c>
    </row>
    <row r="111" ht="12.75">
      <c r="A111" t="str">
        <f>CONCATENATE("{'SheetId':'805b30c8-67e1-4be1-bc5e-58dee8a0b06d'",",","'UId':'3d481c0e-9b7f-467c-8e9b-a46fab37a366'",",'Col':",COLUMN(BCTaiSan_06116!F40),",'Row':",ROW(BCTaiSan_06116!F40),",","'Format':'numberic'",",'Value':'",SUBSTITUTE(BCTaiSan_06116!F40,"'","\'"),"','TargetCode':''}")</f>
        <v>{'SheetId':'805b30c8-67e1-4be1-bc5e-58dee8a0b06d','UId':'3d481c0e-9b7f-467c-8e9b-a46fab37a366','Col':6,'Row':40,'Format':'numberic','Value':'0.981203099356633','TargetCode':''}</v>
      </c>
    </row>
    <row r="112" ht="12.75">
      <c r="A112" t="str">
        <f>CONCATENATE("{'SheetId':'10e71e3f-e33f-4dd4-af3d-94703c3df8f3'",",","'UId':'62f6e87c-9582-4e23-8666-f3911b814cf5'",",'Col':",COLUMN(BCKetQuaHoatDong_06117!D2),",'Row':",ROW(BCKetQuaHoatDong_06117!D2),",","'Format':'numberic'",",'Value':'",SUBSTITUTE(BCKetQuaHoatDong_06117!D2,"'","\'"),"','TargetCode':''}")</f>
        <v>{'SheetId':'10e71e3f-e33f-4dd4-af3d-94703c3df8f3','UId':'62f6e87c-9582-4e23-8666-f3911b814cf5','Col':4,'Row':2,'Format':'numberic','Value':'187989950','TargetCode':''}</v>
      </c>
    </row>
    <row r="113" ht="12.75">
      <c r="A113" t="str">
        <f>CONCATENATE("{'SheetId':'10e71e3f-e33f-4dd4-af3d-94703c3df8f3'",",","'UId':'d6e01003-dbb6-4a68-b8ca-4f3cf08541f1'",",'Col':",COLUMN(BCKetQuaHoatDong_06117!E2),",'Row':",ROW(BCKetQuaHoatDong_06117!E2),",","'Format':'numberic'",",'Value':'",SUBSTITUTE(BCKetQuaHoatDong_06117!E2,"'","\'"),"','TargetCode':''}")</f>
        <v>{'SheetId':'10e71e3f-e33f-4dd4-af3d-94703c3df8f3','UId':'d6e01003-dbb6-4a68-b8ca-4f3cf08541f1','Col':5,'Row':2,'Format':'numberic','Value':'492131681','TargetCode':''}</v>
      </c>
    </row>
    <row r="114" ht="12.75">
      <c r="A114" t="str">
        <f>CONCATENATE("{'SheetId':'10e71e3f-e33f-4dd4-af3d-94703c3df8f3'",",","'UId':'75aec0c2-5f11-4493-b31b-de75232e269d'",",'Col':",COLUMN(BCKetQuaHoatDong_06117!F2),",'Row':",ROW(BCKetQuaHoatDong_06117!F2),",","'Format':'numberic'",",'Value':'",SUBSTITUTE(BCKetQuaHoatDong_06117!F2,"'","\'"),"','TargetCode':''}")</f>
        <v>{'SheetId':'10e71e3f-e33f-4dd4-af3d-94703c3df8f3','UId':'75aec0c2-5f11-4493-b31b-de75232e269d','Col':6,'Row':2,'Format':'numberic','Value':'187989950','TargetCode':''}</v>
      </c>
    </row>
    <row r="115" ht="12.75">
      <c r="A115" t="str">
        <f>CONCATENATE("{'SheetId':'10e71e3f-e33f-4dd4-af3d-94703c3df8f3'",",","'UId':'4e36387c-f6d7-409d-9b31-627722fb9020'",",'Col':",COLUMN(BCKetQuaHoatDong_06117!D3),",'Row':",ROW(BCKetQuaHoatDong_06117!D3),",","'Format':'numberic'",",'Value':'",SUBSTITUTE(BCKetQuaHoatDong_06117!D3,"'","\'"),"','TargetCode':''}")</f>
        <v>{'SheetId':'10e71e3f-e33f-4dd4-af3d-94703c3df8f3','UId':'4e36387c-f6d7-409d-9b31-627722fb9020','Col':4,'Row':3,'Format':'numberic','Value':' ','TargetCode':''}</v>
      </c>
    </row>
    <row r="116" ht="12.75">
      <c r="A116" t="str">
        <f>CONCATENATE("{'SheetId':'10e71e3f-e33f-4dd4-af3d-94703c3df8f3'",",","'UId':'b61ac26f-8818-46e0-ad15-6188ec8dd6df'",",'Col':",COLUMN(BCKetQuaHoatDong_06117!E3),",'Row':",ROW(BCKetQuaHoatDong_06117!E3),",","'Format':'numberic'",",'Value':'",SUBSTITUTE(BCKetQuaHoatDong_06117!E3,"'","\'"),"','TargetCode':''}")</f>
        <v>{'SheetId':'10e71e3f-e33f-4dd4-af3d-94703c3df8f3','UId':'b61ac26f-8818-46e0-ad15-6188ec8dd6df','Col':5,'Row':3,'Format':'numberic','Value':' ','TargetCode':''}</v>
      </c>
    </row>
    <row r="117" ht="12.75">
      <c r="A117" t="str">
        <f>CONCATENATE("{'SheetId':'10e71e3f-e33f-4dd4-af3d-94703c3df8f3'",",","'UId':'0869a5db-6bb4-43df-a72d-092f64a8658b'",",'Col':",COLUMN(BCKetQuaHoatDong_06117!F3),",'Row':",ROW(BCKetQuaHoatDong_06117!F3),",","'Format':'numberic'",",'Value':'",SUBSTITUTE(BCKetQuaHoatDong_06117!F3,"'","\'"),"','TargetCode':''}")</f>
        <v>{'SheetId':'10e71e3f-e33f-4dd4-af3d-94703c3df8f3','UId':'0869a5db-6bb4-43df-a72d-092f64a8658b','Col':6,'Row':3,'Format':'numberic','Value':'','TargetCode':''}</v>
      </c>
    </row>
    <row r="118" ht="12.75">
      <c r="A118" t="str">
        <f>CONCATENATE("{'SheetId':'10e71e3f-e33f-4dd4-af3d-94703c3df8f3'",",","'UId':'28ae9def-207d-4b7a-a7c2-f03faba44273'",",'Col':",COLUMN(BCKetQuaHoatDong_06117!D4),",'Row':",ROW(BCKetQuaHoatDong_06117!D4),",","'Format':'numberic'",",'Value':'",SUBSTITUTE(BCKetQuaHoatDong_06117!D4,"'","\'"),"','TargetCode':''}")</f>
        <v>{'SheetId':'10e71e3f-e33f-4dd4-af3d-94703c3df8f3','UId':'28ae9def-207d-4b7a-a7c2-f03faba44273','Col':4,'Row':4,'Format':'numberic','Value':'186552600','TargetCode':''}</v>
      </c>
    </row>
    <row r="119" ht="12.75">
      <c r="A119" t="str">
        <f>CONCATENATE("{'SheetId':'10e71e3f-e33f-4dd4-af3d-94703c3df8f3'",",","'UId':'1b00bdb4-a3d6-4c5d-845d-d5b5bdec57b0'",",'Col':",COLUMN(BCKetQuaHoatDong_06117!E4),",'Row':",ROW(BCKetQuaHoatDong_06117!E4),",","'Format':'numberic'",",'Value':'",SUBSTITUTE(BCKetQuaHoatDong_06117!E4,"'","\'"),"','TargetCode':''}")</f>
        <v>{'SheetId':'10e71e3f-e33f-4dd4-af3d-94703c3df8f3','UId':'1b00bdb4-a3d6-4c5d-845d-d5b5bdec57b0','Col':5,'Row':4,'Format':'numberic','Value':'490030417','TargetCode':''}</v>
      </c>
    </row>
    <row r="120" ht="12.75">
      <c r="A120" t="str">
        <f>CONCATENATE("{'SheetId':'10e71e3f-e33f-4dd4-af3d-94703c3df8f3'",",","'UId':'d84acb1a-0324-4520-9024-06731b4a90a3'",",'Col':",COLUMN(BCKetQuaHoatDong_06117!F4),",'Row':",ROW(BCKetQuaHoatDong_06117!F4),",","'Format':'numberic'",",'Value':'",SUBSTITUTE(BCKetQuaHoatDong_06117!F4,"'","\'"),"','TargetCode':''}")</f>
        <v>{'SheetId':'10e71e3f-e33f-4dd4-af3d-94703c3df8f3','UId':'d84acb1a-0324-4520-9024-06731b4a90a3','Col':6,'Row':4,'Format':'numberic','Value':'186552600','TargetCode':''}</v>
      </c>
    </row>
    <row r="121" ht="12.75">
      <c r="A121" t="str">
        <f>CONCATENATE("{'SheetId':'10e71e3f-e33f-4dd4-af3d-94703c3df8f3'",",","'UId':'473b1152-c8ca-40b9-a92c-5942db608a64'",",'Col':",COLUMN(BCKetQuaHoatDong_06117!D5),",'Row':",ROW(BCKetQuaHoatDong_06117!D5),",","'Format':'numberic'",",'Value':'",SUBSTITUTE(BCKetQuaHoatDong_06117!D5,"'","\'"),"','TargetCode':''}")</f>
        <v>{'SheetId':'10e71e3f-e33f-4dd4-af3d-94703c3df8f3','UId':'473b1152-c8ca-40b9-a92c-5942db608a64','Col':4,'Row':5,'Format':'numberic','Value':'1437350','TargetCode':''}</v>
      </c>
    </row>
    <row r="122" ht="12.75">
      <c r="A122" t="str">
        <f>CONCATENATE("{'SheetId':'10e71e3f-e33f-4dd4-af3d-94703c3df8f3'",",","'UId':'2f551e39-f82c-4a41-ba86-08b8ac8d55a9'",",'Col':",COLUMN(BCKetQuaHoatDong_06117!E5),",'Row':",ROW(BCKetQuaHoatDong_06117!E5),",","'Format':'numberic'",",'Value':'",SUBSTITUTE(BCKetQuaHoatDong_06117!E5,"'","\'"),"','TargetCode':''}")</f>
        <v>{'SheetId':'10e71e3f-e33f-4dd4-af3d-94703c3df8f3','UId':'2f551e39-f82c-4a41-ba86-08b8ac8d55a9','Col':5,'Row':5,'Format':'numberic','Value':'2101264','TargetCode':''}</v>
      </c>
    </row>
    <row r="123" ht="12.75">
      <c r="A123" t="str">
        <f>CONCATENATE("{'SheetId':'10e71e3f-e33f-4dd4-af3d-94703c3df8f3'",",","'UId':'eee5d365-c5fc-4063-88d5-5981703c19b0'",",'Col':",COLUMN(BCKetQuaHoatDong_06117!F5),",'Row':",ROW(BCKetQuaHoatDong_06117!F5),",","'Format':'numberic'",",'Value':'",SUBSTITUTE(BCKetQuaHoatDong_06117!F5,"'","\'"),"','TargetCode':''}")</f>
        <v>{'SheetId':'10e71e3f-e33f-4dd4-af3d-94703c3df8f3','UId':'eee5d365-c5fc-4063-88d5-5981703c19b0','Col':6,'Row':5,'Format':'numberic','Value':'1437350','TargetCode':''}</v>
      </c>
    </row>
    <row r="124" ht="12.75">
      <c r="A124" t="str">
        <f>CONCATENATE("{'SheetId':'10e71e3f-e33f-4dd4-af3d-94703c3df8f3'",",","'UId':'4bbb5566-07c4-48e5-b62d-11866cc58716'",",'Col':",COLUMN(BCKetQuaHoatDong_06117!D6),",'Row':",ROW(BCKetQuaHoatDong_06117!D6),",","'Format':'numberic'",",'Value':'",SUBSTITUTE(BCKetQuaHoatDong_06117!D6,"'","\'"),"','TargetCode':''}")</f>
        <v>{'SheetId':'10e71e3f-e33f-4dd4-af3d-94703c3df8f3','UId':'4bbb5566-07c4-48e5-b62d-11866cc58716','Col':4,'Row':6,'Format':'numberic','Value':' ','TargetCode':''}</v>
      </c>
    </row>
    <row r="125" ht="12.75">
      <c r="A125" t="str">
        <f>CONCATENATE("{'SheetId':'10e71e3f-e33f-4dd4-af3d-94703c3df8f3'",",","'UId':'b9080eca-5f7b-44a8-b488-61bc67bd21d0'",",'Col':",COLUMN(BCKetQuaHoatDong_06117!E6),",'Row':",ROW(BCKetQuaHoatDong_06117!E6),",","'Format':'numberic'",",'Value':'",SUBSTITUTE(BCKetQuaHoatDong_06117!E6,"'","\'"),"','TargetCode':''}")</f>
        <v>{'SheetId':'10e71e3f-e33f-4dd4-af3d-94703c3df8f3','UId':'b9080eca-5f7b-44a8-b488-61bc67bd21d0','Col':5,'Row':6,'Format':'numberic','Value':' ','TargetCode':''}</v>
      </c>
    </row>
    <row r="126" ht="12.75">
      <c r="A126" t="str">
        <f>CONCATENATE("{'SheetId':'10e71e3f-e33f-4dd4-af3d-94703c3df8f3'",",","'UId':'b577d53b-0ae4-4f3e-90a6-c49fdf69ddd0'",",'Col':",COLUMN(BCKetQuaHoatDong_06117!F6),",'Row':",ROW(BCKetQuaHoatDong_06117!F6),",","'Format':'numberic'",",'Value':'",SUBSTITUTE(BCKetQuaHoatDong_06117!F6,"'","\'"),"','TargetCode':''}")</f>
        <v>{'SheetId':'10e71e3f-e33f-4dd4-af3d-94703c3df8f3','UId':'b577d53b-0ae4-4f3e-90a6-c49fdf69ddd0','Col':6,'Row':6,'Format':'numberic','Value':' ','TargetCode':''}</v>
      </c>
    </row>
    <row r="127" ht="12.75">
      <c r="A127" t="str">
        <f>CONCATENATE("{'SheetId':'10e71e3f-e33f-4dd4-af3d-94703c3df8f3'",",","'UId':'f25051d0-3ad0-4989-baf7-8c8986d98379'",",'Col':",COLUMN(BCKetQuaHoatDong_06117!D7),",'Row':",ROW(BCKetQuaHoatDong_06117!D7),",","'Format':'numberic'",",'Value':'",SUBSTITUTE(BCKetQuaHoatDong_06117!D7,"'","\'"),"','TargetCode':''}")</f>
        <v>{'SheetId':'10e71e3f-e33f-4dd4-af3d-94703c3df8f3','UId':'f25051d0-3ad0-4989-baf7-8c8986d98379','Col':4,'Row':7,'Format':'numberic','Value':'359934046','TargetCode':''}</v>
      </c>
    </row>
    <row r="128" ht="12.75">
      <c r="A128" t="str">
        <f>CONCATENATE("{'SheetId':'10e71e3f-e33f-4dd4-af3d-94703c3df8f3'",",","'UId':'09cdb8da-6e51-4efb-bb63-385e08bcd117'",",'Col':",COLUMN(BCKetQuaHoatDong_06117!E7),",'Row':",ROW(BCKetQuaHoatDong_06117!E7),",","'Format':'numberic'",",'Value':'",SUBSTITUTE(BCKetQuaHoatDong_06117!E7,"'","\'"),"','TargetCode':''}")</f>
        <v>{'SheetId':'10e71e3f-e33f-4dd4-af3d-94703c3df8f3','UId':'09cdb8da-6e51-4efb-bb63-385e08bcd117','Col':5,'Row':7,'Format':'numberic','Value':'2459720985','TargetCode':''}</v>
      </c>
    </row>
    <row r="129" ht="12.75">
      <c r="A129" t="str">
        <f>CONCATENATE("{'SheetId':'10e71e3f-e33f-4dd4-af3d-94703c3df8f3'",",","'UId':'18667ea4-f280-4e17-9eb7-dbadce5f7114'",",'Col':",COLUMN(BCKetQuaHoatDong_06117!F7),",'Row':",ROW(BCKetQuaHoatDong_06117!F7),",","'Format':'numberic'",",'Value':'",SUBSTITUTE(BCKetQuaHoatDong_06117!F7,"'","\'"),"','TargetCode':''}")</f>
        <v>{'SheetId':'10e71e3f-e33f-4dd4-af3d-94703c3df8f3','UId':'18667ea4-f280-4e17-9eb7-dbadce5f7114','Col':6,'Row':7,'Format':'numberic','Value':'359934046','TargetCode':''}</v>
      </c>
    </row>
    <row r="130" ht="12.75">
      <c r="A130" t="str">
        <f>CONCATENATE("{'SheetId':'10e71e3f-e33f-4dd4-af3d-94703c3df8f3'",",","'UId':'88fab197-72ad-443c-aec4-2e89852863e8'",",'Col':",COLUMN(BCKetQuaHoatDong_06117!D8),",'Row':",ROW(BCKetQuaHoatDong_06117!D8),",","'Format':'numberic'",",'Value':'",SUBSTITUTE(BCKetQuaHoatDong_06117!D8,"'","\'"),"','TargetCode':''}")</f>
        <v>{'SheetId':'10e71e3f-e33f-4dd4-af3d-94703c3df8f3','UId':'88fab197-72ad-443c-aec4-2e89852863e8','Col':4,'Row':8,'Format':'numberic','Value':'247721354','TargetCode':''}</v>
      </c>
    </row>
    <row r="131" ht="12.75">
      <c r="A131" t="str">
        <f>CONCATENATE("{'SheetId':'10e71e3f-e33f-4dd4-af3d-94703c3df8f3'",",","'UId':'a20515c1-e8a2-429d-bfaf-2b55e9e05a10'",",'Col':",COLUMN(BCKetQuaHoatDong_06117!E8),",'Row':",ROW(BCKetQuaHoatDong_06117!E8),",","'Format':'numberic'",",'Value':'",SUBSTITUTE(BCKetQuaHoatDong_06117!E8,"'","\'"),"','TargetCode':''}")</f>
        <v>{'SheetId':'10e71e3f-e33f-4dd4-af3d-94703c3df8f3','UId':'a20515c1-e8a2-429d-bfaf-2b55e9e05a10','Col':5,'Row':8,'Format':'numberic','Value':'269787048','TargetCode':''}</v>
      </c>
    </row>
    <row r="132" ht="12.75">
      <c r="A132" t="str">
        <f>CONCATENATE("{'SheetId':'10e71e3f-e33f-4dd4-af3d-94703c3df8f3'",",","'UId':'14e80e07-52c9-4a79-bbb0-1ad384e51d9d'",",'Col':",COLUMN(BCKetQuaHoatDong_06117!F8),",'Row':",ROW(BCKetQuaHoatDong_06117!F8),",","'Format':'numberic'",",'Value':'",SUBSTITUTE(BCKetQuaHoatDong_06117!F8,"'","\'"),"','TargetCode':''}")</f>
        <v>{'SheetId':'10e71e3f-e33f-4dd4-af3d-94703c3df8f3','UId':'14e80e07-52c9-4a79-bbb0-1ad384e51d9d','Col':6,'Row':8,'Format':'numberic','Value':'247721354','TargetCode':''}</v>
      </c>
    </row>
    <row r="133" ht="12.75">
      <c r="A133" t="str">
        <f>CONCATENATE("{'SheetId':'10e71e3f-e33f-4dd4-af3d-94703c3df8f3'",",","'UId':'81b8ccb8-2917-43c3-bf3a-b42239a0628a'",",'Col':",COLUMN(BCKetQuaHoatDong_06117!D9),",'Row':",ROW(BCKetQuaHoatDong_06117!D9),",","'Format':'numberic'",",'Value':'",SUBSTITUTE(BCKetQuaHoatDong_06117!D9,"'","\'"),"','TargetCode':''}")</f>
        <v>{'SheetId':'10e71e3f-e33f-4dd4-af3d-94703c3df8f3','UId':'81b8ccb8-2917-43c3-bf3a-b42239a0628a','Col':4,'Row':9,'Format':'numberic','Value':'32425480','TargetCode':''}</v>
      </c>
    </row>
    <row r="134" ht="12.75">
      <c r="A134" t="str">
        <f>CONCATENATE("{'SheetId':'10e71e3f-e33f-4dd4-af3d-94703c3df8f3'",",","'UId':'e3a81b70-2ab4-4139-a4aa-7986e9ec635d'",",'Col':",COLUMN(BCKetQuaHoatDong_06117!E9),",'Row':",ROW(BCKetQuaHoatDong_06117!E9),",","'Format':'numberic'",",'Value':'",SUBSTITUTE(BCKetQuaHoatDong_06117!E9,"'","\'"),"','TargetCode':''}")</f>
        <v>{'SheetId':'10e71e3f-e33f-4dd4-af3d-94703c3df8f3','UId':'e3a81b70-2ab4-4139-a4aa-7986e9ec635d','Col':5,'Row':9,'Format':'numberic','Value':'32534239','TargetCode':''}</v>
      </c>
    </row>
    <row r="135" ht="12.75">
      <c r="A135" t="str">
        <f>CONCATENATE("{'SheetId':'10e71e3f-e33f-4dd4-af3d-94703c3df8f3'",",","'UId':'85f99454-b4f0-4fd7-b1ef-7c4b41697b9f'",",'Col':",COLUMN(BCKetQuaHoatDong_06117!F9),",'Row':",ROW(BCKetQuaHoatDong_06117!F9),",","'Format':'numberic'",",'Value':'",SUBSTITUTE(BCKetQuaHoatDong_06117!F9,"'","\'"),"','TargetCode':''}")</f>
        <v>{'SheetId':'10e71e3f-e33f-4dd4-af3d-94703c3df8f3','UId':'85f99454-b4f0-4fd7-b1ef-7c4b41697b9f','Col':6,'Row':9,'Format':'numberic','Value':'32425480','TargetCode':''}</v>
      </c>
    </row>
    <row r="136" ht="12.75">
      <c r="A136" t="str">
        <f>CONCATENATE("{'SheetId':'10e71e3f-e33f-4dd4-af3d-94703c3df8f3'",",","'UId':'1c7c76bb-7936-4708-a02c-aff4c2b3005f'",",'Col':",COLUMN(BCKetQuaHoatDong_06117!D10),",'Row':",ROW(BCKetQuaHoatDong_06117!D10),",","'Format':'numberic'",",'Value':'",SUBSTITUTE(BCKetQuaHoatDong_06117!D10,"'","\'"),"','TargetCode':''}")</f>
        <v>{'SheetId':'10e71e3f-e33f-4dd4-af3d-94703c3df8f3','UId':'1c7c76bb-7936-4708-a02c-aff4c2b3005f','Col':4,'Row':10,'Format':'numberic','Value':'49500000','TargetCode':''}</v>
      </c>
    </row>
    <row r="137" ht="12.75">
      <c r="A137" t="str">
        <f>CONCATENATE("{'SheetId':'10e71e3f-e33f-4dd4-af3d-94703c3df8f3'",",","'UId':'1c529c53-9bef-4ea5-a04c-c2d1871e1a29'",",'Col':",COLUMN(BCKetQuaHoatDong_06117!E10),",'Row':",ROW(BCKetQuaHoatDong_06117!E10),",","'Format':'numberic'",",'Value':'",SUBSTITUTE(BCKetQuaHoatDong_06117!E10,"'","\'"),"','TargetCode':''}")</f>
        <v>{'SheetId':'10e71e3f-e33f-4dd4-af3d-94703c3df8f3','UId':'1c529c53-9bef-4ea5-a04c-c2d1871e1a29','Col':5,'Row':10,'Format':'numberic','Value':'49500000','TargetCode':''}</v>
      </c>
    </row>
    <row r="138" ht="12.75">
      <c r="A138" t="str">
        <f>CONCATENATE("{'SheetId':'10e71e3f-e33f-4dd4-af3d-94703c3df8f3'",",","'UId':'dc30385c-b53d-4b8c-80e2-6681b05a186d'",",'Col':",COLUMN(BCKetQuaHoatDong_06117!F10),",'Row':",ROW(BCKetQuaHoatDong_06117!F10),",","'Format':'numberic'",",'Value':'",SUBSTITUTE(BCKetQuaHoatDong_06117!F10,"'","\'"),"','TargetCode':''}")</f>
        <v>{'SheetId':'10e71e3f-e33f-4dd4-af3d-94703c3df8f3','UId':'dc30385c-b53d-4b8c-80e2-6681b05a186d','Col':6,'Row':10,'Format':'numberic','Value':'49500000','TargetCode':''}</v>
      </c>
    </row>
    <row r="139" ht="12.75">
      <c r="A139" t="str">
        <f>CONCATENATE("{'SheetId':'10e71e3f-e33f-4dd4-af3d-94703c3df8f3'",",","'UId':'93618f9b-7e4c-424d-afd9-548ffea36ed7'",",'Col':",COLUMN(BCKetQuaHoatDong_06117!D11),",'Row':",ROW(BCKetQuaHoatDong_06117!D11),",","'Format':'numberic'",",'Value':'",SUBSTITUTE(BCKetQuaHoatDong_06117!D11,"'","\'"),"','TargetCode':''}")</f>
        <v>{'SheetId':'10e71e3f-e33f-4dd4-af3d-94703c3df8f3','UId':'93618f9b-7e4c-424d-afd9-548ffea36ed7','Col':4,'Row':11,'Format':'numberic','Value':'','TargetCode':''}</v>
      </c>
    </row>
    <row r="140" ht="12.75">
      <c r="A140" t="str">
        <f>CONCATENATE("{'SheetId':'10e71e3f-e33f-4dd4-af3d-94703c3df8f3'",",","'UId':'9c99b976-acaa-4085-af3d-fc42be7ce609'",",'Col':",COLUMN(BCKetQuaHoatDong_06117!E11),",'Row':",ROW(BCKetQuaHoatDong_06117!E11),",","'Format':'numberic'",",'Value':'",SUBSTITUTE(BCKetQuaHoatDong_06117!E11,"'","\'"),"','TargetCode':''}")</f>
        <v>{'SheetId':'10e71e3f-e33f-4dd4-af3d-94703c3df8f3','UId':'9c99b976-acaa-4085-af3d-fc42be7ce609','Col':5,'Row':11,'Format':'numberic','Value':'','TargetCode':''}</v>
      </c>
    </row>
    <row r="141" ht="12.75">
      <c r="A141" t="str">
        <f>CONCATENATE("{'SheetId':'10e71e3f-e33f-4dd4-af3d-94703c3df8f3'",",","'UId':'0560f63b-d290-4320-924a-91f5a9d01617'",",'Col':",COLUMN(BCKetQuaHoatDong_06117!F11),",'Row':",ROW(BCKetQuaHoatDong_06117!F11),",","'Format':'numberic'",",'Value':'",SUBSTITUTE(BCKetQuaHoatDong_06117!F11,"'","\'"),"','TargetCode':''}")</f>
        <v>{'SheetId':'10e71e3f-e33f-4dd4-af3d-94703c3df8f3','UId':'0560f63b-d290-4320-924a-91f5a9d01617','Col':6,'Row':11,'Format':'numberic','Value':'','TargetCode':''}</v>
      </c>
    </row>
    <row r="142" ht="12.75">
      <c r="A142" t="str">
        <f>CONCATENATE("{'SheetId':'10e71e3f-e33f-4dd4-af3d-94703c3df8f3'",",","'UId':'11357909-0367-4205-99e8-0d2acd8a9426'",",'Col':",COLUMN(BCKetQuaHoatDong_06117!D12),",'Row':",ROW(BCKetQuaHoatDong_06117!D12),",","'Format':'numberic'",",'Value':'",SUBSTITUTE(BCKetQuaHoatDong_06117!D12,"'","\'"),"','TargetCode':''}")</f>
        <v>{'SheetId':'10e71e3f-e33f-4dd4-af3d-94703c3df8f3','UId':'11357909-0367-4205-99e8-0d2acd8a9426','Col':4,'Row':12,'Format':'numberic','Value':'','TargetCode':''}</v>
      </c>
    </row>
    <row r="143" ht="12.75">
      <c r="A143" t="str">
        <f>CONCATENATE("{'SheetId':'10e71e3f-e33f-4dd4-af3d-94703c3df8f3'",",","'UId':'b00f625a-6dff-4b4a-a1d1-8190475c46cb'",",'Col':",COLUMN(BCKetQuaHoatDong_06117!E12),",'Row':",ROW(BCKetQuaHoatDong_06117!E12),",","'Format':'numberic'",",'Value':'",SUBSTITUTE(BCKetQuaHoatDong_06117!E12,"'","\'"),"','TargetCode':''}")</f>
        <v>{'SheetId':'10e71e3f-e33f-4dd4-af3d-94703c3df8f3','UId':'b00f625a-6dff-4b4a-a1d1-8190475c46cb','Col':5,'Row':12,'Format':'numberic','Value':'','TargetCode':''}</v>
      </c>
    </row>
    <row r="144" ht="12.75">
      <c r="A144" t="str">
        <f>CONCATENATE("{'SheetId':'10e71e3f-e33f-4dd4-af3d-94703c3df8f3'",",","'UId':'e5f36a3b-6b96-4e0c-a2c3-537058f32508'",",'Col':",COLUMN(BCKetQuaHoatDong_06117!F12),",'Row':",ROW(BCKetQuaHoatDong_06117!F12),",","'Format':'numberic'",",'Value':'",SUBSTITUTE(BCKetQuaHoatDong_06117!F12,"'","\'"),"','TargetCode':''}")</f>
        <v>{'SheetId':'10e71e3f-e33f-4dd4-af3d-94703c3df8f3','UId':'e5f36a3b-6b96-4e0c-a2c3-537058f32508','Col':6,'Row':12,'Format':'numberic','Value':'','TargetCode':''}</v>
      </c>
    </row>
    <row r="145" ht="12.75">
      <c r="A145" t="str">
        <f>CONCATENATE("{'SheetId':'10e71e3f-e33f-4dd4-af3d-94703c3df8f3'",",","'UId':'7a6ab7ac-b1ea-42f1-ad07-545dbef29792'",",'Col':",COLUMN(BCKetQuaHoatDong_06117!D13),",'Row':",ROW(BCKetQuaHoatDong_06117!D13),",","'Format':'numberic'",",'Value':'",SUBSTITUTE(BCKetQuaHoatDong_06117!D13,"'","\'"),"','TargetCode':''}")</f>
        <v>{'SheetId':'10e71e3f-e33f-4dd4-af3d-94703c3df8f3','UId':'7a6ab7ac-b1ea-42f1-ad07-545dbef29792','Col':4,'Row':13,'Format':'numberic','Value':'23217533','TargetCode':''}</v>
      </c>
    </row>
    <row r="146" ht="12.75">
      <c r="A146" t="str">
        <f>CONCATENATE("{'SheetId':'10e71e3f-e33f-4dd4-af3d-94703c3df8f3'",",","'UId':'15fb654a-f873-4df4-b6ad-617d3e5423c1'",",'Col':",COLUMN(BCKetQuaHoatDong_06117!E13),",'Row':",ROW(BCKetQuaHoatDong_06117!E13),",","'Format':'numberic'",",'Value':'",SUBSTITUTE(BCKetQuaHoatDong_06117!E13,"'","\'"),"','TargetCode':''}")</f>
        <v>{'SheetId':'10e71e3f-e33f-4dd4-af3d-94703c3df8f3','UId':'15fb654a-f873-4df4-b6ad-617d3e5423c1','Col':5,'Row':13,'Format':'numberic','Value':'22180823','TargetCode':''}</v>
      </c>
    </row>
    <row r="147" ht="12.75">
      <c r="A147" t="str">
        <f>CONCATENATE("{'SheetId':'10e71e3f-e33f-4dd4-af3d-94703c3df8f3'",",","'UId':'5ce989de-7af9-4ead-b746-2cf97a6442f5'",",'Col':",COLUMN(BCKetQuaHoatDong_06117!F13),",'Row':",ROW(BCKetQuaHoatDong_06117!F13),",","'Format':'numberic'",",'Value':'",SUBSTITUTE(BCKetQuaHoatDong_06117!F13,"'","\'"),"','TargetCode':''}")</f>
        <v>{'SheetId':'10e71e3f-e33f-4dd4-af3d-94703c3df8f3','UId':'5ce989de-7af9-4ead-b746-2cf97a6442f5','Col':6,'Row':13,'Format':'numberic','Value':'23217533','TargetCode':''}</v>
      </c>
    </row>
    <row r="148" ht="12.75">
      <c r="A148" t="str">
        <f>CONCATENATE("{'SheetId':'10e71e3f-e33f-4dd4-af3d-94703c3df8f3'",",","'UId':'16ee7ac4-d400-41cd-bd9a-dfa2de623fce'",",'Col':",COLUMN(BCKetQuaHoatDong_06117!D14),",'Row':",ROW(BCKetQuaHoatDong_06117!D14),",","'Format':'numberic'",",'Value':'",SUBSTITUTE(BCKetQuaHoatDong_06117!D14,"'","\'"),"','TargetCode':''}")</f>
        <v>{'SheetId':'10e71e3f-e33f-4dd4-af3d-94703c3df8f3','UId':'16ee7ac4-d400-41cd-bd9a-dfa2de623fce','Col':4,'Row':14,'Format':'numberic','Value':' ','TargetCode':''}</v>
      </c>
    </row>
    <row r="149" ht="12.75">
      <c r="A149" t="str">
        <f>CONCATENATE("{'SheetId':'10e71e3f-e33f-4dd4-af3d-94703c3df8f3'",",","'UId':'54fb812b-de90-4f94-9cfc-3fc4fdb9d0fb'",",'Col':",COLUMN(BCKetQuaHoatDong_06117!E14),",'Row':",ROW(BCKetQuaHoatDong_06117!E14),",","'Format':'numberic'",",'Value':'",SUBSTITUTE(BCKetQuaHoatDong_06117!E14,"'","\'"),"','TargetCode':''}")</f>
        <v>{'SheetId':'10e71e3f-e33f-4dd4-af3d-94703c3df8f3','UId':'54fb812b-de90-4f94-9cfc-3fc4fdb9d0fb','Col':5,'Row':14,'Format':'numberic','Value':' ','TargetCode':''}</v>
      </c>
    </row>
    <row r="150" ht="12.75">
      <c r="A150" t="str">
        <f>CONCATENATE("{'SheetId':'10e71e3f-e33f-4dd4-af3d-94703c3df8f3'",",","'UId':'f002f02a-2b92-41db-b48d-1fcd85267faa'",",'Col':",COLUMN(BCKetQuaHoatDong_06117!F14),",'Row':",ROW(BCKetQuaHoatDong_06117!F14),",","'Format':'numberic'",",'Value':'",SUBSTITUTE(BCKetQuaHoatDong_06117!F14,"'","\'"),"','TargetCode':''}")</f>
        <v>{'SheetId':'10e71e3f-e33f-4dd4-af3d-94703c3df8f3','UId':'f002f02a-2b92-41db-b48d-1fcd85267faa','Col':6,'Row':14,'Format':'numberic','Value':' ','TargetCode':''}</v>
      </c>
    </row>
    <row r="151" ht="12.75">
      <c r="A151" t="str">
        <f>CONCATENATE("{'SheetId':'10e71e3f-e33f-4dd4-af3d-94703c3df8f3'",",","'UId':'5ce9ec02-8f8e-4cd5-a2c8-a8bca9c218f6'",",'Col':",COLUMN(BCKetQuaHoatDong_06117!D15),",'Row':",ROW(BCKetQuaHoatDong_06117!D15),",","'Format':'numberic'",",'Value':'",SUBSTITUTE(BCKetQuaHoatDong_06117!D15,"'","\'"),"','TargetCode':''}")</f>
        <v>{'SheetId':'10e71e3f-e33f-4dd4-af3d-94703c3df8f3','UId':'5ce9ec02-8f8e-4cd5-a2c8-a8bca9c218f6','Col':4,'Row':15,'Format':'numberic','Value':' ','TargetCode':''}</v>
      </c>
    </row>
    <row r="152" ht="12.75">
      <c r="A152" t="str">
        <f>CONCATENATE("{'SheetId':'10e71e3f-e33f-4dd4-af3d-94703c3df8f3'",",","'UId':'a5a90f5c-f881-4106-8a84-a5f94c36144b'",",'Col':",COLUMN(BCKetQuaHoatDong_06117!E15),",'Row':",ROW(BCKetQuaHoatDong_06117!E15),",","'Format':'numberic'",",'Value':'",SUBSTITUTE(BCKetQuaHoatDong_06117!E15,"'","\'"),"','TargetCode':''}")</f>
        <v>{'SheetId':'10e71e3f-e33f-4dd4-af3d-94703c3df8f3','UId':'a5a90f5c-f881-4106-8a84-a5f94c36144b','Col':5,'Row':15,'Format':'numberic','Value':' ','TargetCode':''}</v>
      </c>
    </row>
    <row r="153" ht="12.75">
      <c r="A153" t="str">
        <f>CONCATENATE("{'SheetId':'10e71e3f-e33f-4dd4-af3d-94703c3df8f3'",",","'UId':'6a3c6290-0c64-493e-8024-df854c7d2fad'",",'Col':",COLUMN(BCKetQuaHoatDong_06117!F15),",'Row':",ROW(BCKetQuaHoatDong_06117!F15),",","'Format':'numberic'",",'Value':'",SUBSTITUTE(BCKetQuaHoatDong_06117!F15,"'","\'"),"','TargetCode':''}")</f>
        <v>{'SheetId':'10e71e3f-e33f-4dd4-af3d-94703c3df8f3','UId':'6a3c6290-0c64-493e-8024-df854c7d2fad','Col':6,'Row':15,'Format':'numberic','Value':' ','TargetCode':''}</v>
      </c>
    </row>
    <row r="154" ht="12.75">
      <c r="A154" t="str">
        <f>CONCATENATE("{'SheetId':'10e71e3f-e33f-4dd4-af3d-94703c3df8f3'",",","'UId':'3ac7dcf9-1164-4216-8f1b-158fe6bcab93'",",'Col':",COLUMN(BCKetQuaHoatDong_06117!D16),",'Row':",ROW(BCKetQuaHoatDong_06117!D16),",","'Format':'numberic'",",'Value':'",SUBSTITUTE(BCKetQuaHoatDong_06117!D16,"'","\'"),"','TargetCode':''}")</f>
        <v>{'SheetId':'10e71e3f-e33f-4dd4-af3d-94703c3df8f3','UId':'3ac7dcf9-1164-4216-8f1b-158fe6bcab93','Col':4,'Row':16,'Format':'numberic','Value':'2302012','TargetCode':''}</v>
      </c>
    </row>
    <row r="155" ht="12.75">
      <c r="A155" t="str">
        <f>CONCATENATE("{'SheetId':'10e71e3f-e33f-4dd4-af3d-94703c3df8f3'",",","'UId':'333fccb3-4d43-4e1e-ad07-10c13710abdb'",",'Col':",COLUMN(BCKetQuaHoatDong_06117!E16),",'Row':",ROW(BCKetQuaHoatDong_06117!E16),",","'Format':'numberic'",",'Value':'",SUBSTITUTE(BCKetQuaHoatDong_06117!E16,"'","\'"),"','TargetCode':''}")</f>
        <v>{'SheetId':'10e71e3f-e33f-4dd4-af3d-94703c3df8f3','UId':'333fccb3-4d43-4e1e-ad07-10c13710abdb','Col':5,'Row':16,'Format':'numberic','Value':'2653156','TargetCode':''}</v>
      </c>
    </row>
    <row r="156" ht="12.75">
      <c r="A156" t="str">
        <f>CONCATENATE("{'SheetId':'10e71e3f-e33f-4dd4-af3d-94703c3df8f3'",",","'UId':'ac1d54a3-8e22-4662-89db-141028743938'",",'Col':",COLUMN(BCKetQuaHoatDong_06117!F16),",'Row':",ROW(BCKetQuaHoatDong_06117!F16),",","'Format':'numberic'",",'Value':'",SUBSTITUTE(BCKetQuaHoatDong_06117!F16,"'","\'"),"','TargetCode':''}")</f>
        <v>{'SheetId':'10e71e3f-e33f-4dd4-af3d-94703c3df8f3','UId':'ac1d54a3-8e22-4662-89db-141028743938','Col':6,'Row':16,'Format':'numberic','Value':'2302012','TargetCode':''}</v>
      </c>
    </row>
    <row r="157" ht="12.75">
      <c r="A157" t="str">
        <f>CONCATENATE("{'SheetId':'10e71e3f-e33f-4dd4-af3d-94703c3df8f3'",",","'UId':'5ffdbd88-6d86-4669-88fb-4ad31959066d'",",'Col':",COLUMN(BCKetQuaHoatDong_06117!D17),",'Row':",ROW(BCKetQuaHoatDong_06117!D17),",","'Format':'numberic'",",'Value':'",SUBSTITUTE(BCKetQuaHoatDong_06117!D17,"'","\'"),"','TargetCode':''}")</f>
        <v>{'SheetId':'10e71e3f-e33f-4dd4-af3d-94703c3df8f3','UId':'5ffdbd88-6d86-4669-88fb-4ad31959066d','Col':4,'Row':17,'Format':'numberic','Value':'4767667','TargetCode':''}</v>
      </c>
    </row>
    <row r="158" ht="12.75">
      <c r="A158" t="str">
        <f>CONCATENATE("{'SheetId':'10e71e3f-e33f-4dd4-af3d-94703c3df8f3'",",","'UId':'97baac8f-3563-4d74-8a66-ea812b935fe6'",",'Col':",COLUMN(BCKetQuaHoatDong_06117!E17),",'Row':",ROW(BCKetQuaHoatDong_06117!E17),",","'Format':'numberic'",",'Value':'",SUBSTITUTE(BCKetQuaHoatDong_06117!E17,"'","\'"),"','TargetCode':''}")</f>
        <v>{'SheetId':'10e71e3f-e33f-4dd4-af3d-94703c3df8f3','UId':'97baac8f-3563-4d74-8a66-ea812b935fe6','Col':5,'Row':17,'Format':'numberic','Value':'2083065719','TargetCode':''}</v>
      </c>
    </row>
    <row r="159" ht="12.75">
      <c r="A159" t="str">
        <f>CONCATENATE("{'SheetId':'10e71e3f-e33f-4dd4-af3d-94703c3df8f3'",",","'UId':'87124df7-f522-4200-b7a7-929e0353b691'",",'Col':",COLUMN(BCKetQuaHoatDong_06117!F17),",'Row':",ROW(BCKetQuaHoatDong_06117!F17),",","'Format':'numberic'",",'Value':'",SUBSTITUTE(BCKetQuaHoatDong_06117!F17,"'","\'"),"','TargetCode':''}")</f>
        <v>{'SheetId':'10e71e3f-e33f-4dd4-af3d-94703c3df8f3','UId':'87124df7-f522-4200-b7a7-929e0353b691','Col':6,'Row':17,'Format':'numberic','Value':'4767667','TargetCode':''}</v>
      </c>
    </row>
    <row r="160" ht="12.75">
      <c r="A160" t="str">
        <f>CONCATENATE("{'SheetId':'10e71e3f-e33f-4dd4-af3d-94703c3df8f3'",",","'UId':'f8eaed6f-7bab-42fb-9ca7-4dbc81cc810d'",",'Col':",COLUMN(BCKetQuaHoatDong_06117!A19),",'Row':",ROW(BCKetQuaHoatDong_06117!A19),",","'ColDynamic':",COLUMN(BCKetQuaHoatDong_06117!A20),",","'RowDynamic':",ROW(BCKetQuaHoatDong_06117!A20),",","'Format':'numberic'",",'Value':'",SUBSTITUTE(BCKetQuaHoatDong_06117!A19,"'","\'"),"','TargetCode':''}")</f>
        <v>{'SheetId':'10e71e3f-e33f-4dd4-af3d-94703c3df8f3','UId':'f8eaed6f-7bab-42fb-9ca7-4dbc81cc810d','Col':1,'Row':19,'ColDynamic':1,'RowDynamic':20,'Format':'numberic','Value':' ','TargetCode':''}</v>
      </c>
    </row>
    <row r="161" ht="12.75">
      <c r="A161" t="str">
        <f>CONCATENATE("{'SheetId':'10e71e3f-e33f-4dd4-af3d-94703c3df8f3'",",","'UId':'30ec1e78-6b1c-4b6c-9c22-4ef109d956d4'",",'Col':",COLUMN(BCKetQuaHoatDong_06117!B19),",'Row':",ROW(BCKetQuaHoatDong_06117!B19),",","'ColDynamic':",COLUMN(BCKetQuaHoatDong_06117!B20),",","'RowDynamic':",ROW(BCKetQuaHoatDong_06117!B20),",","'Format':'string'",",'Value':'",SUBSTITUTE(BCKetQuaHoatDong_06117!B19,"'","\'"),"','TargetCode':''}")</f>
        <v>{'SheetId':'10e71e3f-e33f-4dd4-af3d-94703c3df8f3','UId':'30ec1e78-6b1c-4b6c-9c22-4ef109d956d4','Col':2,'Row':19,'ColDynamic':2,'RowDynamic':20,'Format':'string','Value':'...','TargetCode':''}</v>
      </c>
    </row>
    <row r="162" ht="12.75">
      <c r="A162" t="str">
        <f>CONCATENATE("{'SheetId':'10e71e3f-e33f-4dd4-af3d-94703c3df8f3'",",","'UId':'c0ca5a77-8c53-4958-8bd0-6ffa6a87adea'",",'Col':",COLUMN(BCKetQuaHoatDong_06117!C19),",'Row':",ROW(BCKetQuaHoatDong_06117!C19),",","'ColDynamic':",COLUMN(BCKetQuaHoatDong_06117!C20),",","'RowDynamic':",ROW(BCKetQuaHoatDong_06117!C20),",","'Format':'numberic'",",'Value':'",SUBSTITUTE(BCKetQuaHoatDong_06117!C19,"'","\'"),"','TargetCode':''}")</f>
        <v>{'SheetId':'10e71e3f-e33f-4dd4-af3d-94703c3df8f3','UId':'c0ca5a77-8c53-4958-8bd0-6ffa6a87adea','Col':3,'Row':19,'ColDynamic':3,'RowDynamic':20,'Format':'numberic','Value':'','TargetCode':''}</v>
      </c>
    </row>
    <row r="163" ht="12.75">
      <c r="A163" t="str">
        <f>CONCATENATE("{'SheetId':'10e71e3f-e33f-4dd4-af3d-94703c3df8f3'",",","'UId':'f774291c-6c1e-4f14-b8a8-ca1e7b72d755'",",'Col':",COLUMN(BCKetQuaHoatDong_06117!D19),",'Row':",ROW(BCKetQuaHoatDong_06117!D19),",","'ColDynamic':",COLUMN(BCKetQuaHoatDong_06117!D20),",","'RowDynamic':",ROW(BCKetQuaHoatDong_06117!D20),",","'Format':'numberic'",",'Value':'",SUBSTITUTE(BCKetQuaHoatDong_06117!D19,"'","\'"),"','TargetCode':''}")</f>
        <v>{'SheetId':'10e71e3f-e33f-4dd4-af3d-94703c3df8f3','UId':'f774291c-6c1e-4f14-b8a8-ca1e7b72d755','Col':4,'Row':19,'ColDynamic':4,'RowDynamic':20,'Format':'numberic','Value':' ','TargetCode':''}</v>
      </c>
    </row>
    <row r="164" ht="12.75">
      <c r="A164" t="str">
        <f>CONCATENATE("{'SheetId':'10e71e3f-e33f-4dd4-af3d-94703c3df8f3'",",","'UId':'173f9a1c-8a1b-4aa4-b133-4ead513074c4'",",'Col':",COLUMN(BCKetQuaHoatDong_06117!E19),",'Row':",ROW(BCKetQuaHoatDong_06117!E19),",","'ColDynamic':",COLUMN(BCKetQuaHoatDong_06117!E20),",","'RowDynamic':",ROW(BCKetQuaHoatDong_06117!E20),",","'Format':'numberic'",",'Value':'",SUBSTITUTE(BCKetQuaHoatDong_06117!E19,"'","\'"),"','TargetCode':''}")</f>
        <v>{'SheetId':'10e71e3f-e33f-4dd4-af3d-94703c3df8f3','UId':'173f9a1c-8a1b-4aa4-b133-4ead513074c4','Col':5,'Row':19,'ColDynamic':5,'RowDynamic':20,'Format':'numberic','Value':' ','TargetCode':''}</v>
      </c>
    </row>
    <row r="165" ht="12.75">
      <c r="A165" t="str">
        <f>CONCATENATE("{'SheetId':'10e71e3f-e33f-4dd4-af3d-94703c3df8f3'",",","'UId':'55053cb3-a568-472a-8ec3-51eb247262d0'",",'Col':",COLUMN(BCKetQuaHoatDong_06117!F19),",'Row':",ROW(BCKetQuaHoatDong_06117!F19),",","'ColDynamic':",COLUMN(BCKetQuaHoatDong_06117!F20),",","'RowDynamic':",ROW(BCKetQuaHoatDong_06117!F20),",","'Format':'numberic'",",'Value':'",SUBSTITUTE(BCKetQuaHoatDong_06117!F19,"'","\'"),"','TargetCode':''}")</f>
        <v>{'SheetId':'10e71e3f-e33f-4dd4-af3d-94703c3df8f3','UId':'55053cb3-a568-472a-8ec3-51eb247262d0','Col':6,'Row':19,'ColDynamic':6,'RowDynamic':20,'Format':'numberic','Value':' ','TargetCode':''}</v>
      </c>
    </row>
    <row r="166" ht="12.75">
      <c r="A166" t="str">
        <f>CONCATENATE("{'SheetId':'10e71e3f-e33f-4dd4-af3d-94703c3df8f3'",",","'UId':'f76b28c8-f5a9-46e7-b7f1-2172426f3dce'",",'Col':",COLUMN(BCKetQuaHoatDong_06117!D20),",'Row':",ROW(BCKetQuaHoatDong_06117!D20),",","'Format':'numberic'",",'Value':'",SUBSTITUTE(BCKetQuaHoatDong_06117!D20,"'","\'"),"','TargetCode':''}")</f>
        <v>{'SheetId':'10e71e3f-e33f-4dd4-af3d-94703c3df8f3','UId':'f76b28c8-f5a9-46e7-b7f1-2172426f3dce','Col':4,'Row':20,'Format':'numberic','Value':'-171944096','TargetCode':''}</v>
      </c>
    </row>
    <row r="167" ht="12.75">
      <c r="A167" t="str">
        <f>CONCATENATE("{'SheetId':'10e71e3f-e33f-4dd4-af3d-94703c3df8f3'",",","'UId':'6e0a54f4-86f0-4c14-a78e-ef3ddb39d022'",",'Col':",COLUMN(BCKetQuaHoatDong_06117!E20),",'Row':",ROW(BCKetQuaHoatDong_06117!E20),",","'Format':'numberic'",",'Value':'",SUBSTITUTE(BCKetQuaHoatDong_06117!E20,"'","\'"),"','TargetCode':''}")</f>
        <v>{'SheetId':'10e71e3f-e33f-4dd4-af3d-94703c3df8f3','UId':'6e0a54f4-86f0-4c14-a78e-ef3ddb39d022','Col':5,'Row':20,'Format':'numberic','Value':'-1967589304','TargetCode':''}</v>
      </c>
    </row>
    <row r="168" ht="12.75">
      <c r="A168" t="str">
        <f>CONCATENATE("{'SheetId':'10e71e3f-e33f-4dd4-af3d-94703c3df8f3'",",","'UId':'b6cd5dc5-6e79-4421-bd9a-f11d7ae6d252'",",'Col':",COLUMN(BCKetQuaHoatDong_06117!F20),",'Row':",ROW(BCKetQuaHoatDong_06117!F20),",","'Format':'numberic'",",'Value':'",SUBSTITUTE(BCKetQuaHoatDong_06117!F20,"'","\'"),"','TargetCode':''}")</f>
        <v>{'SheetId':'10e71e3f-e33f-4dd4-af3d-94703c3df8f3','UId':'b6cd5dc5-6e79-4421-bd9a-f11d7ae6d252','Col':6,'Row':20,'Format':'numberic','Value':'-171944096','TargetCode':''}</v>
      </c>
    </row>
    <row r="169" ht="12.75">
      <c r="A169" t="str">
        <f>CONCATENATE("{'SheetId':'10e71e3f-e33f-4dd4-af3d-94703c3df8f3'",",","'UId':'51809f55-9953-4f4d-b493-ad6983576f11'",",'Col':",COLUMN(BCKetQuaHoatDong_06117!D21),",'Row':",ROW(BCKetQuaHoatDong_06117!D21),",","'Format':'numberic'",",'Value':'",SUBSTITUTE(BCKetQuaHoatDong_06117!D21,"'","\'"),"','TargetCode':''}")</f>
        <v>{'SheetId':'10e71e3f-e33f-4dd4-af3d-94703c3df8f3','UId':'51809f55-9953-4f4d-b493-ad6983576f11','Col':4,'Row':21,'Format':'numberic','Value':'-8778165129','TargetCode':''}</v>
      </c>
    </row>
    <row r="170" ht="12.75">
      <c r="A170" t="str">
        <f>CONCATENATE("{'SheetId':'10e71e3f-e33f-4dd4-af3d-94703c3df8f3'",",","'UId':'68b26bc7-3bc5-4854-98d5-a950f2e6f25e'",",'Col':",COLUMN(BCKetQuaHoatDong_06117!E21),",'Row':",ROW(BCKetQuaHoatDong_06117!E21),",","'Format':'numberic'",",'Value':'",SUBSTITUTE(BCKetQuaHoatDong_06117!E21,"'","\'"),"','TargetCode':''}")</f>
        <v>{'SheetId':'10e71e3f-e33f-4dd4-af3d-94703c3df8f3','UId':'68b26bc7-3bc5-4854-98d5-a950f2e6f25e','Col':5,'Row':21,'Format':'numberic','Value':'17956654544','TargetCode':''}</v>
      </c>
    </row>
    <row r="171" ht="12.75">
      <c r="A171" t="str">
        <f>CONCATENATE("{'SheetId':'10e71e3f-e33f-4dd4-af3d-94703c3df8f3'",",","'UId':'17a2ca24-43fd-4a68-b143-528cb865b2d5'",",'Col':",COLUMN(BCKetQuaHoatDong_06117!F21),",'Row':",ROW(BCKetQuaHoatDong_06117!F21),",","'Format':'numberic'",",'Value':'",SUBSTITUTE(BCKetQuaHoatDong_06117!F21,"'","\'"),"','TargetCode':''}")</f>
        <v>{'SheetId':'10e71e3f-e33f-4dd4-af3d-94703c3df8f3','UId':'17a2ca24-43fd-4a68-b143-528cb865b2d5','Col':6,'Row':21,'Format':'numberic','Value':'-8778165129','TargetCode':''}</v>
      </c>
    </row>
    <row r="172" ht="12.75">
      <c r="A172" t="str">
        <f>CONCATENATE("{'SheetId':'10e71e3f-e33f-4dd4-af3d-94703c3df8f3'",",","'UId':'34caef29-8018-4c8e-b3e7-0c478f947ed0'",",'Col':",COLUMN(BCKetQuaHoatDong_06117!D22),",'Row':",ROW(BCKetQuaHoatDong_06117!D22),",","'Format':'numberic'",",'Value':'",SUBSTITUTE(BCKetQuaHoatDong_06117!D22,"'","\'"),"','TargetCode':''}")</f>
        <v>{'SheetId':'10e71e3f-e33f-4dd4-af3d-94703c3df8f3','UId':'34caef29-8018-4c8e-b3e7-0c478f947ed0','Col':4,'Row':22,'Format':'numberic','Value':'45794576','TargetCode':''}</v>
      </c>
    </row>
    <row r="173" ht="12.75">
      <c r="A173" t="str">
        <f>CONCATENATE("{'SheetId':'10e71e3f-e33f-4dd4-af3d-94703c3df8f3'",",","'UId':'e6ea9ca5-2ab1-496d-a48c-0f05420b6bf9'",",'Col':",COLUMN(BCKetQuaHoatDong_06117!E22),",'Row':",ROW(BCKetQuaHoatDong_06117!E22),",","'Format':'numberic'",",'Value':'",SUBSTITUTE(BCKetQuaHoatDong_06117!E22,"'","\'"),"','TargetCode':''}")</f>
        <v>{'SheetId':'10e71e3f-e33f-4dd4-af3d-94703c3df8f3','UId':'e6ea9ca5-2ab1-496d-a48c-0f05420b6bf9','Col':5,'Row':22,'Format':'numberic','Value':'-15340027','TargetCode':''}</v>
      </c>
    </row>
    <row r="174" ht="12.75">
      <c r="A174" t="str">
        <f>CONCATENATE("{'SheetId':'10e71e3f-e33f-4dd4-af3d-94703c3df8f3'",",","'UId':'8e541a6c-1bbc-4a45-b90a-9dbb79b85d87'",",'Col':",COLUMN(BCKetQuaHoatDong_06117!F22),",'Row':",ROW(BCKetQuaHoatDong_06117!F22),",","'Format':'numberic'",",'Value':'",SUBSTITUTE(BCKetQuaHoatDong_06117!F22,"'","\'"),"','TargetCode':''}")</f>
        <v>{'SheetId':'10e71e3f-e33f-4dd4-af3d-94703c3df8f3','UId':'8e541a6c-1bbc-4a45-b90a-9dbb79b85d87','Col':6,'Row':22,'Format':'numberic','Value':'45794576','TargetCode':''}</v>
      </c>
    </row>
    <row r="175" ht="12.75">
      <c r="A175" t="str">
        <f>CONCATENATE("{'SheetId':'10e71e3f-e33f-4dd4-af3d-94703c3df8f3'",",","'UId':'1c874017-ad07-4bd9-a4fb-4613b4a39227'",",'Col':",COLUMN(BCKetQuaHoatDong_06117!D23),",'Row':",ROW(BCKetQuaHoatDong_06117!D23),",","'Format':'numberic'",",'Value':'",SUBSTITUTE(BCKetQuaHoatDong_06117!D23,"'","\'"),"','TargetCode':''}")</f>
        <v>{'SheetId':'10e71e3f-e33f-4dd4-af3d-94703c3df8f3','UId':'1c874017-ad07-4bd9-a4fb-4613b4a39227','Col':4,'Row':23,'Format':'numberic','Value':'-8823959705','TargetCode':''}</v>
      </c>
    </row>
    <row r="176" ht="12.75">
      <c r="A176" t="str">
        <f>CONCATENATE("{'SheetId':'10e71e3f-e33f-4dd4-af3d-94703c3df8f3'",",","'UId':'aa7bb020-3925-4ed9-845b-5f8a91ebd3c3'",",'Col':",COLUMN(BCKetQuaHoatDong_06117!E23),",'Row':",ROW(BCKetQuaHoatDong_06117!E23),",","'Format':'numberic'",",'Value':'",SUBSTITUTE(BCKetQuaHoatDong_06117!E23,"'","\'"),"','TargetCode':''}")</f>
        <v>{'SheetId':'10e71e3f-e33f-4dd4-af3d-94703c3df8f3','UId':'aa7bb020-3925-4ed9-845b-5f8a91ebd3c3','Col':5,'Row':23,'Format':'numberic','Value':'17971994571','TargetCode':''}</v>
      </c>
    </row>
    <row r="177" ht="12.75">
      <c r="A177" t="str">
        <f>CONCATENATE("{'SheetId':'10e71e3f-e33f-4dd4-af3d-94703c3df8f3'",",","'UId':'f7237a9c-43b1-4626-92f0-9202279aafd0'",",'Col':",COLUMN(BCKetQuaHoatDong_06117!F23),",'Row':",ROW(BCKetQuaHoatDong_06117!F23),",","'Format':'numberic'",",'Value':'",SUBSTITUTE(BCKetQuaHoatDong_06117!F23,"'","\'"),"','TargetCode':''}")</f>
        <v>{'SheetId':'10e71e3f-e33f-4dd4-af3d-94703c3df8f3','UId':'f7237a9c-43b1-4626-92f0-9202279aafd0','Col':6,'Row':23,'Format':'numberic','Value':'-8823959705','TargetCode':''}</v>
      </c>
    </row>
    <row r="178" ht="12.75">
      <c r="A178" t="str">
        <f>CONCATENATE("{'SheetId':'10e71e3f-e33f-4dd4-af3d-94703c3df8f3'",",","'UId':'886a61aa-2c4e-40af-b337-7d150187a6da'",",'Col':",COLUMN(BCKetQuaHoatDong_06117!D24),",'Row':",ROW(BCKetQuaHoatDong_06117!D24),",","'Format':'numberic'",",'Value':'",SUBSTITUTE(BCKetQuaHoatDong_06117!D24,"'","\'"),"','TargetCode':''}")</f>
        <v>{'SheetId':'10e71e3f-e33f-4dd4-af3d-94703c3df8f3','UId':'886a61aa-2c4e-40af-b337-7d150187a6da','Col':4,'Row':24,'Format':'numberic','Value':'-8950109225','TargetCode':''}</v>
      </c>
    </row>
    <row r="179" ht="12.75">
      <c r="A179" t="str">
        <f>CONCATENATE("{'SheetId':'10e71e3f-e33f-4dd4-af3d-94703c3df8f3'",",","'UId':'e67606e8-19cb-40ab-b05a-540c53621173'",",'Col':",COLUMN(BCKetQuaHoatDong_06117!E24),",'Row':",ROW(BCKetQuaHoatDong_06117!E24),",","'Format':'numberic'",",'Value':'",SUBSTITUTE(BCKetQuaHoatDong_06117!E24,"'","\'"),"','TargetCode':''}")</f>
        <v>{'SheetId':'10e71e3f-e33f-4dd4-af3d-94703c3df8f3','UId':'e67606e8-19cb-40ab-b05a-540c53621173','Col':5,'Row':24,'Format':'numberic','Value':'15989065240','TargetCode':''}</v>
      </c>
    </row>
    <row r="180" ht="12.75">
      <c r="A180" t="str">
        <f>CONCATENATE("{'SheetId':'10e71e3f-e33f-4dd4-af3d-94703c3df8f3'",",","'UId':'a29a39ae-726f-48b2-89e6-914877dd7f22'",",'Col':",COLUMN(BCKetQuaHoatDong_06117!F24),",'Row':",ROW(BCKetQuaHoatDong_06117!F24),",","'Format':'numberic'",",'Value':'",SUBSTITUTE(BCKetQuaHoatDong_06117!F24,"'","\'"),"','TargetCode':''}")</f>
        <v>{'SheetId':'10e71e3f-e33f-4dd4-af3d-94703c3df8f3','UId':'a29a39ae-726f-48b2-89e6-914877dd7f22','Col':6,'Row':24,'Format':'numberic','Value':'-8950109225','TargetCode':''}</v>
      </c>
    </row>
    <row r="181" ht="12.75">
      <c r="A181" t="str">
        <f>CONCATENATE("{'SheetId':'10e71e3f-e33f-4dd4-af3d-94703c3df8f3'",",","'UId':'e8360c88-32b2-403b-ba51-086d39a02e46'",",'Col':",COLUMN(BCKetQuaHoatDong_06117!D25),",'Row':",ROW(BCKetQuaHoatDong_06117!D25),",","'Format':'numberic'",",'Value':'",SUBSTITUTE(BCKetQuaHoatDong_06117!D25,"'","\'"),"','TargetCode':''}")</f>
        <v>{'SheetId':'10e71e3f-e33f-4dd4-af3d-94703c3df8f3','UId':'e8360c88-32b2-403b-ba51-086d39a02e46','Col':4,'Row':25,'Format':'numberic','Value':'75223561190','TargetCode':''}</v>
      </c>
    </row>
    <row r="182" ht="12.75">
      <c r="A182" t="str">
        <f>CONCATENATE("{'SheetId':'10e71e3f-e33f-4dd4-af3d-94703c3df8f3'",",","'UId':'f02a2849-56a1-4dcc-8b0d-3f41ee2309c1'",",'Col':",COLUMN(BCKetQuaHoatDong_06117!E25),",'Row':",ROW(BCKetQuaHoatDong_06117!E25),",","'Format':'numberic'",",'Value':'",SUBSTITUTE(BCKetQuaHoatDong_06117!E25,"'","\'"),"','TargetCode':''}")</f>
        <v>{'SheetId':'10e71e3f-e33f-4dd4-af3d-94703c3df8f3','UId':'f02a2849-56a1-4dcc-8b0d-3f41ee2309c1','Col':5,'Row':25,'Format':'numberic','Value':'59234495950','TargetCode':''}</v>
      </c>
    </row>
    <row r="183" ht="12.75">
      <c r="A183" t="str">
        <f>CONCATENATE("{'SheetId':'10e71e3f-e33f-4dd4-af3d-94703c3df8f3'",",","'UId':'fff3f540-eb1e-4839-90b2-c4adaeee4b8c'",",'Col':",COLUMN(BCKetQuaHoatDong_06117!F25),",'Row':",ROW(BCKetQuaHoatDong_06117!F25),",","'Format':'numberic'",",'Value':'",SUBSTITUTE(BCKetQuaHoatDong_06117!F25,"'","\'"),"','TargetCode':''}")</f>
        <v>{'SheetId':'10e71e3f-e33f-4dd4-af3d-94703c3df8f3','UId':'fff3f540-eb1e-4839-90b2-c4adaeee4b8c','Col':6,'Row':25,'Format':'numberic','Value':'75223561190','TargetCode':''}</v>
      </c>
    </row>
    <row r="184" ht="12.75">
      <c r="A184" t="str">
        <f>CONCATENATE("{'SheetId':'10e71e3f-e33f-4dd4-af3d-94703c3df8f3'",",","'UId':'24595d2b-6cea-435c-85b8-345be78d2ca1'",",'Col':",COLUMN(BCKetQuaHoatDong_06117!D26),",'Row':",ROW(BCKetQuaHoatDong_06117!D26),",","'Format':'numberic'",",'Value':'",SUBSTITUTE(BCKetQuaHoatDong_06117!D26,"'","\'"),"','TargetCode':''}")</f>
        <v>{'SheetId':'10e71e3f-e33f-4dd4-af3d-94703c3df8f3','UId':'24595d2b-6cea-435c-85b8-345be78d2ca1','Col':4,'Row':26,'Format':'numberic','Value':'-8950109225','TargetCode':''}</v>
      </c>
    </row>
    <row r="185" ht="12.75">
      <c r="A185" t="str">
        <f>CONCATENATE("{'SheetId':'10e71e3f-e33f-4dd4-af3d-94703c3df8f3'",",","'UId':'25a9be56-5d8b-4534-a9c5-f73710263327'",",'Col':",COLUMN(BCKetQuaHoatDong_06117!E26),",'Row':",ROW(BCKetQuaHoatDong_06117!E26),",","'Format':'numberic'",",'Value':'",SUBSTITUTE(BCKetQuaHoatDong_06117!E26,"'","\'"),"','TargetCode':''}")</f>
        <v>{'SheetId':'10e71e3f-e33f-4dd4-af3d-94703c3df8f3','UId':'25a9be56-5d8b-4534-a9c5-f73710263327','Col':5,'Row':26,'Format':'numberic','Value':'15989065240','TargetCode':''}</v>
      </c>
    </row>
    <row r="186" ht="12.75">
      <c r="A186" t="str">
        <f>CONCATENATE("{'SheetId':'10e71e3f-e33f-4dd4-af3d-94703c3df8f3'",",","'UId':'05814f5e-61c5-4ec2-8561-392d0e61e8c8'",",'Col':",COLUMN(BCKetQuaHoatDong_06117!F26),",'Row':",ROW(BCKetQuaHoatDong_06117!F26),",","'Format':'numberic'",",'Value':'",SUBSTITUTE(BCKetQuaHoatDong_06117!F26,"'","\'"),"','TargetCode':''}")</f>
        <v>{'SheetId':'10e71e3f-e33f-4dd4-af3d-94703c3df8f3','UId':'05814f5e-61c5-4ec2-8561-392d0e61e8c8','Col':6,'Row':26,'Format':'numberic','Value':'-8950109225','TargetCode':''}</v>
      </c>
    </row>
    <row r="187" ht="12.75">
      <c r="A187" t="str">
        <f>CONCATENATE("{'SheetId':'10e71e3f-e33f-4dd4-af3d-94703c3df8f3'",",","'UId':'26690a03-37d6-458b-8429-8ca828863160'",",'Col':",COLUMN(BCKetQuaHoatDong_06117!D27),",'Row':",ROW(BCKetQuaHoatDong_06117!D27),",","'Format':'numberic'",",'Value':'",SUBSTITUTE(BCKetQuaHoatDong_06117!D27,"'","\'"),"','TargetCode':''}")</f>
        <v>{'SheetId':'10e71e3f-e33f-4dd4-af3d-94703c3df8f3','UId':'26690a03-37d6-458b-8429-8ca828863160','Col':4,'Row':27,'Format':'numberic','Value':'','TargetCode':''}</v>
      </c>
    </row>
    <row r="188" ht="12.75">
      <c r="A188" t="str">
        <f>CONCATENATE("{'SheetId':'10e71e3f-e33f-4dd4-af3d-94703c3df8f3'",",","'UId':'ab76b397-f921-4264-b28f-a7e27cea0fe8'",",'Col':",COLUMN(BCKetQuaHoatDong_06117!E27),",'Row':",ROW(BCKetQuaHoatDong_06117!E27),",","'Format':'numberic'",",'Value':'",SUBSTITUTE(BCKetQuaHoatDong_06117!E27,"'","\'"),"','TargetCode':''}")</f>
        <v>{'SheetId':'10e71e3f-e33f-4dd4-af3d-94703c3df8f3','UId':'ab76b397-f921-4264-b28f-a7e27cea0fe8','Col':5,'Row':27,'Format':'numberic','Value':'','TargetCode':''}</v>
      </c>
    </row>
    <row r="189" ht="12.75">
      <c r="A189" t="str">
        <f>CONCATENATE("{'SheetId':'10e71e3f-e33f-4dd4-af3d-94703c3df8f3'",",","'UId':'44548e5c-fc30-4b6a-8f26-27a046eeff43'",",'Col':",COLUMN(BCKetQuaHoatDong_06117!F27),",'Row':",ROW(BCKetQuaHoatDong_06117!F27),",","'Format':'numberic'",",'Value':'",SUBSTITUTE(BCKetQuaHoatDong_06117!F27,"'","\'"),"','TargetCode':''}")</f>
        <v>{'SheetId':'10e71e3f-e33f-4dd4-af3d-94703c3df8f3','UId':'44548e5c-fc30-4b6a-8f26-27a046eeff43','Col':6,'Row':27,'Format':'numberic','Value':'','TargetCode':''}</v>
      </c>
    </row>
    <row r="190" ht="12.75">
      <c r="A190" t="str">
        <f>CONCATENATE("{'SheetId':'10e71e3f-e33f-4dd4-af3d-94703c3df8f3'",",","'UId':'d32f2433-0a2e-4b3b-9870-ab79073172e4'",",'Col':",COLUMN(BCKetQuaHoatDong_06117!D28),",'Row':",ROW(BCKetQuaHoatDong_06117!D28),",","'Format':'numberic'",",'Value':'",SUBSTITUTE(BCKetQuaHoatDong_06117!D28,"'","\'"),"','TargetCode':''}")</f>
        <v>{'SheetId':'10e71e3f-e33f-4dd4-af3d-94703c3df8f3','UId':'d32f2433-0a2e-4b3b-9870-ab79073172e4','Col':4,'Row':28,'Format':'numberic','Value':'-8950109225','TargetCode':''}</v>
      </c>
    </row>
    <row r="191" ht="12.75">
      <c r="A191" t="str">
        <f>CONCATENATE("{'SheetId':'10e71e3f-e33f-4dd4-af3d-94703c3df8f3'",",","'UId':'06e4115e-32f5-40b9-b047-29f220425e30'",",'Col':",COLUMN(BCKetQuaHoatDong_06117!E28),",'Row':",ROW(BCKetQuaHoatDong_06117!E28),",","'Format':'numberic'",",'Value':'",SUBSTITUTE(BCKetQuaHoatDong_06117!E28,"'","\'"),"','TargetCode':''}")</f>
        <v>{'SheetId':'10e71e3f-e33f-4dd4-af3d-94703c3df8f3','UId':'06e4115e-32f5-40b9-b047-29f220425e30','Col':5,'Row':28,'Format':'numberic','Value':'15989065240','TargetCode':''}</v>
      </c>
    </row>
    <row r="192" ht="12.75">
      <c r="A192" t="str">
        <f>CONCATENATE("{'SheetId':'10e71e3f-e33f-4dd4-af3d-94703c3df8f3'",",","'UId':'8af5b15f-6c17-4765-912d-fc40fec46aa0'",",'Col':",COLUMN(BCKetQuaHoatDong_06117!F28),",'Row':",ROW(BCKetQuaHoatDong_06117!F28),",","'Format':'numberic'",",'Value':'",SUBSTITUTE(BCKetQuaHoatDong_06117!F28,"'","\'"),"','TargetCode':''}")</f>
        <v>{'SheetId':'10e71e3f-e33f-4dd4-af3d-94703c3df8f3','UId':'8af5b15f-6c17-4765-912d-fc40fec46aa0','Col':6,'Row':28,'Format':'numberic','Value':'-8950109225','TargetCode':''}</v>
      </c>
    </row>
    <row r="193" ht="12.75">
      <c r="A193" t="str">
        <f>CONCATENATE("{'SheetId':'10e71e3f-e33f-4dd4-af3d-94703c3df8f3'",",","'UId':'79d52e34-9172-45bd-8552-067ef1a12d74'",",'Col':",COLUMN(BCKetQuaHoatDong_06117!D29),",'Row':",ROW(BCKetQuaHoatDong_06117!D29),",","'Format':'numberic'",",'Value':'",SUBSTITUTE(BCKetQuaHoatDong_06117!D29,"'","\'"),"','TargetCode':''}")</f>
        <v>{'SheetId':'10e71e3f-e33f-4dd4-af3d-94703c3df8f3','UId':'79d52e34-9172-45bd-8552-067ef1a12d74','Col':4,'Row':29,'Format':'numberic','Value':' ','TargetCode':''}</v>
      </c>
    </row>
    <row r="194" ht="12.75">
      <c r="A194" t="str">
        <f>CONCATENATE("{'SheetId':'10e71e3f-e33f-4dd4-af3d-94703c3df8f3'",",","'UId':'4950a34f-8ee3-4ca1-85b9-66fda141d0a5'",",'Col':",COLUMN(BCKetQuaHoatDong_06117!E29),",'Row':",ROW(BCKetQuaHoatDong_06117!E29),",","'Format':'numberic'",",'Value':'",SUBSTITUTE(BCKetQuaHoatDong_06117!E29,"'","\'"),"','TargetCode':''}")</f>
        <v>{'SheetId':'10e71e3f-e33f-4dd4-af3d-94703c3df8f3','UId':'4950a34f-8ee3-4ca1-85b9-66fda141d0a5','Col':5,'Row':29,'Format':'numberic','Value':' ','TargetCode':''}</v>
      </c>
    </row>
    <row r="195" ht="12.75">
      <c r="A195" t="str">
        <f>CONCATENATE("{'SheetId':'10e71e3f-e33f-4dd4-af3d-94703c3df8f3'",",","'UId':'81a043d7-76ba-42c7-bc03-47b5c2458a4c'",",'Col':",COLUMN(BCKetQuaHoatDong_06117!F29),",'Row':",ROW(BCKetQuaHoatDong_06117!F29),",","'Format':'numberic'",",'Value':'",SUBSTITUTE(BCKetQuaHoatDong_06117!F29,"'","\'"),"','TargetCode':''}")</f>
        <v>{'SheetId':'10e71e3f-e33f-4dd4-af3d-94703c3df8f3','UId':'81a043d7-76ba-42c7-bc03-47b5c2458a4c','Col':6,'Row':29,'Format':'numberic','Value':' ','TargetCode':''}</v>
      </c>
    </row>
    <row r="196" ht="12.75">
      <c r="A196" t="str">
        <f>CONCATENATE("{'SheetId':'10e71e3f-e33f-4dd4-af3d-94703c3df8f3'",",","'UId':'140ad5cc-f437-43c7-925c-b195b7bf8601'",",'Col':",COLUMN(BCKetQuaHoatDong_06117!D30),",'Row':",ROW(BCKetQuaHoatDong_06117!D30),",","'Format':'numberic'",",'Value':'",SUBSTITUTE(BCKetQuaHoatDong_06117!D30,"'","\'"),"','TargetCode':''}")</f>
        <v>{'SheetId':'10e71e3f-e33f-4dd4-af3d-94703c3df8f3','UId':'140ad5cc-f437-43c7-925c-b195b7bf8601','Col':4,'Row':30,'Format':'numberic','Value':'','TargetCode':''}</v>
      </c>
    </row>
    <row r="197" ht="12.75">
      <c r="A197" t="str">
        <f>CONCATENATE("{'SheetId':'10e71e3f-e33f-4dd4-af3d-94703c3df8f3'",",","'UId':'3c1c9299-0644-4224-8d9e-b4eabf370eec'",",'Col':",COLUMN(BCKetQuaHoatDong_06117!E30),",'Row':",ROW(BCKetQuaHoatDong_06117!E30),",","'Format':'numberic'",",'Value':'",SUBSTITUTE(BCKetQuaHoatDong_06117!E30,"'","\'"),"','TargetCode':''}")</f>
        <v>{'SheetId':'10e71e3f-e33f-4dd4-af3d-94703c3df8f3','UId':'3c1c9299-0644-4224-8d9e-b4eabf370eec','Col':5,'Row':30,'Format':'numberic','Value':'','TargetCode':''}</v>
      </c>
    </row>
    <row r="198" ht="12.75">
      <c r="A198" t="str">
        <f>CONCATENATE("{'SheetId':'10e71e3f-e33f-4dd4-af3d-94703c3df8f3'",",","'UId':'198bf952-7025-447a-a3b2-fab1732f45dd'",",'Col':",COLUMN(BCKetQuaHoatDong_06117!F30),",'Row':",ROW(BCKetQuaHoatDong_06117!F30),",","'Format':'numberic'",",'Value':'",SUBSTITUTE(BCKetQuaHoatDong_06117!F30,"'","\'"),"','TargetCode':''}")</f>
        <v>{'SheetId':'10e71e3f-e33f-4dd4-af3d-94703c3df8f3','UId':'198bf952-7025-447a-a3b2-fab1732f45dd','Col':6,'Row':30,'Format':'numberic','Value':'','TargetCode':''}</v>
      </c>
    </row>
    <row r="199" ht="12.75">
      <c r="A199" t="str">
        <f>CONCATENATE("{'SheetId':'10e71e3f-e33f-4dd4-af3d-94703c3df8f3'",",","'UId':'ca99119d-021e-4235-8c0e-6e46c378a1c2'",",'Col':",COLUMN(BCKetQuaHoatDong_06117!D31),",'Row':",ROW(BCKetQuaHoatDong_06117!D31),",","'Format':'numberic'",",'Value':'",SUBSTITUTE(BCKetQuaHoatDong_06117!D31,"'","\'"),"','TargetCode':''}")</f>
        <v>{'SheetId':'10e71e3f-e33f-4dd4-af3d-94703c3df8f3','UId':'ca99119d-021e-4235-8c0e-6e46c378a1c2','Col':4,'Row':31,'Format':'numberic','Value':'66273451965','TargetCode':''}</v>
      </c>
    </row>
    <row r="200" ht="12.75">
      <c r="A200" t="str">
        <f>CONCATENATE("{'SheetId':'10e71e3f-e33f-4dd4-af3d-94703c3df8f3'",",","'UId':'81300c94-33fb-4c2d-9f38-ea7cca075c24'",",'Col':",COLUMN(BCKetQuaHoatDong_06117!E31),",'Row':",ROW(BCKetQuaHoatDong_06117!E31),",","'Format':'numberic'",",'Value':'",SUBSTITUTE(BCKetQuaHoatDong_06117!E31,"'","\'"),"','TargetCode':''}")</f>
        <v>{'SheetId':'10e71e3f-e33f-4dd4-af3d-94703c3df8f3','UId':'81300c94-33fb-4c2d-9f38-ea7cca075c24','Col':5,'Row':31,'Format':'numberic','Value':'75223561190','TargetCode':''}</v>
      </c>
    </row>
    <row r="201" ht="12.75">
      <c r="A201" t="str">
        <f>CONCATENATE("{'SheetId':'10e71e3f-e33f-4dd4-af3d-94703c3df8f3'",",","'UId':'391a1ad6-8295-447a-bc0a-a5c7c24e3827'",",'Col':",COLUMN(BCKetQuaHoatDong_06117!F31),",'Row':",ROW(BCKetQuaHoatDong_06117!F31),",","'Format':'numberic'",",'Value':'",SUBSTITUTE(BCKetQuaHoatDong_06117!F31,"'","\'"),"','TargetCode':''}")</f>
        <v>{'SheetId':'10e71e3f-e33f-4dd4-af3d-94703c3df8f3','UId':'391a1ad6-8295-447a-bc0a-a5c7c24e3827','Col':6,'Row':31,'Format':'numberic','Value':'66273451965','TargetCode':''}</v>
      </c>
    </row>
    <row r="202" ht="12.75">
      <c r="A202" t="str">
        <f>CONCATENATE("{'SheetId':'10e71e3f-e33f-4dd4-af3d-94703c3df8f3'",",","'UId':'dfd00f84-b4ca-403d-a3a1-278b43fbf61c'",",'Col':",COLUMN(BCKetQuaHoatDong_06117!D32),",'Row':",ROW(BCKetQuaHoatDong_06117!D32),",","'Format':'numberic'",",'Value':'",SUBSTITUTE(BCKetQuaHoatDong_06117!D32,"'","\'"),"','TargetCode':''}")</f>
        <v>{'SheetId':'10e71e3f-e33f-4dd4-af3d-94703c3df8f3','UId':'dfd00f84-b4ca-403d-a3a1-278b43fbf61c','Col':4,'Row':32,'Format':'numberic','Value':' ','TargetCode':''}</v>
      </c>
    </row>
    <row r="203" ht="12.75">
      <c r="A203" t="str">
        <f>CONCATENATE("{'SheetId':'10e71e3f-e33f-4dd4-af3d-94703c3df8f3'",",","'UId':'0e83d0c1-d124-48b5-9663-18bb545b3b65'",",'Col':",COLUMN(BCKetQuaHoatDong_06117!E32),",'Row':",ROW(BCKetQuaHoatDong_06117!E32),",","'Format':'numberic'",",'Value':'",SUBSTITUTE(BCKetQuaHoatDong_06117!E32,"'","\'"),"','TargetCode':''}")</f>
        <v>{'SheetId':'10e71e3f-e33f-4dd4-af3d-94703c3df8f3','UId':'0e83d0c1-d124-48b5-9663-18bb545b3b65','Col':5,'Row':32,'Format':'numberic','Value':' ','TargetCode':''}</v>
      </c>
    </row>
    <row r="204" ht="12.75">
      <c r="A204" t="str">
        <f>CONCATENATE("{'SheetId':'10e71e3f-e33f-4dd4-af3d-94703c3df8f3'",",","'UId':'deeed893-6454-45e0-a5ca-53f7de0998e5'",",'Col':",COLUMN(BCKetQuaHoatDong_06117!F32),",'Row':",ROW(BCKetQuaHoatDong_06117!F32),",","'Format':'numberic'",",'Value':'",SUBSTITUTE(BCKetQuaHoatDong_06117!F32,"'","\'"),"','TargetCode':''}")</f>
        <v>{'SheetId':'10e71e3f-e33f-4dd4-af3d-94703c3df8f3','UId':'deeed893-6454-45e0-a5ca-53f7de0998e5','Col':6,'Row':32,'Format':'numberic','Value':' ','TargetCode':''}</v>
      </c>
    </row>
    <row r="205" ht="12.75">
      <c r="A205" t="str">
        <f>CONCATENATE("{'SheetId':'10e71e3f-e33f-4dd4-af3d-94703c3df8f3'",",","'UId':'84eef9f0-f9c8-47fa-a1af-3e869ece8c1c'",",'Col':",COLUMN(BCKetQuaHoatDong_06117!D33),",'Row':",ROW(BCKetQuaHoatDong_06117!D33),",","'Format':'numberic'",",'Value':'",SUBSTITUTE(BCKetQuaHoatDong_06117!D33,"'","\'"),"','TargetCode':''}")</f>
        <v>{'SheetId':'10e71e3f-e33f-4dd4-af3d-94703c3df8f3','UId':'84eef9f0-f9c8-47fa-a1af-3e869ece8c1c','Col':4,'Row':33,'Format':'numberic','Value':' ','TargetCode':''}</v>
      </c>
    </row>
    <row r="206" ht="12.75">
      <c r="A206" t="str">
        <f>CONCATENATE("{'SheetId':'10e71e3f-e33f-4dd4-af3d-94703c3df8f3'",",","'UId':'645b3a50-857a-4bd3-9976-41e7f9545db8'",",'Col':",COLUMN(BCKetQuaHoatDong_06117!E33),",'Row':",ROW(BCKetQuaHoatDong_06117!E33),",","'Format':'numberic'",",'Value':'",SUBSTITUTE(BCKetQuaHoatDong_06117!E33,"'","\'"),"','TargetCode':''}")</f>
        <v>{'SheetId':'10e71e3f-e33f-4dd4-af3d-94703c3df8f3','UId':'645b3a50-857a-4bd3-9976-41e7f9545db8','Col':5,'Row':33,'Format':'numberic','Value':' ','TargetCode':''}</v>
      </c>
    </row>
    <row r="207" ht="12.75">
      <c r="A207" t="str">
        <f>CONCATENATE("{'SheetId':'10e71e3f-e33f-4dd4-af3d-94703c3df8f3'",",","'UId':'b71bab70-e4d2-4932-bdf0-05f0086bc93a'",",'Col':",COLUMN(BCKetQuaHoatDong_06117!F33),",'Row':",ROW(BCKetQuaHoatDong_06117!F33),",","'Format':'numberic'",",'Value':'",SUBSTITUTE(BCKetQuaHoatDong_06117!F33,"'","\'"),"','TargetCode':''}")</f>
        <v>{'SheetId':'10e71e3f-e33f-4dd4-af3d-94703c3df8f3','UId':'b71bab70-e4d2-4932-bdf0-05f0086bc93a','Col':6,'Row':33,'Format':'numberic','Value':' ','TargetCode':''}</v>
      </c>
    </row>
    <row r="208" ht="12.75">
      <c r="A208" t="str">
        <f>CONCATENATE("{'SheetId':'4f9749ab-e430-4f62-b43d-24be499d300a'",",","'UId':'57d61787-77ae-4685-828a-3108c3972a1a'",",'Col':",COLUMN(BCDanhMucDauTu_06118!D2),",'Row':",ROW(BCDanhMucDauTu_06118!D2),",","'Format':'numberic'",",'Value':'",SUBSTITUTE(BCDanhMucDauTu_06118!D2,"'","\'"),"','TargetCode':''}")</f>
        <v>{'SheetId':'4f9749ab-e430-4f62-b43d-24be499d300a','UId':'57d61787-77ae-4685-828a-3108c3972a1a','Col':4,'Row':2,'Format':'numberic','Value':' ','TargetCode':''}</v>
      </c>
    </row>
    <row r="209" ht="12.75">
      <c r="A209" t="str">
        <f>CONCATENATE("{'SheetId':'4f9749ab-e430-4f62-b43d-24be499d300a'",",","'UId':'905a2ef9-59f0-4b8a-aad0-cc0bd9eebd6e'",",'Col':",COLUMN(BCDanhMucDauTu_06118!E2),",'Row':",ROW(BCDanhMucDauTu_06118!E2),",","'Format':'numberic'",",'Value':'",SUBSTITUTE(BCDanhMucDauTu_06118!E2,"'","\'"),"','TargetCode':''}")</f>
        <v>{'SheetId':'4f9749ab-e430-4f62-b43d-24be499d300a','UId':'905a2ef9-59f0-4b8a-aad0-cc0bd9eebd6e','Col':5,'Row':2,'Format':'numberic','Value':' ','TargetCode':''}</v>
      </c>
    </row>
    <row r="210" ht="12.75">
      <c r="A210" t="str">
        <f>CONCATENATE("{'SheetId':'4f9749ab-e430-4f62-b43d-24be499d300a'",",","'UId':'f3332292-5a7a-47e3-977d-1ac53312e417'",",'Col':",COLUMN(BCDanhMucDauTu_06118!F2),",'Row':",ROW(BCDanhMucDauTu_06118!F2),",","'Format':'numberic'",",'Value':'",SUBSTITUTE(BCDanhMucDauTu_06118!F2,"'","\'"),"','TargetCode':''}")</f>
        <v>{'SheetId':'4f9749ab-e430-4f62-b43d-24be499d300a','UId':'f3332292-5a7a-47e3-977d-1ac53312e417','Col':6,'Row':2,'Format':'numberic','Value':' ','TargetCode':''}</v>
      </c>
    </row>
    <row r="211" ht="12.75">
      <c r="A211" t="str">
        <f>CONCATENATE("{'SheetId':'4f9749ab-e430-4f62-b43d-24be499d300a'",",","'UId':'6a048b5f-02a2-4f82-bf63-ecf7e2862424'",",'Col':",COLUMN(BCDanhMucDauTu_06118!G2),",'Row':",ROW(BCDanhMucDauTu_06118!G2),",","'Format':'numberic'",",'Value':'",SUBSTITUTE(BCDanhMucDauTu_06118!G2,"'","\'"),"','TargetCode':''}")</f>
        <v>{'SheetId':'4f9749ab-e430-4f62-b43d-24be499d300a','UId':'6a048b5f-02a2-4f82-bf63-ecf7e2862424','Col':7,'Row':2,'Format':'numberic','Value':' ','TargetCode':''}</v>
      </c>
    </row>
    <row r="212" ht="12.75">
      <c r="A212" t="str">
        <f>CONCATENATE("{'SheetId':'4f9749ab-e430-4f62-b43d-24be499d300a'",",","'UId':'219278f8-796f-47a2-8eea-0dca14c2e1b9'",",'Col':",COLUMN(BCDanhMucDauTu_06118!A4),",'Row':",ROW(BCDanhMucDauTu_06118!A4),",","'ColDynamic':",COLUMN(BCDanhMucDauTu_06118!A3),",","'RowDynamic':",ROW(BCDanhMucDauTu_06118!A3),",","'Format':'numberic'",",'Value':'",SUBSTITUTE(BCDanhMucDauTu_06118!A4,"'","\'"),"','TargetCode':''}")</f>
        <v>{'SheetId':'4f9749ab-e430-4f62-b43d-24be499d300a','UId':'219278f8-796f-47a2-8eea-0dca14c2e1b9','Col':1,'Row':4,'ColDynamic':1,'RowDynamic':3,'Format':'numberic','Value':' ','TargetCode':''}</v>
      </c>
    </row>
    <row r="213" ht="12.75">
      <c r="A213" t="str">
        <f>CONCATENATE("{'SheetId':'4f9749ab-e430-4f62-b43d-24be499d300a'",",","'UId':'6b6001fb-2a27-4200-898e-2abb9f7ad591'",",'Col':",COLUMN(BCDanhMucDauTu_06118!B4),",'Row':",ROW(BCDanhMucDauTu_06118!B4),",","'ColDynamic':",COLUMN(BCDanhMucDauTu_06118!B3),",","'RowDynamic':",ROW(BCDanhMucDauTu_06118!B3),",","'Format':'string'",",'Value':'",SUBSTITUTE(BCDanhMucDauTu_06118!B4,"'","\'"),"','TargetCode':''}")</f>
        <v>{'SheetId':'4f9749ab-e430-4f62-b43d-24be499d300a','UId':'6b6001fb-2a27-4200-898e-2abb9f7ad591','Col':2,'Row':4,'ColDynamic':2,'RowDynamic':3,'Format':'string','Value':'Tổng','TargetCode':''}</v>
      </c>
    </row>
    <row r="214" ht="12.75">
      <c r="A214" t="str">
        <f>CONCATENATE("{'SheetId':'4f9749ab-e430-4f62-b43d-24be499d300a'",",","'UId':'a5cb9173-326c-44b0-a54a-1720a390421b'",",'Col':",COLUMN(BCDanhMucDauTu_06118!C4),",'Row':",ROW(BCDanhMucDauTu_06118!C4),",","'ColDynamic':",COLUMN(BCDanhMucDauTu_06118!C3),",","'RowDynamic':",ROW(BCDanhMucDauTu_06118!C3),",","'Format':'numberic'",",'Value':'",SUBSTITUTE(BCDanhMucDauTu_06118!C4,"'","\'"),"','TargetCode':''}")</f>
        <v>{'SheetId':'4f9749ab-e430-4f62-b43d-24be499d300a','UId':'a5cb9173-326c-44b0-a54a-1720a390421b','Col':3,'Row':4,'ColDynamic':3,'RowDynamic':3,'Format':'numberic','Value':'22452','TargetCode':''}</v>
      </c>
    </row>
    <row r="215" ht="12.75">
      <c r="A215" t="str">
        <f>CONCATENATE("{'SheetId':'4f9749ab-e430-4f62-b43d-24be499d300a'",",","'UId':'030c15ef-2705-41e7-919e-e55d44824a49'",",'Col':",COLUMN(BCDanhMucDauTu_06118!D4),",'Row':",ROW(BCDanhMucDauTu_06118!D4),",","'ColDynamic':",COLUMN(BCDanhMucDauTu_06118!D3),",","'RowDynamic':",ROW(BCDanhMucDauTu_06118!D3),",","'Format':'numberic'",",'Value':'",SUBSTITUTE(BCDanhMucDauTu_06118!D4,"'","\'"),"','TargetCode':''}")</f>
        <v>{'SheetId':'4f9749ab-e430-4f62-b43d-24be499d300a','UId':'030c15ef-2705-41e7-919e-e55d44824a49','Col':4,'Row':4,'ColDynamic':4,'RowDynamic':3,'Format':'numberic','Value':' ','TargetCode':''}</v>
      </c>
    </row>
    <row r="216" ht="12.75">
      <c r="A216" t="str">
        <f>CONCATENATE("{'SheetId':'4f9749ab-e430-4f62-b43d-24be499d300a'",",","'UId':'02e85de2-830d-499b-af5c-9a22e5d019b0'",",'Col':",COLUMN(BCDanhMucDauTu_06118!E4),",'Row':",ROW(BCDanhMucDauTu_06118!E4),",","'ColDynamic':",COLUMN(BCDanhMucDauTu_06118!E3),",","'RowDynamic':",ROW(BCDanhMucDauTu_06118!E3),",","'Format':'numberic'",",'Value':'",SUBSTITUTE(BCDanhMucDauTu_06118!E4,"'","\'"),"','TargetCode':''}")</f>
        <v>{'SheetId':'4f9749ab-e430-4f62-b43d-24be499d300a','UId':'02e85de2-830d-499b-af5c-9a22e5d019b0','Col':5,'Row':4,'ColDynamic':5,'RowDynamic':3,'Format':'numberic','Value':' ','TargetCode':''}</v>
      </c>
    </row>
    <row r="217" ht="12.75">
      <c r="A217" t="str">
        <f>CONCATENATE("{'SheetId':'4f9749ab-e430-4f62-b43d-24be499d300a'",",","'UId':'f610c8cf-4079-4fa9-abc3-d74301fc6274'",",'Col':",COLUMN(BCDanhMucDauTu_06118!F4),",'Row':",ROW(BCDanhMucDauTu_06118!F4),",","'ColDynamic':",COLUMN(BCDanhMucDauTu_06118!F3),",","'RowDynamic':",ROW(BCDanhMucDauTu_06118!F3),",","'Format':'numberic'",",'Value':'",SUBSTITUTE(BCDanhMucDauTu_06118!F4,"'","\'"),"','TargetCode':''}")</f>
        <v>{'SheetId':'4f9749ab-e430-4f62-b43d-24be499d300a','UId':'f610c8cf-4079-4fa9-abc3-d74301fc6274','Col':6,'Row':4,'ColDynamic':6,'RowDynamic':3,'Format':'numberic','Value':' ','TargetCode':''}</v>
      </c>
    </row>
    <row r="218" ht="12.75">
      <c r="A218" t="str">
        <f>CONCATENATE("{'SheetId':'4f9749ab-e430-4f62-b43d-24be499d300a'",",","'UId':'08b78760-498e-48f2-8459-136923711892'",",'Col':",COLUMN(BCDanhMucDauTu_06118!G4),",'Row':",ROW(BCDanhMucDauTu_06118!G4),",","'ColDynamic':",COLUMN(BCDanhMucDauTu_06118!G3),",","'RowDynamic':",ROW(BCDanhMucDauTu_06118!G3),",","'Format':'numberic'",",'Value':'",SUBSTITUTE(BCDanhMucDauTu_06118!G4,"'","\'"),"','TargetCode':''}")</f>
        <v>{'SheetId':'4f9749ab-e430-4f62-b43d-24be499d300a','UId':'08b78760-498e-48f2-8459-136923711892','Col':7,'Row':4,'ColDynamic':7,'RowDynamic':3,'Format':'numberic','Value':' ','TargetCode':''}</v>
      </c>
    </row>
    <row r="219" ht="12.75">
      <c r="A219" t="str">
        <f>CONCATENATE("{'SheetId':'4f9749ab-e430-4f62-b43d-24be499d300a'",",","'UId':'72cf263c-f5e3-49ab-8e00-d2fed8b1e185'",",'Col':",COLUMN(BCDanhMucDauTu_06118!D5),",'Row':",ROW(BCDanhMucDauTu_06118!D5),",","'Format':'numberic'",",'Value':'",SUBSTITUTE(BCDanhMucDauTu_06118!D5,"'","\'"),"','TargetCode':''}")</f>
        <v>{'SheetId':'4f9749ab-e430-4f62-b43d-24be499d300a','UId':'72cf263c-f5e3-49ab-8e00-d2fed8b1e185','Col':4,'Row':5,'Format':'numberic','Value':' ','TargetCode':''}</v>
      </c>
    </row>
    <row r="220" ht="12.75">
      <c r="A220" t="str">
        <f>CONCATENATE("{'SheetId':'4f9749ab-e430-4f62-b43d-24be499d300a'",",","'UId':'3b395760-8d6e-4f78-a63d-50355d659195'",",'Col':",COLUMN(BCDanhMucDauTu_06118!E5),",'Row':",ROW(BCDanhMucDauTu_06118!E5),",","'Format':'numberic'",",'Value':'",SUBSTITUTE(BCDanhMucDauTu_06118!E5,"'","\'"),"','TargetCode':''}")</f>
        <v>{'SheetId':'4f9749ab-e430-4f62-b43d-24be499d300a','UId':'3b395760-8d6e-4f78-a63d-50355d659195','Col':5,'Row':5,'Format':'numberic','Value':' ','TargetCode':''}</v>
      </c>
    </row>
    <row r="221" ht="12.75">
      <c r="A221" t="str">
        <f>CONCATENATE("{'SheetId':'4f9749ab-e430-4f62-b43d-24be499d300a'",",","'UId':'11a990e2-bfe5-4da5-b1ea-3f6967afda3d'",",'Col':",COLUMN(BCDanhMucDauTu_06118!F5),",'Row':",ROW(BCDanhMucDauTu_06118!F5),",","'Format':'numberic'",",'Value':'",SUBSTITUTE(BCDanhMucDauTu_06118!F5,"'","\'"),"','TargetCode':''}")</f>
        <v>{'SheetId':'4f9749ab-e430-4f62-b43d-24be499d300a','UId':'11a990e2-bfe5-4da5-b1ea-3f6967afda3d','Col':6,'Row':5,'Format':'numberic','Value':' ','TargetCode':''}</v>
      </c>
    </row>
    <row r="222" ht="12.75">
      <c r="A222" t="str">
        <f>CONCATENATE("{'SheetId':'4f9749ab-e430-4f62-b43d-24be499d300a'",",","'UId':'3beb1931-d7a8-4ad5-b3c9-ba2601f5c3e1'",",'Col':",COLUMN(BCDanhMucDauTu_06118!G5),",'Row':",ROW(BCDanhMucDauTu_06118!G5),",","'Format':'numberic'",",'Value':'",SUBSTITUTE(BCDanhMucDauTu_06118!G5,"'","\'"),"','TargetCode':''}")</f>
        <v>{'SheetId':'4f9749ab-e430-4f62-b43d-24be499d300a','UId':'3beb1931-d7a8-4ad5-b3c9-ba2601f5c3e1','Col':7,'Row':5,'Format':'numberic','Value':' ','TargetCode':''}</v>
      </c>
    </row>
    <row r="223" ht="12.75">
      <c r="A223" t="str">
        <f>CONCATENATE("{'SheetId':'4f9749ab-e430-4f62-b43d-24be499d300a'",",","'UId':'00726468-a47f-49d6-9e80-4fe4b0e133b0'",",'Col':",COLUMN(BCDanhMucDauTu_06118!A9),",'Row':",ROW(BCDanhMucDauTu_06118!A9),",","'ColDynamic':",COLUMN(BCDanhMucDauTu_06118!A9),",","'RowDynamic':",ROW(BCDanhMucDauTu_06118!A9),",","'Format':'numberic'",",'Value':'",SUBSTITUTE(BCDanhMucDauTu_06118!A9,"'","\'"),"','TargetCode':''}")</f>
        <v>{'SheetId':'4f9749ab-e430-4f62-b43d-24be499d300a','UId':'00726468-a47f-49d6-9e80-4fe4b0e133b0','Col':1,'Row':9,'ColDynamic':1,'RowDynamic':9,'Format':'numberic','Value':' ','TargetCode':''}</v>
      </c>
    </row>
    <row r="224" ht="12.75">
      <c r="A224" t="str">
        <f>CONCATENATE("{'SheetId':'4f9749ab-e430-4f62-b43d-24be499d300a'",",","'UId':'b4bdf649-5f9c-4f53-984b-983724c21d58'",",'Col':",COLUMN(BCDanhMucDauTu_06118!B9),",'Row':",ROW(BCDanhMucDauTu_06118!B9),",","'ColDynamic':",COLUMN(BCDanhMucDauTu_06118!B9),",","'RowDynamic':",ROW(BCDanhMucDauTu_06118!B9),",","'Format':'string'",",'Value':'",SUBSTITUTE(BCDanhMucDauTu_06118!B9,"'","\'"),"','TargetCode':''}")</f>
        <v>{'SheetId':'4f9749ab-e430-4f62-b43d-24be499d300a','UId':'b4bdf649-5f9c-4f53-984b-983724c21d58','Col':2,'Row':9,'ColDynamic':2,'RowDynamic':9,'Format':'string','Value':'Tổng','TargetCode':''}</v>
      </c>
    </row>
    <row r="225" ht="12.75">
      <c r="A225" t="str">
        <f>CONCATENATE("{'SheetId':'4f9749ab-e430-4f62-b43d-24be499d300a'",",","'UId':'25f953c4-8775-4ba6-85ca-d0b40e229501'",",'Col':",COLUMN(BCDanhMucDauTu_06118!C9),",'Row':",ROW(BCDanhMucDauTu_06118!C9),",","'ColDynamic':",COLUMN(BCDanhMucDauTu_06118!C9),",","'RowDynamic':",ROW(BCDanhMucDauTu_06118!C9),",","'Format':'numberic'",",'Value':'",SUBSTITUTE(BCDanhMucDauTu_06118!C9,"'","\'"),"','TargetCode':''}")</f>
        <v>{'SheetId':'4f9749ab-e430-4f62-b43d-24be499d300a','UId':'25f953c4-8775-4ba6-85ca-d0b40e229501','Col':3,'Row':9,'ColDynamic':3,'RowDynamic':9,'Format':'numberic','Value':'2247','TargetCode':''}</v>
      </c>
    </row>
    <row r="226" ht="12.75">
      <c r="A226" t="str">
        <f>CONCATENATE("{'SheetId':'4f9749ab-e430-4f62-b43d-24be499d300a'",",","'UId':'205e5be8-ddf0-46af-bc03-91c793cf1f1a'",",'Col':",COLUMN(BCDanhMucDauTu_06118!D9),",'Row':",ROW(BCDanhMucDauTu_06118!D9),",","'ColDynamic':",COLUMN(BCDanhMucDauTu_06118!D9),",","'RowDynamic':",ROW(BCDanhMucDauTu_06118!D9),",","'Format':'numberic'",",'Value':'",SUBSTITUTE(BCDanhMucDauTu_06118!D9,"'","\'"),"','TargetCode':''}")</f>
        <v>{'SheetId':'4f9749ab-e430-4f62-b43d-24be499d300a','UId':'205e5be8-ddf0-46af-bc03-91c793cf1f1a','Col':4,'Row':9,'ColDynamic':4,'RowDynamic':9,'Format':'numberic','Value':'892939','TargetCode':''}</v>
      </c>
    </row>
    <row r="227" ht="12.75">
      <c r="A227" t="str">
        <f>CONCATENATE("{'SheetId':'4f9749ab-e430-4f62-b43d-24be499d300a'",",","'UId':'0bab3392-c97c-48c9-8d1b-331f3156d69e'",",'Col':",COLUMN(BCDanhMucDauTu_06118!E9),",'Row':",ROW(BCDanhMucDauTu_06118!E9),",","'ColDynamic':",COLUMN(BCDanhMucDauTu_06118!E9),",","'RowDynamic':",ROW(BCDanhMucDauTu_06118!E9),",","'Format':'numberic'",",'Value':'",SUBSTITUTE(BCDanhMucDauTu_06118!E9,"'","\'"),"','TargetCode':''}")</f>
        <v>{'SheetId':'4f9749ab-e430-4f62-b43d-24be499d300a','UId':'0bab3392-c97c-48c9-8d1b-331f3156d69e','Col':5,'Row':9,'ColDynamic':5,'RowDynamic':9,'Format':'numberic','Value':'','TargetCode':''}</v>
      </c>
    </row>
    <row r="228" ht="12.75">
      <c r="A228" t="str">
        <f>CONCATENATE("{'SheetId':'4f9749ab-e430-4f62-b43d-24be499d300a'",",","'UId':'79693e54-bf09-4bc4-a505-187d61824839'",",'Col':",COLUMN(BCDanhMucDauTu_06118!F9),",'Row':",ROW(BCDanhMucDauTu_06118!F9),",","'ColDynamic':",COLUMN(BCDanhMucDauTu_06118!F9),",","'RowDynamic':",ROW(BCDanhMucDauTu_06118!F9),",","'Format':'numberic'",",'Value':'",SUBSTITUTE(BCDanhMucDauTu_06118!F9,"'","\'"),"','TargetCode':''}")</f>
        <v>{'SheetId':'4f9749ab-e430-4f62-b43d-24be499d300a','UId':'79693e54-bf09-4bc4-a505-187d61824839','Col':6,'Row':9,'ColDynamic':6,'RowDynamic':9,'Format':'numberic','Value':'57615734800','TargetCode':''}</v>
      </c>
    </row>
    <row r="229" ht="12.75">
      <c r="A229" t="str">
        <f>CONCATENATE("{'SheetId':'4f9749ab-e430-4f62-b43d-24be499d300a'",",","'UId':'e8d7d9dd-eabc-44e5-80c0-1f864c282c2f'",",'Col':",COLUMN(BCDanhMucDauTu_06118!G9),",'Row':",ROW(BCDanhMucDauTu_06118!G9),",","'ColDynamic':",COLUMN(BCDanhMucDauTu_06118!G6),",","'RowDynamic':",ROW(BCDanhMucDauTu_06118!G6),",","'Format':'numberic'",",'Value':'",SUBSTITUTE(BCDanhMucDauTu_06118!G9,"'","\'"),"','TargetCode':''}")</f>
        <v>{'SheetId':'4f9749ab-e430-4f62-b43d-24be499d300a','UId':'e8d7d9dd-eabc-44e5-80c0-1f864c282c2f','Col':7,'Row':9,'ColDynamic':7,'RowDynamic':6,'Format':'numberic','Value':'0.841629817594937','TargetCode':''}</v>
      </c>
    </row>
    <row r="230" ht="12.75">
      <c r="A230" t="str">
        <f>CONCATENATE("{'SheetId':'4f9749ab-e430-4f62-b43d-24be499d300a'",",","'UId':'eb0f765f-fa44-4753-b4ac-40d7a75c75d6'",",'Col':",COLUMN(BCDanhMucDauTu_06118!D10),",'Row':",ROW(BCDanhMucDauTu_06118!D10),",","'Format':'numberic'",",'Value':'",SUBSTITUTE(BCDanhMucDauTu_06118!D10,"'","\'"),"','TargetCode':''}")</f>
        <v>{'SheetId':'4f9749ab-e430-4f62-b43d-24be499d300a','UId':'eb0f765f-fa44-4753-b4ac-40d7a75c75d6','Col':4,'Row':10,'Format':'numberic','Value':' ','TargetCode':''}</v>
      </c>
    </row>
    <row r="231" ht="12.75">
      <c r="A231" t="str">
        <f>CONCATENATE("{'SheetId':'4f9749ab-e430-4f62-b43d-24be499d300a'",",","'UId':'05d127db-c80d-4ee6-9ea1-e31cc8b3d59e'",",'Col':",COLUMN(BCDanhMucDauTu_06118!E10),",'Row':",ROW(BCDanhMucDauTu_06118!E10),",","'Format':'numberic'",",'Value':'",SUBSTITUTE(BCDanhMucDauTu_06118!E10,"'","\'"),"','TargetCode':''}")</f>
        <v>{'SheetId':'4f9749ab-e430-4f62-b43d-24be499d300a','UId':'05d127db-c80d-4ee6-9ea1-e31cc8b3d59e','Col':5,'Row':10,'Format':'numberic','Value':' ','TargetCode':''}</v>
      </c>
    </row>
    <row r="232" ht="12.75">
      <c r="A232" t="str">
        <f>CONCATENATE("{'SheetId':'4f9749ab-e430-4f62-b43d-24be499d300a'",",","'UId':'dac4208d-75cc-4a13-8fe4-309227e3efe6'",",'Col':",COLUMN(BCDanhMucDauTu_06118!F10),",'Row':",ROW(BCDanhMucDauTu_06118!F10),",","'Format':'numberic'",",'Value':'",SUBSTITUTE(BCDanhMucDauTu_06118!F10,"'","\'"),"','TargetCode':''}")</f>
        <v>{'SheetId':'4f9749ab-e430-4f62-b43d-24be499d300a','UId':'dac4208d-75cc-4a13-8fe4-309227e3efe6','Col':6,'Row':10,'Format':'numberic','Value':' ','TargetCode':''}</v>
      </c>
    </row>
    <row r="233" ht="12.75">
      <c r="A233" t="str">
        <f>CONCATENATE("{'SheetId':'4f9749ab-e430-4f62-b43d-24be499d300a'",",","'UId':'8d38d546-8b45-4c33-8774-8eeef19e95c6'",",'Col':",COLUMN(BCDanhMucDauTu_06118!G10),",'Row':",ROW(BCDanhMucDauTu_06118!G10),",","'Format':'numberic'",",'Value':'",SUBSTITUTE(BCDanhMucDauTu_06118!G10,"'","\'"),"','TargetCode':''}")</f>
        <v>{'SheetId':'4f9749ab-e430-4f62-b43d-24be499d300a','UId':'8d38d546-8b45-4c33-8774-8eeef19e95c6','Col':7,'Row':10,'Format':'numberic','Value':' ','TargetCode':''}</v>
      </c>
    </row>
    <row r="234" ht="12.75">
      <c r="A234" t="str">
        <f>CONCATENATE("{'SheetId':'4f9749ab-e430-4f62-b43d-24be499d300a'",",","'UId':'20a68468-6b3b-4765-8e11-d3996c2ef5e0'",",'Col':",COLUMN(BCDanhMucDauTu_06118!A12),",'Row':",ROW(BCDanhMucDauTu_06118!A12),",","'ColDynamic':",COLUMN(BCDanhMucDauTu_06118!A13),",","'RowDynamic':",ROW(BCDanhMucDauTu_06118!A13),",","'Format':'numberic'",",'Value':'",SUBSTITUTE(BCDanhMucDauTu_06118!A12,"'","\'"),"','TargetCode':''}")</f>
        <v>{'SheetId':'4f9749ab-e430-4f62-b43d-24be499d300a','UId':'20a68468-6b3b-4765-8e11-d3996c2ef5e0','Col':1,'Row':12,'ColDynamic':1,'RowDynamic':13,'Format':'numberic','Value':' ','TargetCode':''}</v>
      </c>
    </row>
    <row r="235" ht="12.75">
      <c r="A235" t="str">
        <f>CONCATENATE("{'SheetId':'4f9749ab-e430-4f62-b43d-24be499d300a'",",","'UId':'5dfa3976-c5a0-4b7f-a68f-16048a381ccc'",",'Col':",COLUMN(BCDanhMucDauTu_06118!B12),",'Row':",ROW(BCDanhMucDauTu_06118!B12),",","'ColDynamic':",COLUMN(BCDanhMucDauTu_06118!B13),",","'RowDynamic':",ROW(BCDanhMucDauTu_06118!B13),",","'Format':'string'",",'Value':'",SUBSTITUTE(BCDanhMucDauTu_06118!B12,"'","\'"),"','TargetCode':''}")</f>
        <v>{'SheetId':'4f9749ab-e430-4f62-b43d-24be499d300a','UId':'5dfa3976-c5a0-4b7f-a68f-16048a381ccc','Col':2,'Row':12,'ColDynamic':2,'RowDynamic':13,'Format':'string','Value':'Tổng','TargetCode':''}</v>
      </c>
    </row>
    <row r="236" ht="12.75">
      <c r="A236" t="str">
        <f>CONCATENATE("{'SheetId':'4f9749ab-e430-4f62-b43d-24be499d300a'",",","'UId':'d96e62db-b036-485e-b8aa-1f12a7d2b1a1'",",'Col':",COLUMN(BCDanhMucDauTu_06118!C12),",'Row':",ROW(BCDanhMucDauTu_06118!C12),",","'ColDynamic':",COLUMN(BCDanhMucDauTu_06118!C13),",","'RowDynamic':",ROW(BCDanhMucDauTu_06118!C13),",","'Format':'numberic'",",'Value':'",SUBSTITUTE(BCDanhMucDauTu_06118!C12,"'","\'"),"','TargetCode':''}")</f>
        <v>{'SheetId':'4f9749ab-e430-4f62-b43d-24be499d300a','UId':'d96e62db-b036-485e-b8aa-1f12a7d2b1a1','Col':3,'Row':12,'ColDynamic':3,'RowDynamic':13,'Format':'numberic','Value':'2249','TargetCode':''}</v>
      </c>
    </row>
    <row r="237" ht="12.75">
      <c r="A237" t="str">
        <f>CONCATENATE("{'SheetId':'4f9749ab-e430-4f62-b43d-24be499d300a'",",","'UId':'4329a3c8-4bf0-48de-a9a9-c7ff789ebcba'",",'Col':",COLUMN(BCDanhMucDauTu_06118!D12),",'Row':",ROW(BCDanhMucDauTu_06118!D12),",","'ColDynamic':",COLUMN(BCDanhMucDauTu_06118!D13),",","'RowDynamic':",ROW(BCDanhMucDauTu_06118!D13),",","'Format':'numberic'",",'Value':'",SUBSTITUTE(BCDanhMucDauTu_06118!D12,"'","\'"),"','TargetCode':''}")</f>
        <v>{'SheetId':'4f9749ab-e430-4f62-b43d-24be499d300a','UId':'4329a3c8-4bf0-48de-a9a9-c7ff789ebcba','Col':4,'Row':12,'ColDynamic':4,'RowDynamic':13,'Format':'numberic','Value':' ','TargetCode':''}</v>
      </c>
    </row>
    <row r="238" ht="12.75">
      <c r="A238" t="str">
        <f>CONCATENATE("{'SheetId':'4f9749ab-e430-4f62-b43d-24be499d300a'",",","'UId':'725437d3-504a-44a7-81a8-03bb8076a6b9'",",'Col':",COLUMN(BCDanhMucDauTu_06118!E12),",'Row':",ROW(BCDanhMucDauTu_06118!E12),",","'ColDynamic':",COLUMN(BCDanhMucDauTu_06118!E13),",","'RowDynamic':",ROW(BCDanhMucDauTu_06118!E13),",","'Format':'numberic'",",'Value':'",SUBSTITUTE(BCDanhMucDauTu_06118!E12,"'","\'"),"','TargetCode':''}")</f>
        <v>{'SheetId':'4f9749ab-e430-4f62-b43d-24be499d300a','UId':'725437d3-504a-44a7-81a8-03bb8076a6b9','Col':5,'Row':12,'ColDynamic':5,'RowDynamic':13,'Format':'numberic','Value':' ','TargetCode':''}</v>
      </c>
    </row>
    <row r="239" ht="12.75">
      <c r="A239" t="str">
        <f>CONCATENATE("{'SheetId':'4f9749ab-e430-4f62-b43d-24be499d300a'",",","'UId':'abbfcf26-dc99-414c-930f-3dfad2ce2100'",",'Col':",COLUMN(BCDanhMucDauTu_06118!F12),",'Row':",ROW(BCDanhMucDauTu_06118!F12),",","'ColDynamic':",COLUMN(BCDanhMucDauTu_06118!F13),",","'RowDynamic':",ROW(BCDanhMucDauTu_06118!F13),",","'Format':'numberic'",",'Value':'",SUBSTITUTE(BCDanhMucDauTu_06118!F12,"'","\'"),"','TargetCode':''}")</f>
        <v>{'SheetId':'4f9749ab-e430-4f62-b43d-24be499d300a','UId':'abbfcf26-dc99-414c-930f-3dfad2ce2100','Col':6,'Row':12,'ColDynamic':6,'RowDynamic':13,'Format':'numberic','Value':' ','TargetCode':''}</v>
      </c>
    </row>
    <row r="240" ht="12.75">
      <c r="A240" t="str">
        <f>CONCATENATE("{'SheetId':'4f9749ab-e430-4f62-b43d-24be499d300a'",",","'UId':'69523939-e1f3-4558-9872-ce4fb930d217'",",'Col':",COLUMN(BCDanhMucDauTu_06118!G12),",'Row':",ROW(BCDanhMucDauTu_06118!G12),",","'ColDynamic':",COLUMN(BCDanhMucDauTu_06118!G11),",","'RowDynamic':",ROW(BCDanhMucDauTu_06118!G11),",","'Format':'numberic'",",'Value':'",SUBSTITUTE(BCDanhMucDauTu_06118!G12,"'","\'"),"','TargetCode':''}")</f>
        <v>{'SheetId':'4f9749ab-e430-4f62-b43d-24be499d300a','UId':'69523939-e1f3-4558-9872-ce4fb930d217','Col':7,'Row':12,'ColDynamic':7,'RowDynamic':11,'Format':'numberic','Value':' ','TargetCode':''}</v>
      </c>
    </row>
    <row r="241" ht="12.75">
      <c r="A241" t="str">
        <f>CONCATENATE("{'SheetId':'4f9749ab-e430-4f62-b43d-24be499d300a'",",","'UId':'4939a343-e3af-42bd-949a-9e02e2d624da'",",'Col':",COLUMN(BCDanhMucDauTu_06118!D13),",'Row':",ROW(BCDanhMucDauTu_06118!D13),",","'Format':'numberic'",",'Value':'",SUBSTITUTE(BCDanhMucDauTu_06118!D13,"'","\'"),"','TargetCode':''}")</f>
        <v>{'SheetId':'4f9749ab-e430-4f62-b43d-24be499d300a','UId':'4939a343-e3af-42bd-949a-9e02e2d624da','Col':4,'Row':13,'Format':'numberic','Value':' ','TargetCode':''}</v>
      </c>
    </row>
    <row r="242" ht="12.75">
      <c r="A242" t="str">
        <f>CONCATENATE("{'SheetId':'4f9749ab-e430-4f62-b43d-24be499d300a'",",","'UId':'f75ab85b-f2fa-4830-bbd5-57b0dc3a4c08'",",'Col':",COLUMN(BCDanhMucDauTu_06118!E13),",'Row':",ROW(BCDanhMucDauTu_06118!E13),",","'Format':'numberic'",",'Value':'",SUBSTITUTE(BCDanhMucDauTu_06118!E13,"'","\'"),"','TargetCode':''}")</f>
        <v>{'SheetId':'4f9749ab-e430-4f62-b43d-24be499d300a','UId':'f75ab85b-f2fa-4830-bbd5-57b0dc3a4c08','Col':5,'Row':13,'Format':'numberic','Value':' ','TargetCode':''}</v>
      </c>
    </row>
    <row r="243" ht="12.75">
      <c r="A243" t="str">
        <f>CONCATENATE("{'SheetId':'4f9749ab-e430-4f62-b43d-24be499d300a'",",","'UId':'e931d63c-5160-4a62-bc4e-ef04ec55db4b'",",'Col':",COLUMN(BCDanhMucDauTu_06118!F13),",'Row':",ROW(BCDanhMucDauTu_06118!F13),",","'Format':'numberic'",",'Value':'",SUBSTITUTE(BCDanhMucDauTu_06118!F13,"'","\'"),"','TargetCode':''}")</f>
        <v>{'SheetId':'4f9749ab-e430-4f62-b43d-24be499d300a','UId':'e931d63c-5160-4a62-bc4e-ef04ec55db4b','Col':6,'Row':13,'Format':'numberic','Value':'','TargetCode':''}</v>
      </c>
    </row>
    <row r="244" ht="12.75">
      <c r="A244" t="str">
        <f>CONCATENATE("{'SheetId':'4f9749ab-e430-4f62-b43d-24be499d300a'",",","'UId':'bc8ec51a-76d7-467d-be96-6c860445b46c'",",'Col':",COLUMN(BCDanhMucDauTu_06118!G13),",'Row':",ROW(BCDanhMucDauTu_06118!G13),",","'Format':'numberic'",",'Value':'",SUBSTITUTE(BCDanhMucDauTu_06118!G13,"'","\'"),"','TargetCode':''}")</f>
        <v>{'SheetId':'4f9749ab-e430-4f62-b43d-24be499d300a','UId':'bc8ec51a-76d7-467d-be96-6c860445b46c','Col':7,'Row':13,'Format':'numberic','Value':' ','TargetCode':''}</v>
      </c>
    </row>
    <row r="245" ht="12.75">
      <c r="A245" t="str">
        <f>CONCATENATE("{'SheetId':'4f9749ab-e430-4f62-b43d-24be499d300a'",",","'UId':'b9ed806c-a5c6-42a1-8775-2cac5729f227'",",'Col':",COLUMN(BCDanhMucDauTu_06118!A18),",'Row':",ROW(BCDanhMucDauTu_06118!A18),",","'ColDynamic':",COLUMN(BCDanhMucDauTu_06118!A21),",","'RowDynamic':",ROW(BCDanhMucDauTu_06118!A21),",","'Format':'numberic'",",'Value':'",SUBSTITUTE(BCDanhMucDauTu_06118!A18,"'","\'"),"','TargetCode':''}")</f>
        <v>{'SheetId':'4f9749ab-e430-4f62-b43d-24be499d300a','UId':'b9ed806c-a5c6-42a1-8775-2cac5729f227','Col':1,'Row':18,'ColDynamic':1,'RowDynamic':21,'Format':'numberic','Value':' ','TargetCode':''}</v>
      </c>
    </row>
    <row r="246" ht="12.75">
      <c r="A246" t="str">
        <f>CONCATENATE("{'SheetId':'4f9749ab-e430-4f62-b43d-24be499d300a'",",","'UId':'e3cabd77-803d-4375-b22f-73020487027b'",",'Col':",COLUMN(BCDanhMucDauTu_06118!B18),",'Row':",ROW(BCDanhMucDauTu_06118!B18),",","'ColDynamic':",COLUMN(BCDanhMucDauTu_06118!B21),",","'RowDynamic':",ROW(BCDanhMucDauTu_06118!B21),",","'Format':'string'",",'Value':'",SUBSTITUTE(BCDanhMucDauTu_06118!B18,"'","\'"),"','TargetCode':''}")</f>
        <v>{'SheetId':'4f9749ab-e430-4f62-b43d-24be499d300a','UId':'e3cabd77-803d-4375-b22f-73020487027b','Col':2,'Row':18,'ColDynamic':2,'RowDynamic':21,'Format':'string','Value':'Tổng','TargetCode':''}</v>
      </c>
    </row>
    <row r="247" ht="12.75">
      <c r="A247" t="str">
        <f>CONCATENATE("{'SheetId':'4f9749ab-e430-4f62-b43d-24be499d300a'",",","'UId':'31b5d909-37a2-4c7a-ae5b-3a02916281ab'",",'Col':",COLUMN(BCDanhMucDauTu_06118!C18),",'Row':",ROW(BCDanhMucDauTu_06118!C18),",","'ColDynamic':",COLUMN(BCDanhMucDauTu_06118!C21),",","'RowDynamic':",ROW(BCDanhMucDauTu_06118!C21),",","'Format':'numberic'",",'Value':'",SUBSTITUTE(BCDanhMucDauTu_06118!C18,"'","\'"),"','TargetCode':''}")</f>
        <v>{'SheetId':'4f9749ab-e430-4f62-b43d-24be499d300a','UId':'31b5d909-37a2-4c7a-ae5b-3a02916281ab','Col':3,'Row':18,'ColDynamic':3,'RowDynamic':21,'Format':'numberic','Value':'2252','TargetCode':''}</v>
      </c>
    </row>
    <row r="248" ht="12.75">
      <c r="A248" t="str">
        <f>CONCATENATE("{'SheetId':'4f9749ab-e430-4f62-b43d-24be499d300a'",",","'UId':'bee3c686-70e9-4bd2-8b4b-c83dbcfe96c8'",",'Col':",COLUMN(BCDanhMucDauTu_06118!D18),",'Row':",ROW(BCDanhMucDauTu_06118!D18),",","'ColDynamic':",COLUMN(BCDanhMucDauTu_06118!D21),",","'RowDynamic':",ROW(BCDanhMucDauTu_06118!D21),",","'Format':'numberic'",",'Value':'",SUBSTITUTE(BCDanhMucDauTu_06118!D18,"'","\'"),"','TargetCode':''}")</f>
        <v>{'SheetId':'4f9749ab-e430-4f62-b43d-24be499d300a','UId':'bee3c686-70e9-4bd2-8b4b-c83dbcfe96c8','Col':4,'Row':18,'ColDynamic':4,'RowDynamic':21,'Format':'numberic','Value':'79000','TargetCode':''}</v>
      </c>
    </row>
    <row r="249" ht="12.75">
      <c r="A249" t="str">
        <f>CONCATENATE("{'SheetId':'4f9749ab-e430-4f62-b43d-24be499d300a'",",","'UId':'5cbb2ae1-50b9-4527-9958-5553d67912df'",",'Col':",COLUMN(BCDanhMucDauTu_06118!E18),",'Row':",ROW(BCDanhMucDauTu_06118!E18),",","'ColDynamic':",COLUMN(BCDanhMucDauTu_06118!E21),",","'RowDynamic':",ROW(BCDanhMucDauTu_06118!E21),",","'Format':'numberic'",",'Value':'",SUBSTITUTE(BCDanhMucDauTu_06118!E18,"'","\'"),"','TargetCode':''}")</f>
        <v>{'SheetId':'4f9749ab-e430-4f62-b43d-24be499d300a','UId':'5cbb2ae1-50b9-4527-9958-5553d67912df','Col':5,'Row':18,'ColDynamic':5,'RowDynamic':21,'Format':'numberic','Value':'','TargetCode':''}</v>
      </c>
    </row>
    <row r="250" ht="12.75">
      <c r="A250" t="str">
        <f>CONCATENATE("{'SheetId':'4f9749ab-e430-4f62-b43d-24be499d300a'",",","'UId':'aa32b70b-6ae3-4ce6-a83f-074ad4c53ab3'",",'Col':",COLUMN(BCDanhMucDauTu_06118!F18),",'Row':",ROW(BCDanhMucDauTu_06118!F18),",","'ColDynamic':",COLUMN(BCDanhMucDauTu_06118!F21),",","'RowDynamic':",ROW(BCDanhMucDauTu_06118!F21),",","'Format':'numberic'",",'Value':'",SUBSTITUTE(BCDanhMucDauTu_06118!F18,"'","\'"),"','TargetCode':''}")</f>
        <v>{'SheetId':'4f9749ab-e430-4f62-b43d-24be499d300a','UId':'aa32b70b-6ae3-4ce6-a83f-074ad4c53ab3','Col':6,'Row':18,'ColDynamic':6,'RowDynamic':21,'Format':'numberic','Value':'7900823530','TargetCode':''}</v>
      </c>
    </row>
    <row r="251" ht="12.75">
      <c r="A251" t="str">
        <f>CONCATENATE("{'SheetId':'4f9749ab-e430-4f62-b43d-24be499d300a'",",","'UId':'312c1dd2-2361-4ffc-9fb4-a06014d05f91'",",'Col':",COLUMN(BCDanhMucDauTu_06118!G18),",'Row':",ROW(BCDanhMucDauTu_06118!G18),",","'ColDynamic':",COLUMN(BCDanhMucDauTu_06118!G14),",","'RowDynamic':",ROW(BCDanhMucDauTu_06118!G14),",","'Format':'numberic'",",'Value':'",SUBSTITUTE(BCDanhMucDauTu_06118!G18,"'","\'"),"','TargetCode':''}")</f>
        <v>{'SheetId':'4f9749ab-e430-4f62-b43d-24be499d300a','UId':'312c1dd2-2361-4ffc-9fb4-a06014d05f91','Col':7,'Row':18,'ColDynamic':7,'RowDynamic':14,'Format':'numberic','Value':'0.115412372843741','TargetCode':''}</v>
      </c>
    </row>
    <row r="252" ht="12.75">
      <c r="A252" t="str">
        <f>CONCATENATE("{'SheetId':'4f9749ab-e430-4f62-b43d-24be499d300a'",",","'UId':'81d121d2-c5a9-43b7-a680-b13ce435da12'",",'Col':",COLUMN(BCDanhMucDauTu_06118!D19),",'Row':",ROW(BCDanhMucDauTu_06118!D19),",","'Format':'numberic'",",'Value':'",SUBSTITUTE(BCDanhMucDauTu_06118!D19,"'","\'"),"','TargetCode':''}")</f>
        <v>{'SheetId':'4f9749ab-e430-4f62-b43d-24be499d300a','UId':'81d121d2-c5a9-43b7-a680-b13ce435da12','Col':4,'Row':19,'Format':'numberic','Value':' ','TargetCode':''}</v>
      </c>
    </row>
    <row r="253" ht="12.75">
      <c r="A253" t="str">
        <f>CONCATENATE("{'SheetId':'4f9749ab-e430-4f62-b43d-24be499d300a'",",","'UId':'44f58faa-d92e-4d64-bd11-2d78110705b7'",",'Col':",COLUMN(BCDanhMucDauTu_06118!E19),",'Row':",ROW(BCDanhMucDauTu_06118!E19),",","'Format':'numberic'",",'Value':'",SUBSTITUTE(BCDanhMucDauTu_06118!E19,"'","\'"),"','TargetCode':''}")</f>
        <v>{'SheetId':'4f9749ab-e430-4f62-b43d-24be499d300a','UId':'44f58faa-d92e-4d64-bd11-2d78110705b7','Col':5,'Row':19,'Format':'numberic','Value':' ','TargetCode':''}</v>
      </c>
    </row>
    <row r="254" ht="12.75">
      <c r="A254" t="str">
        <f>CONCATENATE("{'SheetId':'4f9749ab-e430-4f62-b43d-24be499d300a'",",","'UId':'0f447287-c9f2-4600-8962-9bd4e536f130'",",'Col':",COLUMN(BCDanhMucDauTu_06118!F19),",'Row':",ROW(BCDanhMucDauTu_06118!F19),",","'Format':'numberic'",",'Value':'",SUBSTITUTE(BCDanhMucDauTu_06118!F19,"'","\'"),"','TargetCode':''}")</f>
        <v>{'SheetId':'4f9749ab-e430-4f62-b43d-24be499d300a','UId':'0f447287-c9f2-4600-8962-9bd4e536f130','Col':6,'Row':19,'Format':'numberic','Value':' ','TargetCode':''}</v>
      </c>
    </row>
    <row r="255" ht="12.75">
      <c r="A255" t="str">
        <f>CONCATENATE("{'SheetId':'4f9749ab-e430-4f62-b43d-24be499d300a'",",","'UId':'f2fdae48-5676-403a-b148-29f688589f7b'",",'Col':",COLUMN(BCDanhMucDauTu_06118!G19),",'Row':",ROW(BCDanhMucDauTu_06118!G19),",","'Format':'numberic'",",'Value':'",SUBSTITUTE(BCDanhMucDauTu_06118!G19,"'","\'"),"','TargetCode':''}")</f>
        <v>{'SheetId':'4f9749ab-e430-4f62-b43d-24be499d300a','UId':'f2fdae48-5676-403a-b148-29f688589f7b','Col':7,'Row':19,'Format':'numberic','Value':' ','TargetCode':''}</v>
      </c>
    </row>
    <row r="256" ht="12.75">
      <c r="A256" t="str">
        <f>CONCATENATE("{'SheetId':'4f9749ab-e430-4f62-b43d-24be499d300a'",",","'UId':'c8cb316f-06a2-4e7f-87d8-6c5aed294915'",",'Col':",COLUMN(BCDanhMucDauTu_06118!A21),",'Row':",ROW(BCDanhMucDauTu_06118!A21),",","'ColDynamic':",COLUMN(BCDanhMucDauTu_06118!A27),",","'RowDynamic':",ROW(BCDanhMucDauTu_06118!A27),",","'Format':'numberic'",",'Value':'",SUBSTITUTE(BCDanhMucDauTu_06118!A21,"'","\'"),"','TargetCode':''}")</f>
        <v>{'SheetId':'4f9749ab-e430-4f62-b43d-24be499d300a','UId':'c8cb316f-06a2-4e7f-87d8-6c5aed294915','Col':1,'Row':21,'ColDynamic':1,'RowDynamic':27,'Format':'numberic','Value':' ','TargetCode':''}</v>
      </c>
    </row>
    <row r="257" ht="12.75">
      <c r="A257" t="str">
        <f>CONCATENATE("{'SheetId':'4f9749ab-e430-4f62-b43d-24be499d300a'",",","'UId':'0740e7ab-09f1-4e69-b70c-8c8d6df99656'",",'Col':",COLUMN(BCDanhMucDauTu_06118!B21),",'Row':",ROW(BCDanhMucDauTu_06118!B21),",","'ColDynamic':",COLUMN(BCDanhMucDauTu_06118!B27),",","'RowDynamic':",ROW(BCDanhMucDauTu_06118!B27),",","'Format':'string'",",'Value':'",SUBSTITUTE(BCDanhMucDauTu_06118!B21,"'","\'"),"','TargetCode':''}")</f>
        <v>{'SheetId':'4f9749ab-e430-4f62-b43d-24be499d300a','UId':'0740e7ab-09f1-4e69-b70c-8c8d6df99656','Col':2,'Row':21,'ColDynamic':2,'RowDynamic':27,'Format':'string','Value':'Tổng','TargetCode':''}</v>
      </c>
    </row>
    <row r="258" ht="12.75">
      <c r="A258" t="str">
        <f>CONCATENATE("{'SheetId':'4f9749ab-e430-4f62-b43d-24be499d300a'",",","'UId':'e50c1d2c-48c6-4848-aca0-d9ef4d64ca8f'",",'Col':",COLUMN(BCDanhMucDauTu_06118!C21),",'Row':",ROW(BCDanhMucDauTu_06118!C21),",","'ColDynamic':",COLUMN(BCDanhMucDauTu_06118!C27),",","'RowDynamic':",ROW(BCDanhMucDauTu_06118!C27),",","'Format':'numberic'",",'Value':'",SUBSTITUTE(BCDanhMucDauTu_06118!C21,"'","\'"),"','TargetCode':''}")</f>
        <v>{'SheetId':'4f9749ab-e430-4f62-b43d-24be499d300a','UId':'e50c1d2c-48c6-4848-aca0-d9ef4d64ca8f','Col':3,'Row':21,'ColDynamic':3,'RowDynamic':27,'Format':'numberic','Value':'2254','TargetCode':''}</v>
      </c>
    </row>
    <row r="259" ht="12.75">
      <c r="A259" t="str">
        <f>CONCATENATE("{'SheetId':'4f9749ab-e430-4f62-b43d-24be499d300a'",",","'UId':'a8229f01-cfa2-4a90-b7fa-6caf11bb76e5'",",'Col':",COLUMN(BCDanhMucDauTu_06118!D21),",'Row':",ROW(BCDanhMucDauTu_06118!D21),",","'ColDynamic':",COLUMN(BCDanhMucDauTu_06118!D27),",","'RowDynamic':",ROW(BCDanhMucDauTu_06118!D27),",","'Format':'numberic'",",'Value':'",SUBSTITUTE(BCDanhMucDauTu_06118!D21,"'","\'"),"','TargetCode':''}")</f>
        <v>{'SheetId':'4f9749ab-e430-4f62-b43d-24be499d300a','UId':'a8229f01-cfa2-4a90-b7fa-6caf11bb76e5','Col':4,'Row':21,'ColDynamic':4,'RowDynamic':27,'Format':'numberic','Value':' ','TargetCode':''}</v>
      </c>
    </row>
    <row r="260" ht="12.75">
      <c r="A260" t="str">
        <f>CONCATENATE("{'SheetId':'4f9749ab-e430-4f62-b43d-24be499d300a'",",","'UId':'36e3f56f-488b-44ba-b885-c035f350c007'",",'Col':",COLUMN(BCDanhMucDauTu_06118!E21),",'Row':",ROW(BCDanhMucDauTu_06118!E21),",","'ColDynamic':",COLUMN(BCDanhMucDauTu_06118!E27),",","'RowDynamic':",ROW(BCDanhMucDauTu_06118!E27),",","'Format':'numberic'",",'Value':'",SUBSTITUTE(BCDanhMucDauTu_06118!E21,"'","\'"),"','TargetCode':''}")</f>
        <v>{'SheetId':'4f9749ab-e430-4f62-b43d-24be499d300a','UId':'36e3f56f-488b-44ba-b885-c035f350c007','Col':5,'Row':21,'ColDynamic':5,'RowDynamic':27,'Format':'numberic','Value':' ','TargetCode':''}</v>
      </c>
    </row>
    <row r="261" ht="12.75">
      <c r="A261" t="str">
        <f>CONCATENATE("{'SheetId':'4f9749ab-e430-4f62-b43d-24be499d300a'",",","'UId':'4d048c1f-b645-40cc-805f-24c27cfc6913'",",'Col':",COLUMN(BCDanhMucDauTu_06118!F21),",'Row':",ROW(BCDanhMucDauTu_06118!F21),",","'ColDynamic':",COLUMN(BCDanhMucDauTu_06118!F27),",","'RowDynamic':",ROW(BCDanhMucDauTu_06118!F27),",","'Format':'numberic'",",'Value':'",SUBSTITUTE(BCDanhMucDauTu_06118!F21,"'","\'"),"','TargetCode':''}")</f>
        <v>{'SheetId':'4f9749ab-e430-4f62-b43d-24be499d300a','UId':'4d048c1f-b645-40cc-805f-24c27cfc6913','Col':6,'Row':21,'ColDynamic':6,'RowDynamic':27,'Format':'numberic','Value':' ','TargetCode':''}</v>
      </c>
    </row>
    <row r="262" ht="12.75">
      <c r="A262" t="str">
        <f>CONCATENATE("{'SheetId':'4f9749ab-e430-4f62-b43d-24be499d300a'",",","'UId':'83b961ca-bb82-41e8-a067-6d3dde53ef5a'",",'Col':",COLUMN(BCDanhMucDauTu_06118!G21),",'Row':",ROW(BCDanhMucDauTu_06118!G21),",","'ColDynamic':",COLUMN(BCDanhMucDauTu_06118!G20),",","'RowDynamic':",ROW(BCDanhMucDauTu_06118!G20),",","'Format':'numberic'",",'Value':'",SUBSTITUTE(BCDanhMucDauTu_06118!G21,"'","\'"),"','TargetCode':''}")</f>
        <v>{'SheetId':'4f9749ab-e430-4f62-b43d-24be499d300a','UId':'83b961ca-bb82-41e8-a067-6d3dde53ef5a','Col':7,'Row':21,'ColDynamic':7,'RowDynamic':20,'Format':'numberic','Value':' ','TargetCode':''}</v>
      </c>
    </row>
    <row r="263" ht="12.75">
      <c r="A263" t="str">
        <f>CONCATENATE("{'SheetId':'4f9749ab-e430-4f62-b43d-24be499d300a'",",","'UId':'58bebfc9-429d-48dc-ba3d-b9aec62b5e5a'",",'Col':",COLUMN(BCDanhMucDauTu_06118!D22),",'Row':",ROW(BCDanhMucDauTu_06118!D22),",","'Format':'numberic'",",'Value':'",SUBSTITUTE(BCDanhMucDauTu_06118!D22,"'","\'"),"','TargetCode':''}")</f>
        <v>{'SheetId':'4f9749ab-e430-4f62-b43d-24be499d300a','UId':'58bebfc9-429d-48dc-ba3d-b9aec62b5e5a','Col':4,'Row':22,'Format':'numberic','Value':' ','TargetCode':''}</v>
      </c>
    </row>
    <row r="264" ht="12.75">
      <c r="A264" t="str">
        <f>CONCATENATE("{'SheetId':'4f9749ab-e430-4f62-b43d-24be499d300a'",",","'UId':'a948bab6-e1b4-4d70-b25f-15051b8801b0'",",'Col':",COLUMN(BCDanhMucDauTu_06118!E22),",'Row':",ROW(BCDanhMucDauTu_06118!E22),",","'Format':'numberic'",",'Value':'",SUBSTITUTE(BCDanhMucDauTu_06118!E22,"'","\'"),"','TargetCode':''}")</f>
        <v>{'SheetId':'4f9749ab-e430-4f62-b43d-24be499d300a','UId':'a948bab6-e1b4-4d70-b25f-15051b8801b0','Col':5,'Row':22,'Format':'numberic','Value':' ','TargetCode':''}</v>
      </c>
    </row>
    <row r="265" ht="12.75">
      <c r="A265" t="str">
        <f>CONCATENATE("{'SheetId':'4f9749ab-e430-4f62-b43d-24be499d300a'",",","'UId':'8d876a90-0851-482f-b96c-d816bebdc3f9'",",'Col':",COLUMN(BCDanhMucDauTu_06118!F22),",'Row':",ROW(BCDanhMucDauTu_06118!F22),",","'Format':'numberic'",",'Value':'",SUBSTITUTE(BCDanhMucDauTu_06118!F22,"'","\'"),"','TargetCode':''}")</f>
        <v>{'SheetId':'4f9749ab-e430-4f62-b43d-24be499d300a','UId':'8d876a90-0851-482f-b96c-d816bebdc3f9','Col':6,'Row':22,'Format':'numberic','Value':' ','TargetCode':''}</v>
      </c>
    </row>
    <row r="266" ht="12.75">
      <c r="A266" t="str">
        <f>CONCATENATE("{'SheetId':'4f9749ab-e430-4f62-b43d-24be499d300a'",",","'UId':'0ec40829-a36c-4a2c-8aea-9d66114ee1d6'",",'Col':",COLUMN(BCDanhMucDauTu_06118!G22),",'Row':",ROW(BCDanhMucDauTu_06118!G22),",","'Format':'numberic'",",'Value':'",SUBSTITUTE(BCDanhMucDauTu_06118!G22,"'","\'"),"','TargetCode':''}")</f>
        <v>{'SheetId':'4f9749ab-e430-4f62-b43d-24be499d300a','UId':'0ec40829-a36c-4a2c-8aea-9d66114ee1d6','Col':7,'Row':22,'Format':'numberic','Value':' ','TargetCode':''}</v>
      </c>
    </row>
    <row r="267" ht="12.75">
      <c r="A267" t="str">
        <f>CONCATENATE("{'SheetId':'4f9749ab-e430-4f62-b43d-24be499d300a'",",","'UId':'5e4a47f5-ab8f-4611-a48d-48af22c79f01'",",'Col':",COLUMN(BCDanhMucDauTu_06118!A26),",'Row':",ROW(BCDanhMucDauTu_06118!A26),",","'ColDynamic':",COLUMN(BCDanhMucDauTu_06118!A31),",","'RowDynamic':",ROW(BCDanhMucDauTu_06118!A31),",","'Format':'numberic'",",'Value':'",SUBSTITUTE(BCDanhMucDauTu_06118!A26,"'","\'"),"','TargetCode':''}")</f>
        <v>{'SheetId':'4f9749ab-e430-4f62-b43d-24be499d300a','UId':'5e4a47f5-ab8f-4611-a48d-48af22c79f01','Col':1,'Row':26,'ColDynamic':1,'RowDynamic':31,'Format':'numberic','Value':' ','TargetCode':''}</v>
      </c>
    </row>
    <row r="268" ht="12.75">
      <c r="A268" t="str">
        <f>CONCATENATE("{'SheetId':'4f9749ab-e430-4f62-b43d-24be499d300a'",",","'UId':'4f4c35ad-dbad-48d0-b8df-7eeaf99de4d4'",",'Col':",COLUMN(BCDanhMucDauTu_06118!B26),",'Row':",ROW(BCDanhMucDauTu_06118!B26),",","'ColDynamic':",COLUMN(BCDanhMucDauTu_06118!B31),",","'RowDynamic':",ROW(BCDanhMucDauTu_06118!B31),",","'Format':'string'",",'Value':'",SUBSTITUTE(BCDanhMucDauTu_06118!B26,"'","\'"),"','TargetCode':''}")</f>
        <v>{'SheetId':'4f9749ab-e430-4f62-b43d-24be499d300a','UId':'4f4c35ad-dbad-48d0-b8df-7eeaf99de4d4','Col':2,'Row':26,'ColDynamic':2,'RowDynamic':31,'Format':'string','Value':'Tổng','TargetCode':''}</v>
      </c>
    </row>
    <row r="269" ht="12.75">
      <c r="A269" t="str">
        <f>CONCATENATE("{'SheetId':'4f9749ab-e430-4f62-b43d-24be499d300a'",",","'UId':'4077b9c5-322a-4f59-8ee0-2696edc11ab2'",",'Col':",COLUMN(BCDanhMucDauTu_06118!C26),",'Row':",ROW(BCDanhMucDauTu_06118!C26),",","'ColDynamic':",COLUMN(BCDanhMucDauTu_06118!C31),",","'RowDynamic':",ROW(BCDanhMucDauTu_06118!C31),",","'Format':'numberic'",",'Value':'",SUBSTITUTE(BCDanhMucDauTu_06118!C26,"'","\'"),"','TargetCode':''}")</f>
        <v>{'SheetId':'4f9749ab-e430-4f62-b43d-24be499d300a','UId':'4077b9c5-322a-4f59-8ee0-2696edc11ab2','Col':3,'Row':26,'ColDynamic':3,'RowDynamic':31,'Format':'numberic','Value':'2257','TargetCode':''}</v>
      </c>
    </row>
    <row r="270" ht="12.75">
      <c r="A270" t="str">
        <f>CONCATENATE("{'SheetId':'4f9749ab-e430-4f62-b43d-24be499d300a'",",","'UId':'ee1cf005-b76a-4ce5-8f4a-ce8427048de7'",",'Col':",COLUMN(BCDanhMucDauTu_06118!D26),",'Row':",ROW(BCDanhMucDauTu_06118!D26),",","'ColDynamic':",COLUMN(BCDanhMucDauTu_06118!D31),",","'RowDynamic':",ROW(BCDanhMucDauTu_06118!D31),",","'Format':'numberic'",",'Value':'",SUBSTITUTE(BCDanhMucDauTu_06118!D26,"'","\'"),"','TargetCode':''}")</f>
        <v>{'SheetId':'4f9749ab-e430-4f62-b43d-24be499d300a','UId':'ee1cf005-b76a-4ce5-8f4a-ce8427048de7','Col':4,'Row':26,'ColDynamic':4,'RowDynamic':31,'Format':'numberic','Value':' ','TargetCode':''}</v>
      </c>
    </row>
    <row r="271" ht="12.75">
      <c r="A271" t="str">
        <f>CONCATENATE("{'SheetId':'4f9749ab-e430-4f62-b43d-24be499d300a'",",","'UId':'e3597600-7071-422a-94f7-31214f160c32'",",'Col':",COLUMN(BCDanhMucDauTu_06118!E26),",'Row':",ROW(BCDanhMucDauTu_06118!E26),",","'ColDynamic':",COLUMN(BCDanhMucDauTu_06118!E31),",","'RowDynamic':",ROW(BCDanhMucDauTu_06118!E31),",","'Format':'numberic'",",'Value':'",SUBSTITUTE(BCDanhMucDauTu_06118!E26,"'","\'"),"','TargetCode':''}")</f>
        <v>{'SheetId':'4f9749ab-e430-4f62-b43d-24be499d300a','UId':'e3597600-7071-422a-94f7-31214f160c32','Col':5,'Row':26,'ColDynamic':5,'RowDynamic':31,'Format':'numberic','Value':' ','TargetCode':''}</v>
      </c>
    </row>
    <row r="272" ht="12.75">
      <c r="A272" t="str">
        <f>CONCATENATE("{'SheetId':'4f9749ab-e430-4f62-b43d-24be499d300a'",",","'UId':'0ac6b68d-b57d-4981-9d90-4f2b2a0eab07'",",'Col':",COLUMN(BCDanhMucDauTu_06118!F26),",'Row':",ROW(BCDanhMucDauTu_06118!F26),",","'ColDynamic':",COLUMN(BCDanhMucDauTu_06118!F31),",","'RowDynamic':",ROW(BCDanhMucDauTu_06118!F31),",","'Format':'numberic'",",'Value':'",SUBSTITUTE(BCDanhMucDauTu_06118!F26,"'","\'"),"','TargetCode':''}")</f>
        <v>{'SheetId':'4f9749ab-e430-4f62-b43d-24be499d300a','UId':'0ac6b68d-b57d-4981-9d90-4f2b2a0eab07','Col':6,'Row':26,'ColDynamic':6,'RowDynamic':31,'Format':'numberic','Value':'160538087','TargetCode':''}</v>
      </c>
    </row>
    <row r="273" ht="12.75">
      <c r="A273" t="str">
        <f>CONCATENATE("{'SheetId':'4f9749ab-e430-4f62-b43d-24be499d300a'",",","'UId':'98a45115-7794-46eb-a531-8d2bc129b4b4'",",'Col':",COLUMN(BCDanhMucDauTu_06118!G26),",'Row':",ROW(BCDanhMucDauTu_06118!G26),",","'ColDynamic':",COLUMN(BCDanhMucDauTu_06118!G23),",","'RowDynamic':",ROW(BCDanhMucDauTu_06118!G23),",","'Format':'numberic'",",'Value':'",SUBSTITUTE(BCDanhMucDauTu_06118!G26,"'","\'"),"','TargetCode':''}")</f>
        <v>{'SheetId':'4f9749ab-e430-4f62-b43d-24be499d300a','UId':'98a45115-7794-46eb-a531-8d2bc129b4b4','Col':7,'Row':26,'ColDynamic':7,'RowDynamic':23,'Format':'numberic','Value':'0.00234508231731951','TargetCode':''}</v>
      </c>
    </row>
    <row r="274" ht="12.75">
      <c r="A274" t="str">
        <f>CONCATENATE("{'SheetId':'4f9749ab-e430-4f62-b43d-24be499d300a'",",","'UId':'b9193d91-46cb-4be5-8d2b-46383c739e9b'",",'Col':",COLUMN(BCDanhMucDauTu_06118!D27),",'Row':",ROW(BCDanhMucDauTu_06118!D27),",","'Format':'numberic'",",'Value':'",SUBSTITUTE(BCDanhMucDauTu_06118!D27,"'","\'"),"','TargetCode':''}")</f>
        <v>{'SheetId':'4f9749ab-e430-4f62-b43d-24be499d300a','UId':'b9193d91-46cb-4be5-8d2b-46383c739e9b','Col':4,'Row':27,'Format':'numberic','Value':' ','TargetCode':''}</v>
      </c>
    </row>
    <row r="275" ht="12.75">
      <c r="A275" t="str">
        <f>CONCATENATE("{'SheetId':'4f9749ab-e430-4f62-b43d-24be499d300a'",",","'UId':'af5fcbd3-bd52-44c5-8ac4-14fc696b592c'",",'Col':",COLUMN(BCDanhMucDauTu_06118!E27),",'Row':",ROW(BCDanhMucDauTu_06118!E27),",","'Format':'numberic'",",'Value':'",SUBSTITUTE(BCDanhMucDauTu_06118!E27,"'","\'"),"','TargetCode':''}")</f>
        <v>{'SheetId':'4f9749ab-e430-4f62-b43d-24be499d300a','UId':'af5fcbd3-bd52-44c5-8ac4-14fc696b592c','Col':5,'Row':27,'Format':'numberic','Value':' ','TargetCode':''}</v>
      </c>
    </row>
    <row r="276" ht="12.75">
      <c r="A276" t="str">
        <f>CONCATENATE("{'SheetId':'4f9749ab-e430-4f62-b43d-24be499d300a'",",","'UId':'ec3ce686-f34f-4d6b-8348-3b19684ee9bb'",",'Col':",COLUMN(BCDanhMucDauTu_06118!F27),",'Row':",ROW(BCDanhMucDauTu_06118!F27),",","'Format':'numberic'",",'Value':'",SUBSTITUTE(BCDanhMucDauTu_06118!F27,"'","\'"),"','TargetCode':''}")</f>
        <v>{'SheetId':'4f9749ab-e430-4f62-b43d-24be499d300a','UId':'ec3ce686-f34f-4d6b-8348-3b19684ee9bb','Col':6,'Row':27,'Format':'numberic','Value':' ','TargetCode':''}</v>
      </c>
    </row>
    <row r="277" ht="12.75">
      <c r="A277" t="str">
        <f>CONCATENATE("{'SheetId':'4f9749ab-e430-4f62-b43d-24be499d300a'",",","'UId':'82feae46-68ef-4197-a37f-93035fa8dc92'",",'Col':",COLUMN(BCDanhMucDauTu_06118!G27),",'Row':",ROW(BCDanhMucDauTu_06118!G27),",","'Format':'numberic'",",'Value':'",SUBSTITUTE(BCDanhMucDauTu_06118!G27,"'","\'"),"','TargetCode':''}")</f>
        <v>{'SheetId':'4f9749ab-e430-4f62-b43d-24be499d300a','UId':'82feae46-68ef-4197-a37f-93035fa8dc92','Col':7,'Row':27,'Format':'numberic','Value':' ','TargetCode':''}</v>
      </c>
    </row>
    <row r="278" ht="12.75">
      <c r="A278" t="str">
        <f>CONCATENATE("{'SheetId':'4f9749ab-e430-4f62-b43d-24be499d300a'",",","'UId':'8ceaca87-0707-45f1-9f97-235efd6e04eb'",",'Col':",COLUMN(BCDanhMucDauTu_06118!D28),",'Row':",ROW(BCDanhMucDauTu_06118!D28),",","'Format':'numberic'",",'Value':'",SUBSTITUTE(BCDanhMucDauTu_06118!D28,"'","\'"),"','TargetCode':''}")</f>
        <v>{'SheetId':'4f9749ab-e430-4f62-b43d-24be499d300a','UId':'8ceaca87-0707-45f1-9f97-235efd6e04eb','Col':4,'Row':28,'Format':'numberic','Value':' ','TargetCode':''}</v>
      </c>
    </row>
    <row r="279" ht="12.75">
      <c r="A279" t="str">
        <f>CONCATENATE("{'SheetId':'4f9749ab-e430-4f62-b43d-24be499d300a'",",","'UId':'94e498df-1d87-4252-b5bc-b224a559e306'",",'Col':",COLUMN(BCDanhMucDauTu_06118!E28),",'Row':",ROW(BCDanhMucDauTu_06118!E28),",","'Format':'numberic'",",'Value':'",SUBSTITUTE(BCDanhMucDauTu_06118!E28,"'","\'"),"','TargetCode':''}")</f>
        <v>{'SheetId':'4f9749ab-e430-4f62-b43d-24be499d300a','UId':'94e498df-1d87-4252-b5bc-b224a559e306','Col':5,'Row':28,'Format':'numberic','Value':' ','TargetCode':''}</v>
      </c>
    </row>
    <row r="280" ht="12.75">
      <c r="A280" t="str">
        <f>CONCATENATE("{'SheetId':'4f9749ab-e430-4f62-b43d-24be499d300a'",",","'UId':'51871216-585f-4d7b-bf05-48f146306e3c'",",'Col':",COLUMN(BCDanhMucDauTu_06118!F28),",'Row':",ROW(BCDanhMucDauTu_06118!F28),",","'Format':'numberic'",",'Value':'",SUBSTITUTE(BCDanhMucDauTu_06118!F28,"'","\'"),"','TargetCode':''}")</f>
        <v>{'SheetId':'4f9749ab-e430-4f62-b43d-24be499d300a','UId':'51871216-585f-4d7b-bf05-48f146306e3c','Col':6,'Row':28,'Format':'numberic','Value':' ','TargetCode':''}</v>
      </c>
    </row>
    <row r="281" ht="12.75">
      <c r="A281" t="str">
        <f>CONCATENATE("{'SheetId':'4f9749ab-e430-4f62-b43d-24be499d300a'",",","'UId':'e1233bce-06b5-4005-b391-fff10e880552'",",'Col':",COLUMN(BCDanhMucDauTu_06118!G28),",'Row':",ROW(BCDanhMucDauTu_06118!G28),",","'Format':'numberic'",",'Value':'",SUBSTITUTE(BCDanhMucDauTu_06118!G28,"'","\'"),"','TargetCode':''}")</f>
        <v>{'SheetId':'4f9749ab-e430-4f62-b43d-24be499d300a','UId':'e1233bce-06b5-4005-b391-fff10e880552','Col':7,'Row':28,'Format':'numberic','Value':' ','TargetCode':''}</v>
      </c>
    </row>
    <row r="282" ht="12.75">
      <c r="A282" t="str">
        <f>CONCATENATE("{'SheetId':'4f9749ab-e430-4f62-b43d-24be499d300a'",",","'UId':'8dfb891b-d3c4-44c5-8358-17e5408eab22'",",'Col':",COLUMN(BCDanhMucDauTu_06118!D29),",'Row':",ROW(BCDanhMucDauTu_06118!D29),",","'Format':'numberic'",",'Value':'",SUBSTITUTE(BCDanhMucDauTu_06118!D29,"'","\'"),"','TargetCode':''}")</f>
        <v>{'SheetId':'4f9749ab-e430-4f62-b43d-24be499d300a','UId':'8dfb891b-d3c4-44c5-8358-17e5408eab22','Col':4,'Row':29,'Format':'numberic','Value':'','TargetCode':''}</v>
      </c>
    </row>
    <row r="283" ht="12.75">
      <c r="A283" t="str">
        <f>CONCATENATE("{'SheetId':'4f9749ab-e430-4f62-b43d-24be499d300a'",",","'UId':'afd87cce-f480-407e-ba49-1bd9f091e854'",",'Col':",COLUMN(BCDanhMucDauTu_06118!E29),",'Row':",ROW(BCDanhMucDauTu_06118!E29),",","'Format':'numberic'",",'Value':'",SUBSTITUTE(BCDanhMucDauTu_06118!E29,"'","\'"),"','TargetCode':''}")</f>
        <v>{'SheetId':'4f9749ab-e430-4f62-b43d-24be499d300a','UId':'afd87cce-f480-407e-ba49-1bd9f091e854','Col':5,'Row':29,'Format':'numberic','Value':'','TargetCode':''}</v>
      </c>
    </row>
    <row r="284" ht="12.75">
      <c r="A284" t="str">
        <f>CONCATENATE("{'SheetId':'4f9749ab-e430-4f62-b43d-24be499d300a'",",","'UId':'ed7d2b7a-a7d1-41df-a77e-cc1c4aa8f6ac'",",'Col':",COLUMN(BCDanhMucDauTu_06118!F29),",'Row':",ROW(BCDanhMucDauTu_06118!F29),",","'Format':'numberic'",",'Value':'",SUBSTITUTE(BCDanhMucDauTu_06118!F29,"'","\'"),"','TargetCode':''}")</f>
        <v>{'SheetId':'4f9749ab-e430-4f62-b43d-24be499d300a','UId':'ed7d2b7a-a7d1-41df-a77e-cc1c4aa8f6ac','Col':6,'Row':29,'Format':'numberic','Value':'2780239095','TargetCode':''}</v>
      </c>
    </row>
    <row r="285" ht="12.75">
      <c r="A285" t="str">
        <f>CONCATENATE("{'SheetId':'4f9749ab-e430-4f62-b43d-24be499d300a'",",","'UId':'fb466ef0-7eea-4c63-aadf-9b14c3c5b3c2'",",'Col':",COLUMN(BCDanhMucDauTu_06118!G29),",'Row':",ROW(BCDanhMucDauTu_06118!G29),",","'Format':'numberic'",",'Value':'",SUBSTITUTE(BCDanhMucDauTu_06118!G29,"'","\'"),"','TargetCode':''}")</f>
        <v>{'SheetId':'4f9749ab-e430-4f62-b43d-24be499d300a','UId':'fb466ef0-7eea-4c63-aadf-9b14c3c5b3c2','Col':7,'Row':29,'Format':'numberic','Value':'0.0406127272440022','TargetCode':''}</v>
      </c>
    </row>
    <row r="286" ht="12.75">
      <c r="A286" t="str">
        <f>CONCATENATE("{'SheetId':'4f9749ab-e430-4f62-b43d-24be499d300a'",",","'UId':'837c445c-7239-4252-8b4e-66e827629296'",",'Col':",COLUMN(BCDanhMucDauTu_06118!A31),",'Row':",ROW(BCDanhMucDauTu_06118!A31),",","'ColDynamic':",COLUMN(BCDanhMucDauTu_06118!A30),",","'RowDynamic':",ROW(BCDanhMucDauTu_06118!A30),",","'Format':'string'",",'Value':'",SUBSTITUTE(BCDanhMucDauTu_06118!A31,"'","\'"),"','TargetCode':''}")</f>
        <v>{'SheetId':'4f9749ab-e430-4f62-b43d-24be499d300a','UId':'837c445c-7239-4252-8b4e-66e827629296','Col':1,'Row':31,'ColDynamic':1,'RowDynamic':30,'Format':'string','Value':'','TargetCode':''}</v>
      </c>
    </row>
    <row r="287" ht="12.75">
      <c r="A287" t="str">
        <f>CONCATENATE("{'SheetId':'4f9749ab-e430-4f62-b43d-24be499d300a'",",","'UId':'7a9d79aa-1365-4b1d-9d5e-dbc2cfd59f1b'",",'Col':",COLUMN(BCDanhMucDauTu_06118!B31),",'Row':",ROW(BCDanhMucDauTu_06118!B31),",","'ColDynamic':",COLUMN(BCDanhMucDauTu_06118!B30),",","'RowDynamic':",ROW(BCDanhMucDauTu_06118!B30),",","'Format':'string'",",'Value':'",SUBSTITUTE(BCDanhMucDauTu_06118!B31,"'","\'"),"','TargetCode':''}")</f>
        <v>{'SheetId':'4f9749ab-e430-4f62-b43d-24be499d300a','UId':'7a9d79aa-1365-4b1d-9d5e-dbc2cfd59f1b','Col':2,'Row':31,'ColDynamic':2,'RowDynamic':30,'Format':'string','Value':'','TargetCode':''}</v>
      </c>
    </row>
    <row r="288" ht="12.75">
      <c r="A288" t="str">
        <f>CONCATENATE("{'SheetId':'4f9749ab-e430-4f62-b43d-24be499d300a'",",","'UId':'e2f71dc8-8778-4569-9a3c-57bcc9809ba0'",",'Col':",COLUMN(BCDanhMucDauTu_06118!C31),",'Row':",ROW(BCDanhMucDauTu_06118!C31),",","'ColDynamic':",COLUMN(BCDanhMucDauTu_06118!C30),",","'RowDynamic':",ROW(BCDanhMucDauTu_06118!C30),",","'Format':'string'",",'Value':'",SUBSTITUTE(BCDanhMucDauTu_06118!C31,"'","\'"),"','TargetCode':''}")</f>
        <v>{'SheetId':'4f9749ab-e430-4f62-b43d-24be499d300a','UId':'e2f71dc8-8778-4569-9a3c-57bcc9809ba0','Col':3,'Row':31,'ColDynamic':3,'RowDynamic':30,'Format':'string','Value':'','TargetCode':''}</v>
      </c>
    </row>
    <row r="289" ht="12.75">
      <c r="A289" t="str">
        <f>CONCATENATE("{'SheetId':'4f9749ab-e430-4f62-b43d-24be499d300a'",",","'UId':'ef025607-4e3b-4964-b882-e29d57737281'",",'Col':",COLUMN(BCDanhMucDauTu_06118!D31),",'Row':",ROW(BCDanhMucDauTu_06118!D31),",","'ColDynamic':",COLUMN(BCDanhMucDauTu_06118!D30),",","'RowDynamic':",ROW(BCDanhMucDauTu_06118!D30),",","'Format':'numberic'",",'Value':'",SUBSTITUTE(BCDanhMucDauTu_06118!D31,"'","\'"),"','TargetCode':''}")</f>
        <v>{'SheetId':'4f9749ab-e430-4f62-b43d-24be499d300a','UId':'ef025607-4e3b-4964-b882-e29d57737281','Col':4,'Row':31,'ColDynamic':4,'RowDynamic':30,'Format':'numberic','Value':'','TargetCode':''}</v>
      </c>
    </row>
    <row r="290" ht="12.75">
      <c r="A290" t="str">
        <f>CONCATENATE("{'SheetId':'4f9749ab-e430-4f62-b43d-24be499d300a'",",","'UId':'105ba65b-31ff-44da-8040-a6675dfe52b2'",",'Col':",COLUMN(BCDanhMucDauTu_06118!E31),",'Row':",ROW(BCDanhMucDauTu_06118!E31),",","'ColDynamic':",COLUMN(BCDanhMucDauTu_06118!E30),",","'RowDynamic':",ROW(BCDanhMucDauTu_06118!E30),",","'Format':'numberic'",",'Value':'",SUBSTITUTE(BCDanhMucDauTu_06118!E31,"'","\'"),"','TargetCode':''}")</f>
        <v>{'SheetId':'4f9749ab-e430-4f62-b43d-24be499d300a','UId':'105ba65b-31ff-44da-8040-a6675dfe52b2','Col':5,'Row':31,'ColDynamic':5,'RowDynamic':30,'Format':'numberic','Value':'','TargetCode':''}</v>
      </c>
    </row>
    <row r="291" ht="12.75">
      <c r="A291" t="str">
        <f>CONCATENATE("{'SheetId':'4f9749ab-e430-4f62-b43d-24be499d300a'",",","'UId':'757f4df6-eb7d-449d-923c-f2969dd85a2c'",",'Col':",COLUMN(BCDanhMucDauTu_06118!F31),",'Row':",ROW(BCDanhMucDauTu_06118!F31),",","'ColDynamic':",COLUMN(BCDanhMucDauTu_06118!F30),",","'RowDynamic':",ROW(BCDanhMucDauTu_06118!F30),",","'Format':'numberic'",",'Value':'",SUBSTITUTE(BCDanhMucDauTu_06118!F31,"'","\'"),"','TargetCode':''}")</f>
        <v>{'SheetId':'4f9749ab-e430-4f62-b43d-24be499d300a','UId':'757f4df6-eb7d-449d-923c-f2969dd85a2c','Col':6,'Row':31,'ColDynamic':6,'RowDynamic':30,'Format':'numberic','Value':'','TargetCode':''}</v>
      </c>
    </row>
    <row r="292" ht="12.75">
      <c r="A292" t="str">
        <f>CONCATENATE("{'SheetId':'4f9749ab-e430-4f62-b43d-24be499d300a'",",","'UId':'62098b18-bfdd-4af1-b556-f8aaad762059'",",'Col':",COLUMN(BCDanhMucDauTu_06118!G31),",'Row':",ROW(BCDanhMucDauTu_06118!G31),",","'ColDynamic':",COLUMN(BCDanhMucDauTu_06118!G30),",","'RowDynamic':",ROW(BCDanhMucDauTu_06118!G30),",","'Format':'numberic'",",'Value':'",SUBSTITUTE(BCDanhMucDauTu_06118!G31,"'","\'"),"','TargetCode':''}")</f>
        <v>{'SheetId':'4f9749ab-e430-4f62-b43d-24be499d300a','UId':'62098b18-bfdd-4af1-b556-f8aaad762059','Col':7,'Row':31,'ColDynamic':7,'RowDynamic':30,'Format':'numberic','Value':'','TargetCode':''}</v>
      </c>
    </row>
    <row r="293" ht="12.75">
      <c r="A293" t="str">
        <f>CONCATENATE("{'SheetId':'4f9749ab-e430-4f62-b43d-24be499d300a'",",","'UId':'d5cb5e18-0910-4325-9fb5-2f54d03a9659'",",'Col':",COLUMN(BCDanhMucDauTu_06118!D32),",'Row':",ROW(BCDanhMucDauTu_06118!D32),",","'Format':'numberic'",",'Value':'",SUBSTITUTE(BCDanhMucDauTu_06118!D32,"'","\'"),"','TargetCode':''}")</f>
        <v>{'SheetId':'4f9749ab-e430-4f62-b43d-24be499d300a','UId':'d5cb5e18-0910-4325-9fb5-2f54d03a9659','Col':4,'Row':32,'Format':'numberic','Value':' ','TargetCode':''}</v>
      </c>
    </row>
    <row r="294" ht="12.75">
      <c r="A294" t="str">
        <f>CONCATENATE("{'SheetId':'4f9749ab-e430-4f62-b43d-24be499d300a'",",","'UId':'ce5ecd54-789e-4c33-ae54-27058594b19e'",",'Col':",COLUMN(BCDanhMucDauTu_06118!E32),",'Row':",ROW(BCDanhMucDauTu_06118!E32),",","'Format':'numberic'",",'Value':'",SUBSTITUTE(BCDanhMucDauTu_06118!E32,"'","\'"),"','TargetCode':''}")</f>
        <v>{'SheetId':'4f9749ab-e430-4f62-b43d-24be499d300a','UId':'ce5ecd54-789e-4c33-ae54-27058594b19e','Col':5,'Row':32,'Format':'numberic','Value':' ','TargetCode':''}</v>
      </c>
    </row>
    <row r="295" ht="12.75">
      <c r="A295" t="str">
        <f>CONCATENATE("{'SheetId':'4f9749ab-e430-4f62-b43d-24be499d300a'",",","'UId':'cbbe2488-dff2-4304-94d0-fff9788b4c20'",",'Col':",COLUMN(BCDanhMucDauTu_06118!F32),",'Row':",ROW(BCDanhMucDauTu_06118!F32),",","'Format':'numberic'",",'Value':'",SUBSTITUTE(BCDanhMucDauTu_06118!F32,"'","\'"),"','TargetCode':''}")</f>
        <v>{'SheetId':'4f9749ab-e430-4f62-b43d-24be499d300a','UId':'cbbe2488-dff2-4304-94d0-fff9788b4c20','Col':6,'Row':32,'Format':'numberic','Value':'2780239095','TargetCode':''}</v>
      </c>
    </row>
    <row r="296" ht="12.75">
      <c r="A296" t="str">
        <f>CONCATENATE("{'SheetId':'4f9749ab-e430-4f62-b43d-24be499d300a'",",","'UId':'db477923-61f6-4775-b087-aff822826ce5'",",'Col':",COLUMN(BCDanhMucDauTu_06118!G32),",'Row':",ROW(BCDanhMucDauTu_06118!G32),",","'Format':'numberic'",",'Value':'",SUBSTITUTE(BCDanhMucDauTu_06118!G32,"'","\'"),"','TargetCode':''}")</f>
        <v>{'SheetId':'4f9749ab-e430-4f62-b43d-24be499d300a','UId':'db477923-61f6-4775-b087-aff822826ce5','Col':7,'Row':32,'Format':'numberic','Value':'0.0406127272440022','TargetCode':''}</v>
      </c>
    </row>
    <row r="297" ht="12.75">
      <c r="A297" t="str">
        <f>CONCATENATE("{'SheetId':'4f9749ab-e430-4f62-b43d-24be499d300a'",",","'UId':'b814aacc-a2a8-42e4-bd1c-1055a54345c7'",",'Col':",COLUMN(BCDanhMucDauTu_06118!D33),",'Row':",ROW(BCDanhMucDauTu_06118!D33),",","'Format':'numberic'",",'Value':'",SUBSTITUTE(BCDanhMucDauTu_06118!D33,"'","\'"),"','TargetCode':''}")</f>
        <v>{'SheetId':'4f9749ab-e430-4f62-b43d-24be499d300a','UId':'b814aacc-a2a8-42e4-bd1c-1055a54345c7','Col':4,'Row':33,'Format':'numberic','Value':' ','TargetCode':''}</v>
      </c>
    </row>
    <row r="298" ht="12.75">
      <c r="A298" t="str">
        <f>CONCATENATE("{'SheetId':'4f9749ab-e430-4f62-b43d-24be499d300a'",",","'UId':'9804bae1-d6da-472d-bc33-2e738bc4ac74'",",'Col':",COLUMN(BCDanhMucDauTu_06118!E33),",'Row':",ROW(BCDanhMucDauTu_06118!E33),",","'Format':'numberic'",",'Value':'",SUBSTITUTE(BCDanhMucDauTu_06118!E33,"'","\'"),"','TargetCode':''}")</f>
        <v>{'SheetId':'4f9749ab-e430-4f62-b43d-24be499d300a','UId':'9804bae1-d6da-472d-bc33-2e738bc4ac74','Col':5,'Row':33,'Format':'numberic','Value':' ','TargetCode':''}</v>
      </c>
    </row>
    <row r="299" ht="12.75">
      <c r="A299" t="str">
        <f>CONCATENATE("{'SheetId':'4f9749ab-e430-4f62-b43d-24be499d300a'",",","'UId':'c49bb709-211f-4669-98c0-7954c6abd681'",",'Col':",COLUMN(BCDanhMucDauTu_06118!F33),",'Row':",ROW(BCDanhMucDauTu_06118!F33),",","'Format':'numberic'",",'Value':'",SUBSTITUTE(BCDanhMucDauTu_06118!F33,"'","\'"),"','TargetCode':''}")</f>
        <v>{'SheetId':'4f9749ab-e430-4f62-b43d-24be499d300a','UId':'c49bb709-211f-4669-98c0-7954c6abd681','Col':6,'Row':33,'Format':'numberic','Value':'68457335512','TargetCode':''}</v>
      </c>
    </row>
    <row r="300" ht="12.75">
      <c r="A300" t="str">
        <f>CONCATENATE("{'SheetId':'4f9749ab-e430-4f62-b43d-24be499d300a'",",","'UId':'5754ac48-7543-46f1-8889-50e472adb573'",",'Col':",COLUMN(BCDanhMucDauTu_06118!G33),",'Row':",ROW(BCDanhMucDauTu_06118!G33),",","'Format':'numberic'",",'Value':'",SUBSTITUTE(BCDanhMucDauTu_06118!G33,"'","\'"),"','TargetCode':''}")</f>
        <v>{'SheetId':'4f9749ab-e430-4f62-b43d-24be499d300a','UId':'5754ac48-7543-46f1-8889-50e472adb573','Col':7,'Row':33,'Format':'numberic','Value':'1','TargetCode':''}</v>
      </c>
    </row>
    <row r="301" ht="12.75">
      <c r="A301" t="str">
        <f>CONCATENATE("{'SheetId':'94cc995a-ab5d-434c-a0e4-72f9d642e0aa'",",","'UId':'178c382f-3d97-42ca-a589-a4eedf9acafb'",",'Col':",COLUMN(BCHoatDongVay_06119!D3),",'Row':",ROW(BCHoatDongVay_06119!D3),",","'Format':'string'",",'Value':'",SUBSTITUTE(BCHoatDongVay_06119!D3,"'","\'"),"','TargetCode':''}")</f>
        <v>{'SheetId':'94cc995a-ab5d-434c-a0e4-72f9d642e0aa','UId':'178c382f-3d97-42ca-a589-a4eedf9acafb','Col':4,'Row':3,'Format':'string','Value':' ','TargetCode':''}</v>
      </c>
    </row>
    <row r="302" ht="12.75">
      <c r="A302" t="str">
        <f>CONCATENATE("{'SheetId':'94cc995a-ab5d-434c-a0e4-72f9d642e0aa'",",","'UId':'772136c3-be36-4139-b040-c3c6a990e093'",",'Col':",COLUMN(BCHoatDongVay_06119!E3),",'Row':",ROW(BCHoatDongVay_06119!E3),",","'Format':'string'",",'Value':'",SUBSTITUTE(BCHoatDongVay_06119!E3,"'","\'"),"','TargetCode':''}")</f>
        <v>{'SheetId':'94cc995a-ab5d-434c-a0e4-72f9d642e0aa','UId':'772136c3-be36-4139-b040-c3c6a990e093','Col':5,'Row':3,'Format':'string','Value':' ','TargetCode':''}</v>
      </c>
    </row>
    <row r="303" ht="12.75">
      <c r="A303" t="str">
        <f>CONCATENATE("{'SheetId':'94cc995a-ab5d-434c-a0e4-72f9d642e0aa'",",","'UId':'a346520e-cb69-4c8e-9b17-24d80bba0e27'",",'Col':",COLUMN(BCHoatDongVay_06119!F3),",'Row':",ROW(BCHoatDongVay_06119!F3),",","'Format':'string'",",'Value':'",SUBSTITUTE(BCHoatDongVay_06119!F3,"'","\'"),"','TargetCode':''}")</f>
        <v>{'SheetId':'94cc995a-ab5d-434c-a0e4-72f9d642e0aa','UId':'a346520e-cb69-4c8e-9b17-24d80bba0e27','Col':6,'Row':3,'Format':'string','Value':' ','TargetCode':''}</v>
      </c>
    </row>
    <row r="304" ht="12.75">
      <c r="A304" t="str">
        <f>CONCATENATE("{'SheetId':'94cc995a-ab5d-434c-a0e4-72f9d642e0aa'",",","'UId':'73a557fa-3ce9-4d6b-a091-548960f1cd98'",",'Col':",COLUMN(BCHoatDongVay_06119!G3),",'Row':",ROW(BCHoatDongVay_06119!G3),",","'Format':'numberic'",",'Value':'",SUBSTITUTE(BCHoatDongVay_06119!G3,"'","\'"),"','TargetCode':''}")</f>
        <v>{'SheetId':'94cc995a-ab5d-434c-a0e4-72f9d642e0aa','UId':'73a557fa-3ce9-4d6b-a091-548960f1cd98','Col':7,'Row':3,'Format':'numberic','Value':' ','TargetCode':''}</v>
      </c>
    </row>
    <row r="305" ht="12.75">
      <c r="A305" t="str">
        <f>CONCATENATE("{'SheetId':'94cc995a-ab5d-434c-a0e4-72f9d642e0aa'",",","'UId':'328aea41-e1b0-4972-bb77-ea993211bd67'",",'Col':",COLUMN(BCHoatDongVay_06119!H3),",'Row':",ROW(BCHoatDongVay_06119!H3),",","'Format':'string'",",'Value':'",SUBSTITUTE(BCHoatDongVay_06119!H3,"'","\'"),"','TargetCode':''}")</f>
        <v>{'SheetId':'94cc995a-ab5d-434c-a0e4-72f9d642e0aa','UId':'328aea41-e1b0-4972-bb77-ea993211bd67','Col':8,'Row':3,'Format':'string','Value':' ','TargetCode':''}</v>
      </c>
    </row>
    <row r="306" ht="12.75">
      <c r="A306" t="str">
        <f>CONCATENATE("{'SheetId':'94cc995a-ab5d-434c-a0e4-72f9d642e0aa'",",","'UId':'4f272011-01bf-48ba-910f-d80ceb0785fb'",",'Col':",COLUMN(BCHoatDongVay_06119!I3),",'Row':",ROW(BCHoatDongVay_06119!I3),",","'Format':'numberic'",",'Value':'",SUBSTITUTE(BCHoatDongVay_06119!I3,"'","\'"),"','TargetCode':''}")</f>
        <v>{'SheetId':'94cc995a-ab5d-434c-a0e4-72f9d642e0aa','UId':'4f272011-01bf-48ba-910f-d80ceb0785fb','Col':9,'Row':3,'Format':'numberic','Value':' ','TargetCode':''}</v>
      </c>
    </row>
    <row r="307" ht="12.75">
      <c r="A307" t="str">
        <f>CONCATENATE("{'SheetId':'94cc995a-ab5d-434c-a0e4-72f9d642e0aa'",",","'UId':'4b53a9fd-2863-42a9-9183-8b234136f8ab'",",'Col':",COLUMN(BCHoatDongVay_06119!J3),",'Row':",ROW(BCHoatDongVay_06119!J3),",","'Format':'string'",",'Value':'",SUBSTITUTE(BCHoatDongVay_06119!J3,"'","\'"),"','TargetCode':''}")</f>
        <v>{'SheetId':'94cc995a-ab5d-434c-a0e4-72f9d642e0aa','UId':'4b53a9fd-2863-42a9-9183-8b234136f8ab','Col':10,'Row':3,'Format':'string','Value':' ','TargetCode':''}</v>
      </c>
    </row>
    <row r="308" ht="12.75">
      <c r="A308" t="str">
        <f>CONCATENATE("{'SheetId':'94cc995a-ab5d-434c-a0e4-72f9d642e0aa'",",","'UId':'d083cdd4-afc1-4e67-8710-bfe3a6e5b08b'",",'Col':",COLUMN(BCHoatDongVay_06119!K3),",'Row':",ROW(BCHoatDongVay_06119!K3),",","'Format':'numberic'",",'Value':'",SUBSTITUTE(BCHoatDongVay_06119!K3,"'","\'"),"','TargetCode':''}")</f>
        <v>{'SheetId':'94cc995a-ab5d-434c-a0e4-72f9d642e0aa','UId':'d083cdd4-afc1-4e67-8710-bfe3a6e5b08b','Col':11,'Row':3,'Format':'numberic','Value':' ','TargetCode':''}</v>
      </c>
    </row>
    <row r="309" ht="12.75">
      <c r="A309" t="str">
        <f>CONCATENATE("{'SheetId':'94cc995a-ab5d-434c-a0e4-72f9d642e0aa'",",","'UId':'22d96680-95f4-47a7-8767-5b851d6f7c7d'",",'Col':",COLUMN(BCHoatDongVay_06119!A5),",'Row':",ROW(BCHoatDongVay_06119!A5),",","'ColDynamic':",COLUMN(BCHoatDongVay_06119!A4),",","'RowDynamic':",ROW(BCHoatDongVay_06119!A4),",","'Format':'numberic'",",'Value':'",SUBSTITUTE(BCHoatDongVay_06119!A5,"'","\'"),"','TargetCode':''}")</f>
        <v>{'SheetId':'94cc995a-ab5d-434c-a0e4-72f9d642e0aa','UId':'22d96680-95f4-47a7-8767-5b851d6f7c7d','Col':1,'Row':5,'ColDynamic':1,'RowDynamic':4,'Format':'numberic','Value':'','TargetCode':''}</v>
      </c>
    </row>
    <row r="310" ht="12.75">
      <c r="A310" t="str">
        <f>CONCATENATE("{'SheetId':'94cc995a-ab5d-434c-a0e4-72f9d642e0aa'",",","'UId':'c1c6de81-1f43-40b0-8184-37a21324a7c6'",",'Col':",COLUMN(BCHoatDongVay_06119!B5),",'Row':",ROW(BCHoatDongVay_06119!B5),",","'ColDynamic':",COLUMN(BCHoatDongVay_06119!B4),",","'RowDynamic':",ROW(BCHoatDongVay_06119!B4),",","'Format':'string'",",'Value':'",SUBSTITUTE(BCHoatDongVay_06119!B5,"'","\'"),"','TargetCode':''}")</f>
        <v>{'SheetId':'94cc995a-ab5d-434c-a0e4-72f9d642e0aa','UId':'c1c6de81-1f43-40b0-8184-37a21324a7c6','Col':2,'Row':5,'ColDynamic':2,'RowDynamic':4,'Format':'string','Value':'...','TargetCode':''}</v>
      </c>
    </row>
    <row r="311" ht="12.75">
      <c r="A311" t="str">
        <f>CONCATENATE("{'SheetId':'94cc995a-ab5d-434c-a0e4-72f9d642e0aa'",",","'UId':'a51bf7a1-d57a-4286-8573-2c289436d2d6'",",'Col':",COLUMN(BCHoatDongVay_06119!C5),",'Row':",ROW(BCHoatDongVay_06119!C5),",","'ColDynamic':",COLUMN(BCHoatDongVay_06119!C4),",","'RowDynamic':",ROW(BCHoatDongVay_06119!C4),",","'Format':'numberic'",",'Value':'",SUBSTITUTE(BCHoatDongVay_06119!C5,"'","\'"),"','TargetCode':''}")</f>
        <v>{'SheetId':'94cc995a-ab5d-434c-a0e4-72f9d642e0aa','UId':'a51bf7a1-d57a-4286-8573-2c289436d2d6','Col':3,'Row':5,'ColDynamic':3,'RowDynamic':4,'Format':'numberic','Value':'','TargetCode':''}</v>
      </c>
    </row>
    <row r="312" ht="12.75">
      <c r="A312" t="str">
        <f>CONCATENATE("{'SheetId':'94cc995a-ab5d-434c-a0e4-72f9d642e0aa'",",","'UId':'aacc3d74-9a27-43d9-80dc-c7244ffe5dc9'",",'Col':",COLUMN(BCHoatDongVay_06119!D5),",'Row':",ROW(BCHoatDongVay_06119!D5),",","'ColDynamic':",COLUMN(BCHoatDongVay_06119!D4),",","'RowDynamic':",ROW(BCHoatDongVay_06119!D4),",","'Format':'string'",",'Value':'",SUBSTITUTE(BCHoatDongVay_06119!D5,"'","\'"),"','TargetCode':''}")</f>
        <v>{'SheetId':'94cc995a-ab5d-434c-a0e4-72f9d642e0aa','UId':'aacc3d74-9a27-43d9-80dc-c7244ffe5dc9','Col':4,'Row':5,'ColDynamic':4,'RowDynamic':4,'Format':'string','Value':' ','TargetCode':''}</v>
      </c>
    </row>
    <row r="313" ht="12.75">
      <c r="A313" t="str">
        <f>CONCATENATE("{'SheetId':'94cc995a-ab5d-434c-a0e4-72f9d642e0aa'",",","'UId':'81bea154-da26-4f0d-9f07-e342859a62be'",",'Col':",COLUMN(BCHoatDongVay_06119!E5),",'Row':",ROW(BCHoatDongVay_06119!E5),",","'ColDynamic':",COLUMN(BCHoatDongVay_06119!E4),",","'RowDynamic':",ROW(BCHoatDongVay_06119!E4),",","'Format':'string'",",'Value':'",SUBSTITUTE(BCHoatDongVay_06119!E5,"'","\'"),"','TargetCode':''}")</f>
        <v>{'SheetId':'94cc995a-ab5d-434c-a0e4-72f9d642e0aa','UId':'81bea154-da26-4f0d-9f07-e342859a62be','Col':5,'Row':5,'ColDynamic':5,'RowDynamic':4,'Format':'string','Value':' ','TargetCode':''}</v>
      </c>
    </row>
    <row r="314" ht="12.75">
      <c r="A314" t="str">
        <f>CONCATENATE("{'SheetId':'94cc995a-ab5d-434c-a0e4-72f9d642e0aa'",",","'UId':'a239c100-e740-410c-bf57-d00ca8dbfe97'",",'Col':",COLUMN(BCHoatDongVay_06119!F5),",'Row':",ROW(BCHoatDongVay_06119!F5),",","'ColDynamic':",COLUMN(BCHoatDongVay_06119!F4),",","'RowDynamic':",ROW(BCHoatDongVay_06119!F4),",","'Format':'string'",",'Value':'",SUBSTITUTE(BCHoatDongVay_06119!F5,"'","\'"),"','TargetCode':''}")</f>
        <v>{'SheetId':'94cc995a-ab5d-434c-a0e4-72f9d642e0aa','UId':'a239c100-e740-410c-bf57-d00ca8dbfe97','Col':6,'Row':5,'ColDynamic':6,'RowDynamic':4,'Format':'string','Value':' ','TargetCode':''}</v>
      </c>
    </row>
    <row r="315" ht="12.75">
      <c r="A315" t="str">
        <f>CONCATENATE("{'SheetId':'94cc995a-ab5d-434c-a0e4-72f9d642e0aa'",",","'UId':'26a7c412-252f-4be4-91dc-f3073448121a'",",'Col':",COLUMN(BCHoatDongVay_06119!G5),",'Row':",ROW(BCHoatDongVay_06119!G5),",","'ColDynamic':",COLUMN(BCHoatDongVay_06119!G4),",","'RowDynamic':",ROW(BCHoatDongVay_06119!G4),",","'Format':'numberic'",",'Value':'",SUBSTITUTE(BCHoatDongVay_06119!G5,"'","\'"),"','TargetCode':''}")</f>
        <v>{'SheetId':'94cc995a-ab5d-434c-a0e4-72f9d642e0aa','UId':'26a7c412-252f-4be4-91dc-f3073448121a','Col':7,'Row':5,'ColDynamic':7,'RowDynamic':4,'Format':'numberic','Value':' ','TargetCode':''}</v>
      </c>
    </row>
    <row r="316" ht="12.75">
      <c r="A316" t="str">
        <f>CONCATENATE("{'SheetId':'94cc995a-ab5d-434c-a0e4-72f9d642e0aa'",",","'UId':'091446c2-99ba-44aa-9166-6303daec1cff'",",'Col':",COLUMN(BCHoatDongVay_06119!H5),",'Row':",ROW(BCHoatDongVay_06119!H5),",","'ColDynamic':",COLUMN(BCHoatDongVay_06119!H4),",","'RowDynamic':",ROW(BCHoatDongVay_06119!H4),",","'Format':'string'",",'Value':'",SUBSTITUTE(BCHoatDongVay_06119!H5,"'","\'"),"','TargetCode':''}")</f>
        <v>{'SheetId':'94cc995a-ab5d-434c-a0e4-72f9d642e0aa','UId':'091446c2-99ba-44aa-9166-6303daec1cff','Col':8,'Row':5,'ColDynamic':8,'RowDynamic':4,'Format':'string','Value':' ','TargetCode':''}</v>
      </c>
    </row>
    <row r="317" ht="12.75">
      <c r="A317" t="str">
        <f>CONCATENATE("{'SheetId':'94cc995a-ab5d-434c-a0e4-72f9d642e0aa'",",","'UId':'8365ce42-8f2b-418c-880e-fc22de3fbf1b'",",'Col':",COLUMN(BCHoatDongVay_06119!I5),",'Row':",ROW(BCHoatDongVay_06119!I5),",","'ColDynamic':",COLUMN(BCHoatDongVay_06119!I4),",","'RowDynamic':",ROW(BCHoatDongVay_06119!I4),",","'Format':'numberic'",",'Value':'",SUBSTITUTE(BCHoatDongVay_06119!I5,"'","\'"),"','TargetCode':''}")</f>
        <v>{'SheetId':'94cc995a-ab5d-434c-a0e4-72f9d642e0aa','UId':'8365ce42-8f2b-418c-880e-fc22de3fbf1b','Col':9,'Row':5,'ColDynamic':9,'RowDynamic':4,'Format':'numberic','Value':' ','TargetCode':''}</v>
      </c>
    </row>
    <row r="318" ht="12.75">
      <c r="A318" t="str">
        <f>CONCATENATE("{'SheetId':'94cc995a-ab5d-434c-a0e4-72f9d642e0aa'",",","'UId':'930dbb5a-a430-4fe6-8de4-dc56a32c749d'",",'Col':",COLUMN(BCHoatDongVay_06119!J5),",'Row':",ROW(BCHoatDongVay_06119!J5),",","'ColDynamic':",COLUMN(BCHoatDongVay_06119!J4),",","'RowDynamic':",ROW(BCHoatDongVay_06119!J4),",","'Format':'string'",",'Value':'",SUBSTITUTE(BCHoatDongVay_06119!J5,"'","\'"),"','TargetCode':''}")</f>
        <v>{'SheetId':'94cc995a-ab5d-434c-a0e4-72f9d642e0aa','UId':'930dbb5a-a430-4fe6-8de4-dc56a32c749d','Col':10,'Row':5,'ColDynamic':10,'RowDynamic':4,'Format':'string','Value':' ','TargetCode':''}</v>
      </c>
    </row>
    <row r="319" ht="12.75">
      <c r="A319" t="str">
        <f>CONCATENATE("{'SheetId':'94cc995a-ab5d-434c-a0e4-72f9d642e0aa'",",","'UId':'0eb6db67-0000-4227-8e49-92e45b60e11b'",",'Col':",COLUMN(BCHoatDongVay_06119!K5),",'Row':",ROW(BCHoatDongVay_06119!K5),",","'ColDynamic':",COLUMN(BCHoatDongVay_06119!K4),",","'RowDynamic':",ROW(BCHoatDongVay_06119!K4),",","'Format':'numberic'",",'Value':'",SUBSTITUTE(BCHoatDongVay_06119!K5,"'","\'"),"','TargetCode':''}")</f>
        <v>{'SheetId':'94cc995a-ab5d-434c-a0e4-72f9d642e0aa','UId':'0eb6db67-0000-4227-8e49-92e45b60e11b','Col':11,'Row':5,'ColDynamic':11,'RowDynamic':4,'Format':'numberic','Value':' ','TargetCode':''}</v>
      </c>
    </row>
    <row r="320" ht="12.75">
      <c r="A320" t="str">
        <f>CONCATENATE("{'SheetId':'94cc995a-ab5d-434c-a0e4-72f9d642e0aa'",",","'UId':'8fb44158-256c-4e83-9f06-10aa95289249'",",'Col':",COLUMN(BCHoatDongVay_06119!D6),",'Row':",ROW(BCHoatDongVay_06119!D6),",","'Format':'string'",",'Value':'",SUBSTITUTE(BCHoatDongVay_06119!D6,"'","\'"),"','TargetCode':''}")</f>
        <v>{'SheetId':'94cc995a-ab5d-434c-a0e4-72f9d642e0aa','UId':'8fb44158-256c-4e83-9f06-10aa95289249','Col':4,'Row':6,'Format':'string','Value':' ','TargetCode':''}</v>
      </c>
    </row>
    <row r="321" ht="12.75">
      <c r="A321" t="str">
        <f>CONCATENATE("{'SheetId':'94cc995a-ab5d-434c-a0e4-72f9d642e0aa'",",","'UId':'59c951c0-3423-4952-a615-fec31850aca4'",",'Col':",COLUMN(BCHoatDongVay_06119!E6),",'Row':",ROW(BCHoatDongVay_06119!E6),",","'Format':'string'",",'Value':'",SUBSTITUTE(BCHoatDongVay_06119!E6,"'","\'"),"','TargetCode':''}")</f>
        <v>{'SheetId':'94cc995a-ab5d-434c-a0e4-72f9d642e0aa','UId':'59c951c0-3423-4952-a615-fec31850aca4','Col':5,'Row':6,'Format':'string','Value':' ','TargetCode':''}</v>
      </c>
    </row>
    <row r="322" ht="12.75">
      <c r="A322" t="str">
        <f>CONCATENATE("{'SheetId':'94cc995a-ab5d-434c-a0e4-72f9d642e0aa'",",","'UId':'52f81b03-54d2-4414-ac7f-13d355f1e8c6'",",'Col':",COLUMN(BCHoatDongVay_06119!F6),",'Row':",ROW(BCHoatDongVay_06119!F6),",","'Format':'string'",",'Value':'",SUBSTITUTE(BCHoatDongVay_06119!F6,"'","\'"),"','TargetCode':''}")</f>
        <v>{'SheetId':'94cc995a-ab5d-434c-a0e4-72f9d642e0aa','UId':'52f81b03-54d2-4414-ac7f-13d355f1e8c6','Col':6,'Row':6,'Format':'string','Value':' ','TargetCode':''}</v>
      </c>
    </row>
    <row r="323" ht="12.75">
      <c r="A323" t="str">
        <f>CONCATENATE("{'SheetId':'94cc995a-ab5d-434c-a0e4-72f9d642e0aa'",",","'UId':'e2e60f08-85a1-4414-8eb6-393cbdfd65e6'",",'Col':",COLUMN(BCHoatDongVay_06119!G6),",'Row':",ROW(BCHoatDongVay_06119!G6),",","'Format':'numberic'",",'Value':'",SUBSTITUTE(BCHoatDongVay_06119!G6,"'","\'"),"','TargetCode':''}")</f>
        <v>{'SheetId':'94cc995a-ab5d-434c-a0e4-72f9d642e0aa','UId':'e2e60f08-85a1-4414-8eb6-393cbdfd65e6','Col':7,'Row':6,'Format':'numberic','Value':' ','TargetCode':''}</v>
      </c>
    </row>
    <row r="324" ht="12.75">
      <c r="A324" t="str">
        <f>CONCATENATE("{'SheetId':'94cc995a-ab5d-434c-a0e4-72f9d642e0aa'",",","'UId':'ba8f9e7d-926c-4a24-9ce3-d5ab06b76807'",",'Col':",COLUMN(BCHoatDongVay_06119!H6),",'Row':",ROW(BCHoatDongVay_06119!H6),",","'Format':'string'",",'Value':'",SUBSTITUTE(BCHoatDongVay_06119!H6,"'","\'"),"','TargetCode':''}")</f>
        <v>{'SheetId':'94cc995a-ab5d-434c-a0e4-72f9d642e0aa','UId':'ba8f9e7d-926c-4a24-9ce3-d5ab06b76807','Col':8,'Row':6,'Format':'string','Value':' ','TargetCode':''}</v>
      </c>
    </row>
    <row r="325" ht="12.75">
      <c r="A325" t="str">
        <f>CONCATENATE("{'SheetId':'94cc995a-ab5d-434c-a0e4-72f9d642e0aa'",",","'UId':'8ef8e0f6-6191-4831-87c0-5842bbfc7fa1'",",'Col':",COLUMN(BCHoatDongVay_06119!I6),",'Row':",ROW(BCHoatDongVay_06119!I6),",","'Format':'numberic'",",'Value':'",SUBSTITUTE(BCHoatDongVay_06119!I6,"'","\'"),"','TargetCode':''}")</f>
        <v>{'SheetId':'94cc995a-ab5d-434c-a0e4-72f9d642e0aa','UId':'8ef8e0f6-6191-4831-87c0-5842bbfc7fa1','Col':9,'Row':6,'Format':'numberic','Value':' ','TargetCode':''}</v>
      </c>
    </row>
    <row r="326" ht="12.75">
      <c r="A326" t="str">
        <f>CONCATENATE("{'SheetId':'94cc995a-ab5d-434c-a0e4-72f9d642e0aa'",",","'UId':'990f7880-087c-4b0c-adf7-abd8410193bf'",",'Col':",COLUMN(BCHoatDongVay_06119!J6),",'Row':",ROW(BCHoatDongVay_06119!J6),",","'Format':'string'",",'Value':'",SUBSTITUTE(BCHoatDongVay_06119!J6,"'","\'"),"','TargetCode':''}")</f>
        <v>{'SheetId':'94cc995a-ab5d-434c-a0e4-72f9d642e0aa','UId':'990f7880-087c-4b0c-adf7-abd8410193bf','Col':10,'Row':6,'Format':'string','Value':' ','TargetCode':''}</v>
      </c>
    </row>
    <row r="327" ht="12.75">
      <c r="A327" t="str">
        <f>CONCATENATE("{'SheetId':'94cc995a-ab5d-434c-a0e4-72f9d642e0aa'",",","'UId':'ecb0549d-d8da-4bf6-8088-319058ed9902'",",'Col':",COLUMN(BCHoatDongVay_06119!K6),",'Row':",ROW(BCHoatDongVay_06119!K6),",","'Format':'numberic'",",'Value':'",SUBSTITUTE(BCHoatDongVay_06119!K6,"'","\'"),"','TargetCode':''}")</f>
        <v>{'SheetId':'94cc995a-ab5d-434c-a0e4-72f9d642e0aa','UId':'ecb0549d-d8da-4bf6-8088-319058ed9902','Col':11,'Row':6,'Format':'numberic','Value':' ','TargetCode':''}</v>
      </c>
    </row>
    <row r="328" ht="12.75">
      <c r="A328" t="str">
        <f>CONCATENATE("{'SheetId':'94cc995a-ab5d-434c-a0e4-72f9d642e0aa'",",","'UId':'f1bfef49-b49f-4bc4-9d41-10ccda8ad5d0'",",'Col':",COLUMN(BCHoatDongVay_06119!D7),",'Row':",ROW(BCHoatDongVay_06119!D7),",","'Format':'string'",",'Value':'",SUBSTITUTE(BCHoatDongVay_06119!D7,"'","\'"),"','TargetCode':''}")</f>
        <v>{'SheetId':'94cc995a-ab5d-434c-a0e4-72f9d642e0aa','UId':'f1bfef49-b49f-4bc4-9d41-10ccda8ad5d0','Col':4,'Row':7,'Format':'string','Value':' ','TargetCode':''}</v>
      </c>
    </row>
    <row r="329" ht="12.75">
      <c r="A329" t="str">
        <f>CONCATENATE("{'SheetId':'94cc995a-ab5d-434c-a0e4-72f9d642e0aa'",",","'UId':'a13a2e41-bf19-4758-81fe-1e4f9de72c48'",",'Col':",COLUMN(BCHoatDongVay_06119!E7),",'Row':",ROW(BCHoatDongVay_06119!E7),",","'Format':'string'",",'Value':'",SUBSTITUTE(BCHoatDongVay_06119!E7,"'","\'"),"','TargetCode':''}")</f>
        <v>{'SheetId':'94cc995a-ab5d-434c-a0e4-72f9d642e0aa','UId':'a13a2e41-bf19-4758-81fe-1e4f9de72c48','Col':5,'Row':7,'Format':'string','Value':' ','TargetCode':''}</v>
      </c>
    </row>
    <row r="330" ht="12.75">
      <c r="A330" t="str">
        <f>CONCATENATE("{'SheetId':'94cc995a-ab5d-434c-a0e4-72f9d642e0aa'",",","'UId':'577539aa-03b3-4df3-8d56-517a6c1c2b83'",",'Col':",COLUMN(BCHoatDongVay_06119!F7),",'Row':",ROW(BCHoatDongVay_06119!F7),",","'Format':'string'",",'Value':'",SUBSTITUTE(BCHoatDongVay_06119!F7,"'","\'"),"','TargetCode':''}")</f>
        <v>{'SheetId':'94cc995a-ab5d-434c-a0e4-72f9d642e0aa','UId':'577539aa-03b3-4df3-8d56-517a6c1c2b83','Col':6,'Row':7,'Format':'string','Value':' ','TargetCode':''}</v>
      </c>
    </row>
    <row r="331" ht="12.75">
      <c r="A331" t="str">
        <f>CONCATENATE("{'SheetId':'94cc995a-ab5d-434c-a0e4-72f9d642e0aa'",",","'UId':'44ad96f9-a5ed-4394-ac1a-4883af7bde2b'",",'Col':",COLUMN(BCHoatDongVay_06119!G7),",'Row':",ROW(BCHoatDongVay_06119!G7),",","'Format':'numberic'",",'Value':'",SUBSTITUTE(BCHoatDongVay_06119!G7,"'","\'"),"','TargetCode':''}")</f>
        <v>{'SheetId':'94cc995a-ab5d-434c-a0e4-72f9d642e0aa','UId':'44ad96f9-a5ed-4394-ac1a-4883af7bde2b','Col':7,'Row':7,'Format':'numberic','Value':' ','TargetCode':''}</v>
      </c>
    </row>
    <row r="332" ht="12.75">
      <c r="A332" t="str">
        <f>CONCATENATE("{'SheetId':'94cc995a-ab5d-434c-a0e4-72f9d642e0aa'",",","'UId':'a3b7adf6-7c06-43b9-b9c9-3ff164da7873'",",'Col':",COLUMN(BCHoatDongVay_06119!H7),",'Row':",ROW(BCHoatDongVay_06119!H7),",","'Format':'string'",",'Value':'",SUBSTITUTE(BCHoatDongVay_06119!H7,"'","\'"),"','TargetCode':''}")</f>
        <v>{'SheetId':'94cc995a-ab5d-434c-a0e4-72f9d642e0aa','UId':'a3b7adf6-7c06-43b9-b9c9-3ff164da7873','Col':8,'Row':7,'Format':'string','Value':' ','TargetCode':''}</v>
      </c>
    </row>
    <row r="333" ht="12.75">
      <c r="A333" t="str">
        <f>CONCATENATE("{'SheetId':'94cc995a-ab5d-434c-a0e4-72f9d642e0aa'",",","'UId':'2f2f3ebd-c85f-45ce-8f69-e78742031b8b'",",'Col':",COLUMN(BCHoatDongVay_06119!I7),",'Row':",ROW(BCHoatDongVay_06119!I7),",","'Format':'numberic'",",'Value':'",SUBSTITUTE(BCHoatDongVay_06119!I7,"'","\'"),"','TargetCode':''}")</f>
        <v>{'SheetId':'94cc995a-ab5d-434c-a0e4-72f9d642e0aa','UId':'2f2f3ebd-c85f-45ce-8f69-e78742031b8b','Col':9,'Row':7,'Format':'numberic','Value':' ','TargetCode':''}</v>
      </c>
    </row>
    <row r="334" ht="12.75">
      <c r="A334" t="str">
        <f>CONCATENATE("{'SheetId':'94cc995a-ab5d-434c-a0e4-72f9d642e0aa'",",","'UId':'a44845ef-ffe6-4141-9929-2eaa3b106306'",",'Col':",COLUMN(BCHoatDongVay_06119!J7),",'Row':",ROW(BCHoatDongVay_06119!J7),",","'Format':'string'",",'Value':'",SUBSTITUTE(BCHoatDongVay_06119!J7,"'","\'"),"','TargetCode':''}")</f>
        <v>{'SheetId':'94cc995a-ab5d-434c-a0e4-72f9d642e0aa','UId':'a44845ef-ffe6-4141-9929-2eaa3b106306','Col':10,'Row':7,'Format':'string','Value':' ','TargetCode':''}</v>
      </c>
    </row>
    <row r="335" ht="12.75">
      <c r="A335" t="str">
        <f>CONCATENATE("{'SheetId':'94cc995a-ab5d-434c-a0e4-72f9d642e0aa'",",","'UId':'c179977e-4f91-4672-b6e9-a0fa967c1b53'",",'Col':",COLUMN(BCHoatDongVay_06119!K7),",'Row':",ROW(BCHoatDongVay_06119!K7),",","'Format':'numberic'",",'Value':'",SUBSTITUTE(BCHoatDongVay_06119!K7,"'","\'"),"','TargetCode':''}")</f>
        <v>{'SheetId':'94cc995a-ab5d-434c-a0e4-72f9d642e0aa','UId':'c179977e-4f91-4672-b6e9-a0fa967c1b53','Col':11,'Row':7,'Format':'numberic','Value':' ','TargetCode':''}</v>
      </c>
    </row>
    <row r="336" ht="12.75">
      <c r="A336" t="str">
        <f>CONCATENATE("{'SheetId':'94cc995a-ab5d-434c-a0e4-72f9d642e0aa'",",","'UId':'e081d4c1-b03c-4619-b1bc-bda9b8cd16a3'",",'Col':",COLUMN(BCHoatDongVay_06119!A9),",'Row':",ROW(BCHoatDongVay_06119!A9),",","'ColDynamic':",COLUMN(BCHoatDongVay_06119!A8),",","'RowDynamic':",ROW(BCHoatDongVay_06119!A8),",","'Format':'string'",",'Value':'",SUBSTITUTE(BCHoatDongVay_06119!A9,"'","\'"),"','TargetCode':''}")</f>
        <v>{'SheetId':'94cc995a-ab5d-434c-a0e4-72f9d642e0aa','UId':'e081d4c1-b03c-4619-b1bc-bda9b8cd16a3','Col':1,'Row':9,'ColDynamic':1,'RowDynamic':8,'Format':'string','Value':'','TargetCode':''}</v>
      </c>
    </row>
    <row r="337" ht="12.75">
      <c r="A337" t="str">
        <f>CONCATENATE("{'SheetId':'94cc995a-ab5d-434c-a0e4-72f9d642e0aa'",",","'UId':'a4779ced-94e7-4d04-acd2-fd367be9bea1'",",'Col':",COLUMN(BCHoatDongVay_06119!B9),",'Row':",ROW(BCHoatDongVay_06119!B9),",","'ColDynamic':",COLUMN(BCHoatDongVay_06119!B8),",","'RowDynamic':",ROW(BCHoatDongVay_06119!B8),",","'Format':'string'",",'Value':'",SUBSTITUTE(BCHoatDongVay_06119!B9,"'","\'"),"','TargetCode':''}")</f>
        <v>{'SheetId':'94cc995a-ab5d-434c-a0e4-72f9d642e0aa','UId':'a4779ced-94e7-4d04-acd2-fd367be9bea1','Col':2,'Row':9,'ColDynamic':2,'RowDynamic':8,'Format':'string','Value':'...','TargetCode':''}</v>
      </c>
    </row>
    <row r="338" ht="12.75">
      <c r="A338" t="str">
        <f>CONCATENATE("{'SheetId':'94cc995a-ab5d-434c-a0e4-72f9d642e0aa'",",","'UId':'5bc7b473-ae04-49ed-a77b-3f39a115e741'",",'Col':",COLUMN(BCHoatDongVay_06119!C9),",'Row':",ROW(BCHoatDongVay_06119!C9),",","'ColDynamic':",COLUMN(BCHoatDongVay_06119!C8),",","'RowDynamic':",ROW(BCHoatDongVay_06119!C8),",","'Format':'numberic'",",'Value':'",SUBSTITUTE(BCHoatDongVay_06119!C9,"'","\'"),"','TargetCode':''}")</f>
        <v>{'SheetId':'94cc995a-ab5d-434c-a0e4-72f9d642e0aa','UId':'5bc7b473-ae04-49ed-a77b-3f39a115e741','Col':3,'Row':9,'ColDynamic':3,'RowDynamic':8,'Format':'numberic','Value':'','TargetCode':''}</v>
      </c>
    </row>
    <row r="339" ht="12.75">
      <c r="A339" t="str">
        <f>CONCATENATE("{'SheetId':'94cc995a-ab5d-434c-a0e4-72f9d642e0aa'",",","'UId':'9fb45da1-460b-4ff6-bd44-896e768a6f23'",",'Col':",COLUMN(BCHoatDongVay_06119!D9),",'Row':",ROW(BCHoatDongVay_06119!D9),",","'ColDynamic':",COLUMN(BCHoatDongVay_06119!D8),",","'RowDynamic':",ROW(BCHoatDongVay_06119!D8),",","'Format':'string'",",'Value':'",SUBSTITUTE(BCHoatDongVay_06119!D9,"'","\'"),"','TargetCode':''}")</f>
        <v>{'SheetId':'94cc995a-ab5d-434c-a0e4-72f9d642e0aa','UId':'9fb45da1-460b-4ff6-bd44-896e768a6f23','Col':4,'Row':9,'ColDynamic':4,'RowDynamic':8,'Format':'string','Value':' ','TargetCode':''}</v>
      </c>
    </row>
    <row r="340" ht="12.75">
      <c r="A340" t="str">
        <f>CONCATENATE("{'SheetId':'94cc995a-ab5d-434c-a0e4-72f9d642e0aa'",",","'UId':'5902ac0f-1080-4b08-b2f6-7316e8bf8392'",",'Col':",COLUMN(BCHoatDongVay_06119!E9),",'Row':",ROW(BCHoatDongVay_06119!E9),",","'ColDynamic':",COLUMN(BCHoatDongVay_06119!E8),",","'RowDynamic':",ROW(BCHoatDongVay_06119!E8),",","'Format':'string'",",'Value':'",SUBSTITUTE(BCHoatDongVay_06119!E9,"'","\'"),"','TargetCode':''}")</f>
        <v>{'SheetId':'94cc995a-ab5d-434c-a0e4-72f9d642e0aa','UId':'5902ac0f-1080-4b08-b2f6-7316e8bf8392','Col':5,'Row':9,'ColDynamic':5,'RowDynamic':8,'Format':'string','Value':' ','TargetCode':''}</v>
      </c>
    </row>
    <row r="341" ht="12.75">
      <c r="A341" t="str">
        <f>CONCATENATE("{'SheetId':'94cc995a-ab5d-434c-a0e4-72f9d642e0aa'",",","'UId':'33c093d6-ee76-4656-a1cb-e6af8de8f2eb'",",'Col':",COLUMN(BCHoatDongVay_06119!F9),",'Row':",ROW(BCHoatDongVay_06119!F9),",","'ColDynamic':",COLUMN(BCHoatDongVay_06119!F8),",","'RowDynamic':",ROW(BCHoatDongVay_06119!F8),",","'Format':'string'",",'Value':'",SUBSTITUTE(BCHoatDongVay_06119!F9,"'","\'"),"','TargetCode':''}")</f>
        <v>{'SheetId':'94cc995a-ab5d-434c-a0e4-72f9d642e0aa','UId':'33c093d6-ee76-4656-a1cb-e6af8de8f2eb','Col':6,'Row':9,'ColDynamic':6,'RowDynamic':8,'Format':'string','Value':' ','TargetCode':''}</v>
      </c>
    </row>
    <row r="342" ht="12.75">
      <c r="A342" t="str">
        <f>CONCATENATE("{'SheetId':'94cc995a-ab5d-434c-a0e4-72f9d642e0aa'",",","'UId':'774c95d5-a51d-4bc9-987f-ac14c60463b3'",",'Col':",COLUMN(BCHoatDongVay_06119!G9),",'Row':",ROW(BCHoatDongVay_06119!G9),",","'ColDynamic':",COLUMN(BCHoatDongVay_06119!G8),",","'RowDynamic':",ROW(BCHoatDongVay_06119!G8),",","'Format':'numberic'",",'Value':'",SUBSTITUTE(BCHoatDongVay_06119!G9,"'","\'"),"','TargetCode':''}")</f>
        <v>{'SheetId':'94cc995a-ab5d-434c-a0e4-72f9d642e0aa','UId':'774c95d5-a51d-4bc9-987f-ac14c60463b3','Col':7,'Row':9,'ColDynamic':7,'RowDynamic':8,'Format':'numberic','Value':' ','TargetCode':''}</v>
      </c>
    </row>
    <row r="343" ht="12.75">
      <c r="A343" t="str">
        <f>CONCATENATE("{'SheetId':'94cc995a-ab5d-434c-a0e4-72f9d642e0aa'",",","'UId':'ed78fe20-cd1d-445c-bea7-f9738d61aee4'",",'Col':",COLUMN(BCHoatDongVay_06119!H9),",'Row':",ROW(BCHoatDongVay_06119!H9),",","'ColDynamic':",COLUMN(BCHoatDongVay_06119!H8),",","'RowDynamic':",ROW(BCHoatDongVay_06119!H8),",","'Format':'string'",",'Value':'",SUBSTITUTE(BCHoatDongVay_06119!H9,"'","\'"),"','TargetCode':''}")</f>
        <v>{'SheetId':'94cc995a-ab5d-434c-a0e4-72f9d642e0aa','UId':'ed78fe20-cd1d-445c-bea7-f9738d61aee4','Col':8,'Row':9,'ColDynamic':8,'RowDynamic':8,'Format':'string','Value':' ','TargetCode':''}</v>
      </c>
    </row>
    <row r="344" ht="12.75">
      <c r="A344" t="str">
        <f>CONCATENATE("{'SheetId':'94cc995a-ab5d-434c-a0e4-72f9d642e0aa'",",","'UId':'b387402c-24cb-45fd-aeee-274ff72f6da1'",",'Col':",COLUMN(BCHoatDongVay_06119!I9),",'Row':",ROW(BCHoatDongVay_06119!I9),",","'ColDynamic':",COLUMN(BCHoatDongVay_06119!I8),",","'RowDynamic':",ROW(BCHoatDongVay_06119!I8),",","'Format':'numberic'",",'Value':'",SUBSTITUTE(BCHoatDongVay_06119!I9,"'","\'"),"','TargetCode':''}")</f>
        <v>{'SheetId':'94cc995a-ab5d-434c-a0e4-72f9d642e0aa','UId':'b387402c-24cb-45fd-aeee-274ff72f6da1','Col':9,'Row':9,'ColDynamic':9,'RowDynamic':8,'Format':'numberic','Value':' ','TargetCode':''}</v>
      </c>
    </row>
    <row r="345" ht="12.75">
      <c r="A345" t="str">
        <f>CONCATENATE("{'SheetId':'94cc995a-ab5d-434c-a0e4-72f9d642e0aa'",",","'UId':'96edc25f-c1f8-4169-9855-71e9a14345fc'",",'Col':",COLUMN(BCHoatDongVay_06119!J9),",'Row':",ROW(BCHoatDongVay_06119!J9),",","'ColDynamic':",COLUMN(BCHoatDongVay_06119!J8),",","'RowDynamic':",ROW(BCHoatDongVay_06119!J8),",","'Format':'string'",",'Value':'",SUBSTITUTE(BCHoatDongVay_06119!J9,"'","\'"),"','TargetCode':''}")</f>
        <v>{'SheetId':'94cc995a-ab5d-434c-a0e4-72f9d642e0aa','UId':'96edc25f-c1f8-4169-9855-71e9a14345fc','Col':10,'Row':9,'ColDynamic':10,'RowDynamic':8,'Format':'string','Value':' ','TargetCode':''}</v>
      </c>
    </row>
    <row r="346" ht="12.75">
      <c r="A346" t="str">
        <f>CONCATENATE("{'SheetId':'94cc995a-ab5d-434c-a0e4-72f9d642e0aa'",",","'UId':'fb30abab-7a3e-41e0-944b-14ccd89398a0'",",'Col':",COLUMN(BCHoatDongVay_06119!K9),",'Row':",ROW(BCHoatDongVay_06119!K9),",","'ColDynamic':",COLUMN(BCHoatDongVay_06119!K8),",","'RowDynamic':",ROW(BCHoatDongVay_06119!K8),",","'Format':'numberic'",",'Value':'",SUBSTITUTE(BCHoatDongVay_06119!K9,"'","\'"),"','TargetCode':''}")</f>
        <v>{'SheetId':'94cc995a-ab5d-434c-a0e4-72f9d642e0aa','UId':'fb30abab-7a3e-41e0-944b-14ccd89398a0','Col':11,'Row':9,'ColDynamic':11,'RowDynamic':8,'Format':'numberic','Value':' ','TargetCode':''}</v>
      </c>
    </row>
    <row r="347" ht="12.75">
      <c r="A347" t="str">
        <f>CONCATENATE("{'SheetId':'94cc995a-ab5d-434c-a0e4-72f9d642e0aa'",",","'UId':'44a91839-f747-436d-87f6-0171a05c798e'",",'Col':",COLUMN(BCHoatDongVay_06119!D10),",'Row':",ROW(BCHoatDongVay_06119!D10),",","'Format':'string'",",'Value':'",SUBSTITUTE(BCHoatDongVay_06119!D10,"'","\'"),"','TargetCode':''}")</f>
        <v>{'SheetId':'94cc995a-ab5d-434c-a0e4-72f9d642e0aa','UId':'44a91839-f747-436d-87f6-0171a05c798e','Col':4,'Row':10,'Format':'string','Value':' ','TargetCode':''}</v>
      </c>
    </row>
    <row r="348" ht="12.75">
      <c r="A348" t="str">
        <f>CONCATENATE("{'SheetId':'94cc995a-ab5d-434c-a0e4-72f9d642e0aa'",",","'UId':'fecc755f-c4e2-46af-bf40-b06a91b7233b'",",'Col':",COLUMN(BCHoatDongVay_06119!E10),",'Row':",ROW(BCHoatDongVay_06119!E10),",","'Format':'numberic'",",'Value':'",SUBSTITUTE(BCHoatDongVay_06119!E10,"'","\'"),"','TargetCode':''}")</f>
        <v>{'SheetId':'94cc995a-ab5d-434c-a0e4-72f9d642e0aa','UId':'fecc755f-c4e2-46af-bf40-b06a91b7233b','Col':5,'Row':10,'Format':'numberic','Value':' ','TargetCode':''}</v>
      </c>
    </row>
    <row r="349" ht="12.75">
      <c r="A349" t="str">
        <f>CONCATENATE("{'SheetId':'94cc995a-ab5d-434c-a0e4-72f9d642e0aa'",",","'UId':'93c869b5-fd57-471b-9074-276c2c8986c4'",",'Col':",COLUMN(BCHoatDongVay_06119!F10),",'Row':",ROW(BCHoatDongVay_06119!F10),",","'Format':'numberic'",",'Value':'",SUBSTITUTE(BCHoatDongVay_06119!F10,"'","\'"),"','TargetCode':''}")</f>
        <v>{'SheetId':'94cc995a-ab5d-434c-a0e4-72f9d642e0aa','UId':'93c869b5-fd57-471b-9074-276c2c8986c4','Col':6,'Row':10,'Format':'numberic','Value':' ','TargetCode':''}</v>
      </c>
    </row>
    <row r="350" ht="12.75">
      <c r="A350" t="str">
        <f>CONCATENATE("{'SheetId':'94cc995a-ab5d-434c-a0e4-72f9d642e0aa'",",","'UId':'e69e027d-ad0b-42b9-b7f3-65795c9f35b6'",",'Col':",COLUMN(BCHoatDongVay_06119!G10),",'Row':",ROW(BCHoatDongVay_06119!G10),",","'Format':'numberic'",",'Value':'",SUBSTITUTE(BCHoatDongVay_06119!G10,"'","\'"),"','TargetCode':''}")</f>
        <v>{'SheetId':'94cc995a-ab5d-434c-a0e4-72f9d642e0aa','UId':'e69e027d-ad0b-42b9-b7f3-65795c9f35b6','Col':7,'Row':10,'Format':'numberic','Value':' ','TargetCode':''}</v>
      </c>
    </row>
    <row r="351" ht="12.75">
      <c r="A351" t="str">
        <f>CONCATENATE("{'SheetId':'94cc995a-ab5d-434c-a0e4-72f9d642e0aa'",",","'UId':'138f8f6f-7c04-40a3-b56e-dbde9971ac50'",",'Col':",COLUMN(BCHoatDongVay_06119!H10),",'Row':",ROW(BCHoatDongVay_06119!H10),",","'Format':'string'",",'Value':'",SUBSTITUTE(BCHoatDongVay_06119!H10,"'","\'"),"','TargetCode':''}")</f>
        <v>{'SheetId':'94cc995a-ab5d-434c-a0e4-72f9d642e0aa','UId':'138f8f6f-7c04-40a3-b56e-dbde9971ac50','Col':8,'Row':10,'Format':'string','Value':' ','TargetCode':''}</v>
      </c>
    </row>
    <row r="352" ht="12.75">
      <c r="A352" t="str">
        <f>CONCATENATE("{'SheetId':'94cc995a-ab5d-434c-a0e4-72f9d642e0aa'",",","'UId':'16c2e1f3-35c4-4db0-a617-830913503b95'",",'Col':",COLUMN(BCHoatDongVay_06119!I10),",'Row':",ROW(BCHoatDongVay_06119!I10),",","'Format':'numberic'",",'Value':'",SUBSTITUTE(BCHoatDongVay_06119!I10,"'","\'"),"','TargetCode':''}")</f>
        <v>{'SheetId':'94cc995a-ab5d-434c-a0e4-72f9d642e0aa','UId':'16c2e1f3-35c4-4db0-a617-830913503b95','Col':9,'Row':10,'Format':'numberic','Value':' ','TargetCode':''}</v>
      </c>
    </row>
    <row r="353" ht="12.75">
      <c r="A353" t="str">
        <f>CONCATENATE("{'SheetId':'94cc995a-ab5d-434c-a0e4-72f9d642e0aa'",",","'UId':'7e51ce97-e18d-4af8-a1ec-28b2bbefd20a'",",'Col':",COLUMN(BCHoatDongVay_06119!J10),",'Row':",ROW(BCHoatDongVay_06119!J10),",","'Format':'string'",",'Value':'",SUBSTITUTE(BCHoatDongVay_06119!J10,"'","\'"),"','TargetCode':''}")</f>
        <v>{'SheetId':'94cc995a-ab5d-434c-a0e4-72f9d642e0aa','UId':'7e51ce97-e18d-4af8-a1ec-28b2bbefd20a','Col':10,'Row':10,'Format':'string','Value':' ','TargetCode':''}</v>
      </c>
    </row>
    <row r="354" ht="12.75">
      <c r="A354" t="str">
        <f>CONCATENATE("{'SheetId':'94cc995a-ab5d-434c-a0e4-72f9d642e0aa'",",","'UId':'45f5de54-e602-43c8-9a27-f1865c2b7c3a'",",'Col':",COLUMN(BCHoatDongVay_06119!K10),",'Row':",ROW(BCHoatDongVay_06119!K10),",","'Format':'numberic'",",'Value':'",SUBSTITUTE(BCHoatDongVay_06119!K10,"'","\'"),"','TargetCode':''}")</f>
        <v>{'SheetId':'94cc995a-ab5d-434c-a0e4-72f9d642e0aa','UId':'45f5de54-e602-43c8-9a27-f1865c2b7c3a','Col':11,'Row':10,'Format':'numberic','Value':' ','TargetCode':''}</v>
      </c>
    </row>
    <row r="355" ht="12.75">
      <c r="A355" t="str">
        <f>CONCATENATE("{'SheetId':'94cc995a-ab5d-434c-a0e4-72f9d642e0aa'",",","'UId':'9b8611b8-8d14-4e62-97e2-56e2bb037b47'",",'Col':",COLUMN(BCHoatDongVay_06119!D11),",'Row':",ROW(BCHoatDongVay_06119!D11),",","'Format':'string'",",'Value':'",SUBSTITUTE(BCHoatDongVay_06119!D11,"'","\'"),"','TargetCode':''}")</f>
        <v>{'SheetId':'94cc995a-ab5d-434c-a0e4-72f9d642e0aa','UId':'9b8611b8-8d14-4e62-97e2-56e2bb037b47','Col':4,'Row':11,'Format':'string','Value':' ','TargetCode':''}</v>
      </c>
    </row>
    <row r="356" ht="12.75">
      <c r="A356" t="str">
        <f>CONCATENATE("{'SheetId':'94cc995a-ab5d-434c-a0e4-72f9d642e0aa'",",","'UId':'08c6cdff-bb24-45da-8601-d8495a06d27e'",",'Col':",COLUMN(BCHoatDongVay_06119!E11),",'Row':",ROW(BCHoatDongVay_06119!E11),",","'Format':'string'",",'Value':'",SUBSTITUTE(BCHoatDongVay_06119!E11,"'","\'"),"','TargetCode':''}")</f>
        <v>{'SheetId':'94cc995a-ab5d-434c-a0e4-72f9d642e0aa','UId':'08c6cdff-bb24-45da-8601-d8495a06d27e','Col':5,'Row':11,'Format':'string','Value':' ','TargetCode':''}</v>
      </c>
    </row>
    <row r="357" ht="12.75">
      <c r="A357" t="str">
        <f>CONCATENATE("{'SheetId':'94cc995a-ab5d-434c-a0e4-72f9d642e0aa'",",","'UId':'104651f3-a725-4cbb-807b-566cb9d64a02'",",'Col':",COLUMN(BCHoatDongVay_06119!F11),",'Row':",ROW(BCHoatDongVay_06119!F11),",","'Format':'string'",",'Value':'",SUBSTITUTE(BCHoatDongVay_06119!F11,"'","\'"),"','TargetCode':''}")</f>
        <v>{'SheetId':'94cc995a-ab5d-434c-a0e4-72f9d642e0aa','UId':'104651f3-a725-4cbb-807b-566cb9d64a02','Col':6,'Row':11,'Format':'string','Value':' ','TargetCode':''}</v>
      </c>
    </row>
    <row r="358" ht="12.75">
      <c r="A358" t="str">
        <f>CONCATENATE("{'SheetId':'94cc995a-ab5d-434c-a0e4-72f9d642e0aa'",",","'UId':'64895fa1-b01f-424f-b18b-0b4995f22209'",",'Col':",COLUMN(BCHoatDongVay_06119!G11),",'Row':",ROW(BCHoatDongVay_06119!G11),",","'Format':'numberic'",",'Value':'",SUBSTITUTE(BCHoatDongVay_06119!G11,"'","\'"),"','TargetCode':''}")</f>
        <v>{'SheetId':'94cc995a-ab5d-434c-a0e4-72f9d642e0aa','UId':'64895fa1-b01f-424f-b18b-0b4995f22209','Col':7,'Row':11,'Format':'numberic','Value':' ','TargetCode':''}</v>
      </c>
    </row>
    <row r="359" ht="12.75">
      <c r="A359" t="str">
        <f>CONCATENATE("{'SheetId':'94cc995a-ab5d-434c-a0e4-72f9d642e0aa'",",","'UId':'38645ee2-96bc-4275-9b40-588d1a365629'",",'Col':",COLUMN(BCHoatDongVay_06119!H11),",'Row':",ROW(BCHoatDongVay_06119!H11),",","'Format':'string'",",'Value':'",SUBSTITUTE(BCHoatDongVay_06119!H11,"'","\'"),"','TargetCode':''}")</f>
        <v>{'SheetId':'94cc995a-ab5d-434c-a0e4-72f9d642e0aa','UId':'38645ee2-96bc-4275-9b40-588d1a365629','Col':8,'Row':11,'Format':'string','Value':' ','TargetCode':''}</v>
      </c>
    </row>
    <row r="360" ht="12.75">
      <c r="A360" t="str">
        <f>CONCATENATE("{'SheetId':'94cc995a-ab5d-434c-a0e4-72f9d642e0aa'",",","'UId':'98704cea-8cde-44fb-9b78-45c3a1a88367'",",'Col':",COLUMN(BCHoatDongVay_06119!I11),",'Row':",ROW(BCHoatDongVay_06119!I11),",","'Format':'numberic'",",'Value':'",SUBSTITUTE(BCHoatDongVay_06119!I11,"'","\'"),"','TargetCode':''}")</f>
        <v>{'SheetId':'94cc995a-ab5d-434c-a0e4-72f9d642e0aa','UId':'98704cea-8cde-44fb-9b78-45c3a1a88367','Col':9,'Row':11,'Format':'numberic','Value':' ','TargetCode':''}</v>
      </c>
    </row>
    <row r="361" ht="12.75">
      <c r="A361" t="str">
        <f>CONCATENATE("{'SheetId':'94cc995a-ab5d-434c-a0e4-72f9d642e0aa'",",","'UId':'ef9cd65a-aede-4f51-a016-0b06d072238d'",",'Col':",COLUMN(BCHoatDongVay_06119!J11),",'Row':",ROW(BCHoatDongVay_06119!J11),",","'Format':'string'",",'Value':'",SUBSTITUTE(BCHoatDongVay_06119!J11,"'","\'"),"','TargetCode':''}")</f>
        <v>{'SheetId':'94cc995a-ab5d-434c-a0e4-72f9d642e0aa','UId':'ef9cd65a-aede-4f51-a016-0b06d072238d','Col':10,'Row':11,'Format':'string','Value':' ','TargetCode':''}</v>
      </c>
    </row>
    <row r="362" ht="12.75">
      <c r="A362" t="str">
        <f>CONCATENATE("{'SheetId':'94cc995a-ab5d-434c-a0e4-72f9d642e0aa'",",","'UId':'fc7b60f0-38d3-40c7-9a0f-2e93f16a548e'",",'Col':",COLUMN(BCHoatDongVay_06119!K11),",'Row':",ROW(BCHoatDongVay_06119!K11),",","'Format':'numberic'",",'Value':'",SUBSTITUTE(BCHoatDongVay_06119!K11,"'","\'"),"','TargetCode':''}")</f>
        <v>{'SheetId':'94cc995a-ab5d-434c-a0e4-72f9d642e0aa','UId':'fc7b60f0-38d3-40c7-9a0f-2e93f16a548e','Col':11,'Row':11,'Format':'numberic','Value':' ','TargetCode':''}</v>
      </c>
    </row>
    <row r="363" ht="12.75">
      <c r="A363" t="str">
        <f>CONCATENATE("{'SheetId':'94cc995a-ab5d-434c-a0e4-72f9d642e0aa'",",","'UId':'3dd63e71-15b1-4d58-8f79-ef93a824bbac'",",'Col':",COLUMN(BCHoatDongVay_06119!D12),",'Row':",ROW(BCHoatDongVay_06119!D12),",","'Format':'string'",",'Value':'",SUBSTITUTE(BCHoatDongVay_06119!D12,"'","\'"),"','TargetCode':''}")</f>
        <v>{'SheetId':'94cc995a-ab5d-434c-a0e4-72f9d642e0aa','UId':'3dd63e71-15b1-4d58-8f79-ef93a824bbac','Col':4,'Row':12,'Format':'string','Value':' ','TargetCode':''}</v>
      </c>
    </row>
    <row r="364" ht="12.75">
      <c r="A364" t="str">
        <f>CONCATENATE("{'SheetId':'94cc995a-ab5d-434c-a0e4-72f9d642e0aa'",",","'UId':'723ebcd0-d364-4e45-801e-addc1b8c3ea5'",",'Col':",COLUMN(BCHoatDongVay_06119!E12),",'Row':",ROW(BCHoatDongVay_06119!E12),",","'Format':'string'",",'Value':'",SUBSTITUTE(BCHoatDongVay_06119!E12,"'","\'"),"','TargetCode':''}")</f>
        <v>{'SheetId':'94cc995a-ab5d-434c-a0e4-72f9d642e0aa','UId':'723ebcd0-d364-4e45-801e-addc1b8c3ea5','Col':5,'Row':12,'Format':'string','Value':' ','TargetCode':''}</v>
      </c>
    </row>
    <row r="365" ht="12.75">
      <c r="A365" t="str">
        <f>CONCATENATE("{'SheetId':'94cc995a-ab5d-434c-a0e4-72f9d642e0aa'",",","'UId':'d44a4cac-9af3-42df-bb2d-ff808e3429d5'",",'Col':",COLUMN(BCHoatDongVay_06119!F12),",'Row':",ROW(BCHoatDongVay_06119!F12),",","'Format':'string'",",'Value':'",SUBSTITUTE(BCHoatDongVay_06119!F12,"'","\'"),"','TargetCode':''}")</f>
        <v>{'SheetId':'94cc995a-ab5d-434c-a0e4-72f9d642e0aa','UId':'d44a4cac-9af3-42df-bb2d-ff808e3429d5','Col':6,'Row':12,'Format':'string','Value':' ','TargetCode':''}</v>
      </c>
    </row>
    <row r="366" ht="12.75">
      <c r="A366" t="str">
        <f>CONCATENATE("{'SheetId':'94cc995a-ab5d-434c-a0e4-72f9d642e0aa'",",","'UId':'52ea6413-0a2b-41b4-8dc2-d10cc4652719'",",'Col':",COLUMN(BCHoatDongVay_06119!G12),",'Row':",ROW(BCHoatDongVay_06119!G12),",","'Format':'numberic'",",'Value':'",SUBSTITUTE(BCHoatDongVay_06119!G12,"'","\'"),"','TargetCode':''}")</f>
        <v>{'SheetId':'94cc995a-ab5d-434c-a0e4-72f9d642e0aa','UId':'52ea6413-0a2b-41b4-8dc2-d10cc4652719','Col':7,'Row':12,'Format':'numberic','Value':' ','TargetCode':''}</v>
      </c>
    </row>
    <row r="367" ht="12.75">
      <c r="A367" t="str">
        <f>CONCATENATE("{'SheetId':'94cc995a-ab5d-434c-a0e4-72f9d642e0aa'",",","'UId':'e57943fa-04f5-4399-ad82-989ccb128152'",",'Col':",COLUMN(BCHoatDongVay_06119!H12),",'Row':",ROW(BCHoatDongVay_06119!H12),",","'Format':'string'",",'Value':'",SUBSTITUTE(BCHoatDongVay_06119!H12,"'","\'"),"','TargetCode':''}")</f>
        <v>{'SheetId':'94cc995a-ab5d-434c-a0e4-72f9d642e0aa','UId':'e57943fa-04f5-4399-ad82-989ccb128152','Col':8,'Row':12,'Format':'string','Value':' ','TargetCode':''}</v>
      </c>
    </row>
    <row r="368" ht="12.75">
      <c r="A368" t="str">
        <f>CONCATENATE("{'SheetId':'94cc995a-ab5d-434c-a0e4-72f9d642e0aa'",",","'UId':'7deeebd6-1989-4266-ac90-6c717d5db44a'",",'Col':",COLUMN(BCHoatDongVay_06119!I12),",'Row':",ROW(BCHoatDongVay_06119!I12),",","'Format':'numberic'",",'Value':'",SUBSTITUTE(BCHoatDongVay_06119!I12,"'","\'"),"','TargetCode':''}")</f>
        <v>{'SheetId':'94cc995a-ab5d-434c-a0e4-72f9d642e0aa','UId':'7deeebd6-1989-4266-ac90-6c717d5db44a','Col':9,'Row':12,'Format':'numberic','Value':' ','TargetCode':''}</v>
      </c>
    </row>
    <row r="369" ht="12.75">
      <c r="A369" t="str">
        <f>CONCATENATE("{'SheetId':'94cc995a-ab5d-434c-a0e4-72f9d642e0aa'",",","'UId':'c045a00d-d111-4a15-841a-3f1890c9646e'",",'Col':",COLUMN(BCHoatDongVay_06119!J12),",'Row':",ROW(BCHoatDongVay_06119!J12),",","'Format':'string'",",'Value':'",SUBSTITUTE(BCHoatDongVay_06119!J12,"'","\'"),"','TargetCode':''}")</f>
        <v>{'SheetId':'94cc995a-ab5d-434c-a0e4-72f9d642e0aa','UId':'c045a00d-d111-4a15-841a-3f1890c9646e','Col':10,'Row':12,'Format':'string','Value':' ','TargetCode':''}</v>
      </c>
    </row>
    <row r="370" ht="12.75">
      <c r="A370" t="str">
        <f>CONCATENATE("{'SheetId':'94cc995a-ab5d-434c-a0e4-72f9d642e0aa'",",","'UId':'e43f3a82-2c19-401a-888b-95fa4ef388ac'",",'Col':",COLUMN(BCHoatDongVay_06119!K12),",'Row':",ROW(BCHoatDongVay_06119!K12),",","'Format':'numberic'",",'Value':'",SUBSTITUTE(BCHoatDongVay_06119!K12,"'","\'"),"','TargetCode':''}")</f>
        <v>{'SheetId':'94cc995a-ab5d-434c-a0e4-72f9d642e0aa','UId':'e43f3a82-2c19-401a-888b-95fa4ef388ac','Col':11,'Row':12,'Format':'numberic','Value':' ','TargetCode':''}</v>
      </c>
    </row>
    <row r="371" ht="12.75">
      <c r="A371" t="str">
        <f>CONCATENATE("{'SheetId':'94cc995a-ab5d-434c-a0e4-72f9d642e0aa'",",","'UId':'f5ee2686-324b-4508-9b02-a53743d72293'",",'Col':",COLUMN(BCHoatDongVay_06119!A14),",'Row':",ROW(BCHoatDongVay_06119!A14),",","'ColDynamic':",COLUMN(BCHoatDongVay_06119!A13),",","'RowDynamic':",ROW(BCHoatDongVay_06119!A13),",","'Format':'numberic'",",'Value':'",SUBSTITUTE(BCHoatDongVay_06119!A14,"'","\'"),"','TargetCode':''}")</f>
        <v>{'SheetId':'94cc995a-ab5d-434c-a0e4-72f9d642e0aa','UId':'f5ee2686-324b-4508-9b02-a53743d72293','Col':1,'Row':14,'ColDynamic':1,'RowDynamic':13,'Format':'numberic','Value':'','TargetCode':''}</v>
      </c>
    </row>
    <row r="372" ht="12.75">
      <c r="A372" t="str">
        <f>CONCATENATE("{'SheetId':'94cc995a-ab5d-434c-a0e4-72f9d642e0aa'",",","'UId':'3ccb59e2-b70f-4efa-9a92-b7441d1cedb9'",",'Col':",COLUMN(BCHoatDongVay_06119!B14),",'Row':",ROW(BCHoatDongVay_06119!B14),",","'ColDynamic':",COLUMN(BCHoatDongVay_06119!B13),",","'RowDynamic':",ROW(BCHoatDongVay_06119!B13),",","'Format':'string'",",'Value':'",SUBSTITUTE(BCHoatDongVay_06119!B14,"'","\'"),"','TargetCode':''}")</f>
        <v>{'SheetId':'94cc995a-ab5d-434c-a0e4-72f9d642e0aa','UId':'3ccb59e2-b70f-4efa-9a92-b7441d1cedb9','Col':2,'Row':14,'ColDynamic':2,'RowDynamic':13,'Format':'string','Value':'...','TargetCode':''}</v>
      </c>
    </row>
    <row r="373" ht="12.75">
      <c r="A373" t="str">
        <f>CONCATENATE("{'SheetId':'94cc995a-ab5d-434c-a0e4-72f9d642e0aa'",",","'UId':'c95f45ff-b66d-4b6f-980e-ead32007333d'",",'Col':",COLUMN(BCHoatDongVay_06119!C14),",'Row':",ROW(BCHoatDongVay_06119!C14),",","'ColDynamic':",COLUMN(BCHoatDongVay_06119!C13),",","'RowDynamic':",ROW(BCHoatDongVay_06119!C13),",","'Format':'numberic'",",'Value':'",SUBSTITUTE(BCHoatDongVay_06119!C14,"'","\'"),"','TargetCode':''}")</f>
        <v>{'SheetId':'94cc995a-ab5d-434c-a0e4-72f9d642e0aa','UId':'c95f45ff-b66d-4b6f-980e-ead32007333d','Col':3,'Row':14,'ColDynamic':3,'RowDynamic':13,'Format':'numberic','Value':'','TargetCode':''}</v>
      </c>
    </row>
    <row r="374" ht="12.75">
      <c r="A374" t="str">
        <f>CONCATENATE("{'SheetId':'94cc995a-ab5d-434c-a0e4-72f9d642e0aa'",",","'UId':'e1ae5ae9-03b8-4f7c-8b98-22e1b694e07b'",",'Col':",COLUMN(BCHoatDongVay_06119!D14),",'Row':",ROW(BCHoatDongVay_06119!D14),",","'ColDynamic':",COLUMN(BCHoatDongVay_06119!D13),",","'RowDynamic':",ROW(BCHoatDongVay_06119!D13),",","'Format':'string'",",'Value':'",SUBSTITUTE(BCHoatDongVay_06119!D14,"'","\'"),"','TargetCode':''}")</f>
        <v>{'SheetId':'94cc995a-ab5d-434c-a0e4-72f9d642e0aa','UId':'e1ae5ae9-03b8-4f7c-8b98-22e1b694e07b','Col':4,'Row':14,'ColDynamic':4,'RowDynamic':13,'Format':'string','Value':' ','TargetCode':''}</v>
      </c>
    </row>
    <row r="375" ht="12.75">
      <c r="A375" t="str">
        <f>CONCATENATE("{'SheetId':'94cc995a-ab5d-434c-a0e4-72f9d642e0aa'",",","'UId':'af244b02-b487-4241-9dd8-c5bbff0719fa'",",'Col':",COLUMN(BCHoatDongVay_06119!E14),",'Row':",ROW(BCHoatDongVay_06119!E14),",","'ColDynamic':",COLUMN(BCHoatDongVay_06119!E13),",","'RowDynamic':",ROW(BCHoatDongVay_06119!E13),",","'Format':'string'",",'Value':'",SUBSTITUTE(BCHoatDongVay_06119!E14,"'","\'"),"','TargetCode':''}")</f>
        <v>{'SheetId':'94cc995a-ab5d-434c-a0e4-72f9d642e0aa','UId':'af244b02-b487-4241-9dd8-c5bbff0719fa','Col':5,'Row':14,'ColDynamic':5,'RowDynamic':13,'Format':'string','Value':' ','TargetCode':''}</v>
      </c>
    </row>
    <row r="376" ht="12.75">
      <c r="A376" t="str">
        <f>CONCATENATE("{'SheetId':'94cc995a-ab5d-434c-a0e4-72f9d642e0aa'",",","'UId':'b4928c1c-1c70-401a-b0aa-f6ff7d792992'",",'Col':",COLUMN(BCHoatDongVay_06119!F14),",'Row':",ROW(BCHoatDongVay_06119!F14),",","'ColDynamic':",COLUMN(BCHoatDongVay_06119!F13),",","'RowDynamic':",ROW(BCHoatDongVay_06119!F13),",","'Format':'string'",",'Value':'",SUBSTITUTE(BCHoatDongVay_06119!F14,"'","\'"),"','TargetCode':''}")</f>
        <v>{'SheetId':'94cc995a-ab5d-434c-a0e4-72f9d642e0aa','UId':'b4928c1c-1c70-401a-b0aa-f6ff7d792992','Col':6,'Row':14,'ColDynamic':6,'RowDynamic':13,'Format':'string','Value':' ','TargetCode':''}</v>
      </c>
    </row>
    <row r="377" ht="12.75">
      <c r="A377" t="str">
        <f>CONCATENATE("{'SheetId':'94cc995a-ab5d-434c-a0e4-72f9d642e0aa'",",","'UId':'bf50175e-a1bd-4141-be2e-fddb3803e419'",",'Col':",COLUMN(BCHoatDongVay_06119!G14),",'Row':",ROW(BCHoatDongVay_06119!G14),",","'ColDynamic':",COLUMN(BCHoatDongVay_06119!G13),",","'RowDynamic':",ROW(BCHoatDongVay_06119!G13),",","'Format':'numberic'",",'Value':'",SUBSTITUTE(BCHoatDongVay_06119!G14,"'","\'"),"','TargetCode':''}")</f>
        <v>{'SheetId':'94cc995a-ab5d-434c-a0e4-72f9d642e0aa','UId':'bf50175e-a1bd-4141-be2e-fddb3803e419','Col':7,'Row':14,'ColDynamic':7,'RowDynamic':13,'Format':'numberic','Value':' ','TargetCode':''}</v>
      </c>
    </row>
    <row r="378" ht="12.75">
      <c r="A378" t="str">
        <f>CONCATENATE("{'SheetId':'94cc995a-ab5d-434c-a0e4-72f9d642e0aa'",",","'UId':'9370d740-a34a-48ae-bce6-b94def3099f0'",",'Col':",COLUMN(BCHoatDongVay_06119!H14),",'Row':",ROW(BCHoatDongVay_06119!H14),",","'ColDynamic':",COLUMN(BCHoatDongVay_06119!H13),",","'RowDynamic':",ROW(BCHoatDongVay_06119!H13),",","'Format':'string'",",'Value':'",SUBSTITUTE(BCHoatDongVay_06119!H14,"'","\'"),"','TargetCode':''}")</f>
        <v>{'SheetId':'94cc995a-ab5d-434c-a0e4-72f9d642e0aa','UId':'9370d740-a34a-48ae-bce6-b94def3099f0','Col':8,'Row':14,'ColDynamic':8,'RowDynamic':13,'Format':'string','Value':' ','TargetCode':''}</v>
      </c>
    </row>
    <row r="379" ht="12.75">
      <c r="A379" t="str">
        <f>CONCATENATE("{'SheetId':'94cc995a-ab5d-434c-a0e4-72f9d642e0aa'",",","'UId':'631c55f9-581b-4b4f-be85-55443bdf49e1'",",'Col':",COLUMN(BCHoatDongVay_06119!I14),",'Row':",ROW(BCHoatDongVay_06119!I14),",","'ColDynamic':",COLUMN(BCHoatDongVay_06119!I13),",","'RowDynamic':",ROW(BCHoatDongVay_06119!I13),",","'Format':'numberic'",",'Value':'",SUBSTITUTE(BCHoatDongVay_06119!I14,"'","\'"),"','TargetCode':''}")</f>
        <v>{'SheetId':'94cc995a-ab5d-434c-a0e4-72f9d642e0aa','UId':'631c55f9-581b-4b4f-be85-55443bdf49e1','Col':9,'Row':14,'ColDynamic':9,'RowDynamic':13,'Format':'numberic','Value':' ','TargetCode':''}</v>
      </c>
    </row>
    <row r="380" ht="12.75">
      <c r="A380" t="str">
        <f>CONCATENATE("{'SheetId':'94cc995a-ab5d-434c-a0e4-72f9d642e0aa'",",","'UId':'6e074fb9-6be3-4428-a7f3-9ba5829c6b36'",",'Col':",COLUMN(BCHoatDongVay_06119!J14),",'Row':",ROW(BCHoatDongVay_06119!J14),",","'ColDynamic':",COLUMN(BCHoatDongVay_06119!J13),",","'RowDynamic':",ROW(BCHoatDongVay_06119!J13),",","'Format':'string'",",'Value':'",SUBSTITUTE(BCHoatDongVay_06119!J14,"'","\'"),"','TargetCode':''}")</f>
        <v>{'SheetId':'94cc995a-ab5d-434c-a0e4-72f9d642e0aa','UId':'6e074fb9-6be3-4428-a7f3-9ba5829c6b36','Col':10,'Row':14,'ColDynamic':10,'RowDynamic':13,'Format':'string','Value':' ','TargetCode':''}</v>
      </c>
    </row>
    <row r="381" ht="12.75">
      <c r="A381" t="str">
        <f>CONCATENATE("{'SheetId':'94cc995a-ab5d-434c-a0e4-72f9d642e0aa'",",","'UId':'4030cb90-af8e-4c0f-bd23-d8687f7a077a'",",'Col':",COLUMN(BCHoatDongVay_06119!K14),",'Row':",ROW(BCHoatDongVay_06119!K14),",","'ColDynamic':",COLUMN(BCHoatDongVay_06119!K13),",","'RowDynamic':",ROW(BCHoatDongVay_06119!K13),",","'Format':'numberic'",",'Value':'",SUBSTITUTE(BCHoatDongVay_06119!K14,"'","\'"),"','TargetCode':''}")</f>
        <v>{'SheetId':'94cc995a-ab5d-434c-a0e4-72f9d642e0aa','UId':'4030cb90-af8e-4c0f-bd23-d8687f7a077a','Col':11,'Row':14,'ColDynamic':11,'RowDynamic':13,'Format':'numberic','Value':' ','TargetCode':''}</v>
      </c>
    </row>
    <row r="382" ht="12.75">
      <c r="A382" t="str">
        <f>CONCATENATE("{'SheetId':'94cc995a-ab5d-434c-a0e4-72f9d642e0aa'",",","'UId':'f43c760e-c765-40b9-9deb-7394872d17fe'",",'Col':",COLUMN(BCHoatDongVay_06119!D15),",'Row':",ROW(BCHoatDongVay_06119!D15),",","'Format':'string'",",'Value':'",SUBSTITUTE(BCHoatDongVay_06119!D15,"'","\'"),"','TargetCode':''}")</f>
        <v>{'SheetId':'94cc995a-ab5d-434c-a0e4-72f9d642e0aa','UId':'f43c760e-c765-40b9-9deb-7394872d17fe','Col':4,'Row':15,'Format':'string','Value':' ','TargetCode':''}</v>
      </c>
    </row>
    <row r="383" ht="12.75">
      <c r="A383" t="str">
        <f>CONCATENATE("{'SheetId':'94cc995a-ab5d-434c-a0e4-72f9d642e0aa'",",","'UId':'6fd14d0d-5b89-4c23-ac2e-868faa38f674'",",'Col':",COLUMN(BCHoatDongVay_06119!E15),",'Row':",ROW(BCHoatDongVay_06119!E15),",","'Format':'string'",",'Value':'",SUBSTITUTE(BCHoatDongVay_06119!E15,"'","\'"),"','TargetCode':''}")</f>
        <v>{'SheetId':'94cc995a-ab5d-434c-a0e4-72f9d642e0aa','UId':'6fd14d0d-5b89-4c23-ac2e-868faa38f674','Col':5,'Row':15,'Format':'string','Value':' ','TargetCode':''}</v>
      </c>
    </row>
    <row r="384" ht="12.75">
      <c r="A384" t="str">
        <f>CONCATENATE("{'SheetId':'94cc995a-ab5d-434c-a0e4-72f9d642e0aa'",",","'UId':'6773819a-30aa-48e8-a91b-902726fbad26'",",'Col':",COLUMN(BCHoatDongVay_06119!F15),",'Row':",ROW(BCHoatDongVay_06119!F15),",","'Format':'string'",",'Value':'",SUBSTITUTE(BCHoatDongVay_06119!F15,"'","\'"),"','TargetCode':''}")</f>
        <v>{'SheetId':'94cc995a-ab5d-434c-a0e4-72f9d642e0aa','UId':'6773819a-30aa-48e8-a91b-902726fbad26','Col':6,'Row':15,'Format':'string','Value':' ','TargetCode':''}</v>
      </c>
    </row>
    <row r="385" ht="12.75">
      <c r="A385" t="str">
        <f>CONCATENATE("{'SheetId':'94cc995a-ab5d-434c-a0e4-72f9d642e0aa'",",","'UId':'b67f7af2-fcff-4257-b15c-417bd69bc1f4'",",'Col':",COLUMN(BCHoatDongVay_06119!G15),",'Row':",ROW(BCHoatDongVay_06119!G15),",","'Format':'numberic'",",'Value':'",SUBSTITUTE(BCHoatDongVay_06119!G15,"'","\'"),"','TargetCode':''}")</f>
        <v>{'SheetId':'94cc995a-ab5d-434c-a0e4-72f9d642e0aa','UId':'b67f7af2-fcff-4257-b15c-417bd69bc1f4','Col':7,'Row':15,'Format':'numberic','Value':' ','TargetCode':''}</v>
      </c>
    </row>
    <row r="386" ht="12.75">
      <c r="A386" t="str">
        <f>CONCATENATE("{'SheetId':'94cc995a-ab5d-434c-a0e4-72f9d642e0aa'",",","'UId':'fad5f5a9-33f7-4ad9-af27-3d17c0903baa'",",'Col':",COLUMN(BCHoatDongVay_06119!H15),",'Row':",ROW(BCHoatDongVay_06119!H15),",","'Format':'string'",",'Value':'",SUBSTITUTE(BCHoatDongVay_06119!H15,"'","\'"),"','TargetCode':''}")</f>
        <v>{'SheetId':'94cc995a-ab5d-434c-a0e4-72f9d642e0aa','UId':'fad5f5a9-33f7-4ad9-af27-3d17c0903baa','Col':8,'Row':15,'Format':'string','Value':' ','TargetCode':''}</v>
      </c>
    </row>
    <row r="387" ht="12.75">
      <c r="A387" t="str">
        <f>CONCATENATE("{'SheetId':'94cc995a-ab5d-434c-a0e4-72f9d642e0aa'",",","'UId':'e42d5182-7275-46cc-a178-92d6cd997563'",",'Col':",COLUMN(BCHoatDongVay_06119!I15),",'Row':",ROW(BCHoatDongVay_06119!I15),",","'Format':'numberic'",",'Value':'",SUBSTITUTE(BCHoatDongVay_06119!I15,"'","\'"),"','TargetCode':''}")</f>
        <v>{'SheetId':'94cc995a-ab5d-434c-a0e4-72f9d642e0aa','UId':'e42d5182-7275-46cc-a178-92d6cd997563','Col':9,'Row':15,'Format':'numberic','Value':' ','TargetCode':''}</v>
      </c>
    </row>
    <row r="388" ht="12.75">
      <c r="A388" t="str">
        <f>CONCATENATE("{'SheetId':'94cc995a-ab5d-434c-a0e4-72f9d642e0aa'",",","'UId':'a43655c3-5cce-4fda-8cc3-d04ca8d50d24'",",'Col':",COLUMN(BCHoatDongVay_06119!J15),",'Row':",ROW(BCHoatDongVay_06119!J15),",","'Format':'string'",",'Value':'",SUBSTITUTE(BCHoatDongVay_06119!J15,"'","\'"),"','TargetCode':''}")</f>
        <v>{'SheetId':'94cc995a-ab5d-434c-a0e4-72f9d642e0aa','UId':'a43655c3-5cce-4fda-8cc3-d04ca8d50d24','Col':10,'Row':15,'Format':'string','Value':' ','TargetCode':''}</v>
      </c>
    </row>
    <row r="389" ht="12.75">
      <c r="A389" t="str">
        <f>CONCATENATE("{'SheetId':'94cc995a-ab5d-434c-a0e4-72f9d642e0aa'",",","'UId':'48c11bc4-facb-4a0d-8e11-40be798f7f61'",",'Col':",COLUMN(BCHoatDongVay_06119!K15),",'Row':",ROW(BCHoatDongVay_06119!K15),",","'Format':'numberic'",",'Value':'",SUBSTITUTE(BCHoatDongVay_06119!K15,"'","\'"),"','TargetCode':''}")</f>
        <v>{'SheetId':'94cc995a-ab5d-434c-a0e4-72f9d642e0aa','UId':'48c11bc4-facb-4a0d-8e11-40be798f7f61','Col':11,'Row':15,'Format':'numberic','Value':' ','TargetCode':''}</v>
      </c>
    </row>
    <row r="390" ht="12.75">
      <c r="A390" t="str">
        <f>CONCATENATE("{'SheetId':'94cc995a-ab5d-434c-a0e4-72f9d642e0aa'",",","'UId':'81e5d4c9-0b26-4690-a517-ef7bcce82066'",",'Col':",COLUMN(BCHoatDongVay_06119!D16),",'Row':",ROW(BCHoatDongVay_06119!D16),",","'Format':'string'",",'Value':'",SUBSTITUTE(BCHoatDongVay_06119!D16,"'","\'"),"','TargetCode':''}")</f>
        <v>{'SheetId':'94cc995a-ab5d-434c-a0e4-72f9d642e0aa','UId':'81e5d4c9-0b26-4690-a517-ef7bcce82066','Col':4,'Row':16,'Format':'string','Value':' ','TargetCode':''}</v>
      </c>
    </row>
    <row r="391" ht="12.75">
      <c r="A391" t="str">
        <f>CONCATENATE("{'SheetId':'94cc995a-ab5d-434c-a0e4-72f9d642e0aa'",",","'UId':'84c2a072-917f-40d9-8b85-e4da4c6ed905'",",'Col':",COLUMN(BCHoatDongVay_06119!E16),",'Row':",ROW(BCHoatDongVay_06119!E16),",","'Format':'string'",",'Value':'",SUBSTITUTE(BCHoatDongVay_06119!E16,"'","\'"),"','TargetCode':''}")</f>
        <v>{'SheetId':'94cc995a-ab5d-434c-a0e4-72f9d642e0aa','UId':'84c2a072-917f-40d9-8b85-e4da4c6ed905','Col':5,'Row':16,'Format':'string','Value':' ','TargetCode':''}</v>
      </c>
    </row>
    <row r="392" ht="12.75">
      <c r="A392" t="str">
        <f>CONCATENATE("{'SheetId':'94cc995a-ab5d-434c-a0e4-72f9d642e0aa'",",","'UId':'f5a8bf55-8e98-4d41-b122-ba88cc668369'",",'Col':",COLUMN(BCHoatDongVay_06119!F16),",'Row':",ROW(BCHoatDongVay_06119!F16),",","'Format':'string'",",'Value':'",SUBSTITUTE(BCHoatDongVay_06119!F16,"'","\'"),"','TargetCode':''}")</f>
        <v>{'SheetId':'94cc995a-ab5d-434c-a0e4-72f9d642e0aa','UId':'f5a8bf55-8e98-4d41-b122-ba88cc668369','Col':6,'Row':16,'Format':'string','Value':' ','TargetCode':''}</v>
      </c>
    </row>
    <row r="393" ht="12.75">
      <c r="A393" t="str">
        <f>CONCATENATE("{'SheetId':'94cc995a-ab5d-434c-a0e4-72f9d642e0aa'",",","'UId':'8cfda962-0111-4c10-9eb3-3ba29f9d0178'",",'Col':",COLUMN(BCHoatDongVay_06119!G16),",'Row':",ROW(BCHoatDongVay_06119!G16),",","'Format':'numberic'",",'Value':'",SUBSTITUTE(BCHoatDongVay_06119!G16,"'","\'"),"','TargetCode':''}")</f>
        <v>{'SheetId':'94cc995a-ab5d-434c-a0e4-72f9d642e0aa','UId':'8cfda962-0111-4c10-9eb3-3ba29f9d0178','Col':7,'Row':16,'Format':'numberic','Value':' ','TargetCode':''}</v>
      </c>
    </row>
    <row r="394" ht="12.75">
      <c r="A394" t="str">
        <f>CONCATENATE("{'SheetId':'94cc995a-ab5d-434c-a0e4-72f9d642e0aa'",",","'UId':'15022707-f660-4042-9edb-5a7b1854a39a'",",'Col':",COLUMN(BCHoatDongVay_06119!H16),",'Row':",ROW(BCHoatDongVay_06119!H16),",","'Format':'string'",",'Value':'",SUBSTITUTE(BCHoatDongVay_06119!H16,"'","\'"),"','TargetCode':''}")</f>
        <v>{'SheetId':'94cc995a-ab5d-434c-a0e4-72f9d642e0aa','UId':'15022707-f660-4042-9edb-5a7b1854a39a','Col':8,'Row':16,'Format':'string','Value':' ','TargetCode':''}</v>
      </c>
    </row>
    <row r="395" ht="12.75">
      <c r="A395" t="str">
        <f>CONCATENATE("{'SheetId':'94cc995a-ab5d-434c-a0e4-72f9d642e0aa'",",","'UId':'25a91bef-58e7-4a89-a486-00cb471ad479'",",'Col':",COLUMN(BCHoatDongVay_06119!I16),",'Row':",ROW(BCHoatDongVay_06119!I16),",","'Format':'numberic'",",'Value':'",SUBSTITUTE(BCHoatDongVay_06119!I16,"'","\'"),"','TargetCode':''}")</f>
        <v>{'SheetId':'94cc995a-ab5d-434c-a0e4-72f9d642e0aa','UId':'25a91bef-58e7-4a89-a486-00cb471ad479','Col':9,'Row':16,'Format':'numberic','Value':' ','TargetCode':''}</v>
      </c>
    </row>
    <row r="396" ht="12.75">
      <c r="A396" t="str">
        <f>CONCATENATE("{'SheetId':'94cc995a-ab5d-434c-a0e4-72f9d642e0aa'",",","'UId':'9a962af6-44f6-4366-9fdd-b9c77c42084f'",",'Col':",COLUMN(BCHoatDongVay_06119!J16),",'Row':",ROW(BCHoatDongVay_06119!J16),",","'Format':'string'",",'Value':'",SUBSTITUTE(BCHoatDongVay_06119!J16,"'","\'"),"','TargetCode':''}")</f>
        <v>{'SheetId':'94cc995a-ab5d-434c-a0e4-72f9d642e0aa','UId':'9a962af6-44f6-4366-9fdd-b9c77c42084f','Col':10,'Row':16,'Format':'string','Value':' ','TargetCode':''}</v>
      </c>
    </row>
    <row r="397" ht="12.75">
      <c r="A397" t="str">
        <f>CONCATENATE("{'SheetId':'94cc995a-ab5d-434c-a0e4-72f9d642e0aa'",",","'UId':'85b43553-f582-4bde-977d-653429e65510'",",'Col':",COLUMN(BCHoatDongVay_06119!K16),",'Row':",ROW(BCHoatDongVay_06119!K16),",","'Format':'numberic'",",'Value':'",SUBSTITUTE(BCHoatDongVay_06119!K16,"'","\'"),"','TargetCode':''}")</f>
        <v>{'SheetId':'94cc995a-ab5d-434c-a0e4-72f9d642e0aa','UId':'85b43553-f582-4bde-977d-653429e65510','Col':11,'Row':16,'Format':'numberic','Value':' ','TargetCode':''}</v>
      </c>
    </row>
    <row r="398" ht="12.75">
      <c r="A398" t="str">
        <f>CONCATENATE("{'SheetId':'94cc995a-ab5d-434c-a0e4-72f9d642e0aa'",",","'UId':'72c94b36-c5fe-40f9-adbf-bb6161250a13'",",'Col':",COLUMN(BCHoatDongVay_06119!A18),",'Row':",ROW(BCHoatDongVay_06119!A18),",","'ColDynamic':",COLUMN(BCHoatDongVay_06119!A17),",","'RowDynamic':",ROW(BCHoatDongVay_06119!A17),",","'Format':'numberic'",",'Value':'",SUBSTITUTE(BCHoatDongVay_06119!A18,"'","\'"),"','TargetCode':''}")</f>
        <v>{'SheetId':'94cc995a-ab5d-434c-a0e4-72f9d642e0aa','UId':'72c94b36-c5fe-40f9-adbf-bb6161250a13','Col':1,'Row':18,'ColDynamic':1,'RowDynamic':17,'Format':'numberic','Value':'','TargetCode':''}</v>
      </c>
    </row>
    <row r="399" ht="12.75">
      <c r="A399" t="str">
        <f>CONCATENATE("{'SheetId':'94cc995a-ab5d-434c-a0e4-72f9d642e0aa'",",","'UId':'af4bffbb-5b8e-4a07-bfd9-e2a3f517b540'",",'Col':",COLUMN(BCHoatDongVay_06119!B18),",'Row':",ROW(BCHoatDongVay_06119!B18),",","'ColDynamic':",COLUMN(BCHoatDongVay_06119!B17),",","'RowDynamic':",ROW(BCHoatDongVay_06119!B17),",","'Format':'string'",",'Value':'",SUBSTITUTE(BCHoatDongVay_06119!B18,"'","\'"),"','TargetCode':''}")</f>
        <v>{'SheetId':'94cc995a-ab5d-434c-a0e4-72f9d642e0aa','UId':'af4bffbb-5b8e-4a07-bfd9-e2a3f517b540','Col':2,'Row':18,'ColDynamic':2,'RowDynamic':17,'Format':'string','Value':'...','TargetCode':''}</v>
      </c>
    </row>
    <row r="400" ht="12.75">
      <c r="A400" t="str">
        <f>CONCATENATE("{'SheetId':'94cc995a-ab5d-434c-a0e4-72f9d642e0aa'",",","'UId':'647fd770-35c1-427e-9408-d5e26521ee98'",",'Col':",COLUMN(BCHoatDongVay_06119!C18),",'Row':",ROW(BCHoatDongVay_06119!C18),",","'ColDynamic':",COLUMN(BCHoatDongVay_06119!C17),",","'RowDynamic':",ROW(BCHoatDongVay_06119!C17),",","'Format':'numberic'",",'Value':'",SUBSTITUTE(BCHoatDongVay_06119!C18,"'","\'"),"','TargetCode':''}")</f>
        <v>{'SheetId':'94cc995a-ab5d-434c-a0e4-72f9d642e0aa','UId':'647fd770-35c1-427e-9408-d5e26521ee98','Col':3,'Row':18,'ColDynamic':3,'RowDynamic':17,'Format':'numberic','Value':'','TargetCode':''}</v>
      </c>
    </row>
    <row r="401" ht="12.75">
      <c r="A401" t="str">
        <f>CONCATENATE("{'SheetId':'94cc995a-ab5d-434c-a0e4-72f9d642e0aa'",",","'UId':'ef1cfb4a-7591-4ad6-8635-eaad703b1591'",",'Col':",COLUMN(BCHoatDongVay_06119!D18),",'Row':",ROW(BCHoatDongVay_06119!D18),",","'ColDynamic':",COLUMN(BCHoatDongVay_06119!D17),",","'RowDynamic':",ROW(BCHoatDongVay_06119!D17),",","'Format':'string'",",'Value':'",SUBSTITUTE(BCHoatDongVay_06119!D18,"'","\'"),"','TargetCode':''}")</f>
        <v>{'SheetId':'94cc995a-ab5d-434c-a0e4-72f9d642e0aa','UId':'ef1cfb4a-7591-4ad6-8635-eaad703b1591','Col':4,'Row':18,'ColDynamic':4,'RowDynamic':17,'Format':'string','Value':' ','TargetCode':''}</v>
      </c>
    </row>
    <row r="402" ht="12.75">
      <c r="A402" t="str">
        <f>CONCATENATE("{'SheetId':'94cc995a-ab5d-434c-a0e4-72f9d642e0aa'",",","'UId':'e94d5e33-92cf-44a8-8f09-7083106f977c'",",'Col':",COLUMN(BCHoatDongVay_06119!E18),",'Row':",ROW(BCHoatDongVay_06119!E18),",","'ColDynamic':",COLUMN(BCHoatDongVay_06119!E17),",","'RowDynamic':",ROW(BCHoatDongVay_06119!E17),",","'Format':'string'",",'Value':'",SUBSTITUTE(BCHoatDongVay_06119!E18,"'","\'"),"','TargetCode':''}")</f>
        <v>{'SheetId':'94cc995a-ab5d-434c-a0e4-72f9d642e0aa','UId':'e94d5e33-92cf-44a8-8f09-7083106f977c','Col':5,'Row':18,'ColDynamic':5,'RowDynamic':17,'Format':'string','Value':' ','TargetCode':''}</v>
      </c>
    </row>
    <row r="403" ht="12.75">
      <c r="A403" t="str">
        <f>CONCATENATE("{'SheetId':'94cc995a-ab5d-434c-a0e4-72f9d642e0aa'",",","'UId':'9ecd3298-0b73-4932-a65c-0edbde580dea'",",'Col':",COLUMN(BCHoatDongVay_06119!F18),",'Row':",ROW(BCHoatDongVay_06119!F18),",","'ColDynamic':",COLUMN(BCHoatDongVay_06119!F17),",","'RowDynamic':",ROW(BCHoatDongVay_06119!F17),",","'Format':'string'",",'Value':'",SUBSTITUTE(BCHoatDongVay_06119!F18,"'","\'"),"','TargetCode':''}")</f>
        <v>{'SheetId':'94cc995a-ab5d-434c-a0e4-72f9d642e0aa','UId':'9ecd3298-0b73-4932-a65c-0edbde580dea','Col':6,'Row':18,'ColDynamic':6,'RowDynamic':17,'Format':'string','Value':' ','TargetCode':''}</v>
      </c>
    </row>
    <row r="404" ht="12.75">
      <c r="A404" t="str">
        <f>CONCATENATE("{'SheetId':'94cc995a-ab5d-434c-a0e4-72f9d642e0aa'",",","'UId':'111b67d2-223c-4eb8-a779-3ea7449b5ea9'",",'Col':",COLUMN(BCHoatDongVay_06119!G18),",'Row':",ROW(BCHoatDongVay_06119!G18),",","'ColDynamic':",COLUMN(BCHoatDongVay_06119!G17),",","'RowDynamic':",ROW(BCHoatDongVay_06119!G17),",","'Format':'numberic'",",'Value':'",SUBSTITUTE(BCHoatDongVay_06119!G18,"'","\'"),"','TargetCode':''}")</f>
        <v>{'SheetId':'94cc995a-ab5d-434c-a0e4-72f9d642e0aa','UId':'111b67d2-223c-4eb8-a779-3ea7449b5ea9','Col':7,'Row':18,'ColDynamic':7,'RowDynamic':17,'Format':'numberic','Value':' ','TargetCode':''}</v>
      </c>
    </row>
    <row r="405" ht="12.75">
      <c r="A405" t="str">
        <f>CONCATENATE("{'SheetId':'94cc995a-ab5d-434c-a0e4-72f9d642e0aa'",",","'UId':'ce8cb8ca-09e8-4fb4-bb0d-6afe58dfaa8d'",",'Col':",COLUMN(BCHoatDongVay_06119!H18),",'Row':",ROW(BCHoatDongVay_06119!H18),",","'ColDynamic':",COLUMN(BCHoatDongVay_06119!H17),",","'RowDynamic':",ROW(BCHoatDongVay_06119!H17),",","'Format':'string'",",'Value':'",SUBSTITUTE(BCHoatDongVay_06119!H18,"'","\'"),"','TargetCode':''}")</f>
        <v>{'SheetId':'94cc995a-ab5d-434c-a0e4-72f9d642e0aa','UId':'ce8cb8ca-09e8-4fb4-bb0d-6afe58dfaa8d','Col':8,'Row':18,'ColDynamic':8,'RowDynamic':17,'Format':'string','Value':' ','TargetCode':''}</v>
      </c>
    </row>
    <row r="406" ht="12.75">
      <c r="A406" t="str">
        <f>CONCATENATE("{'SheetId':'94cc995a-ab5d-434c-a0e4-72f9d642e0aa'",",","'UId':'8ddecb63-5249-4abd-bce7-3b3c38474504'",",'Col':",COLUMN(BCHoatDongVay_06119!I18),",'Row':",ROW(BCHoatDongVay_06119!I18),",","'ColDynamic':",COLUMN(BCHoatDongVay_06119!I17),",","'RowDynamic':",ROW(BCHoatDongVay_06119!I17),",","'Format':'numberic'",",'Value':'",SUBSTITUTE(BCHoatDongVay_06119!I18,"'","\'"),"','TargetCode':''}")</f>
        <v>{'SheetId':'94cc995a-ab5d-434c-a0e4-72f9d642e0aa','UId':'8ddecb63-5249-4abd-bce7-3b3c38474504','Col':9,'Row':18,'ColDynamic':9,'RowDynamic':17,'Format':'numberic','Value':' ','TargetCode':''}</v>
      </c>
    </row>
    <row r="407" ht="12.75">
      <c r="A407" t="str">
        <f>CONCATENATE("{'SheetId':'94cc995a-ab5d-434c-a0e4-72f9d642e0aa'",",","'UId':'b1a4beb7-3975-478c-994b-3086261079b4'",",'Col':",COLUMN(BCHoatDongVay_06119!J18),",'Row':",ROW(BCHoatDongVay_06119!J18),",","'ColDynamic':",COLUMN(BCHoatDongVay_06119!J17),",","'RowDynamic':",ROW(BCHoatDongVay_06119!J17),",","'Format':'string'",",'Value':'",SUBSTITUTE(BCHoatDongVay_06119!J18,"'","\'"),"','TargetCode':''}")</f>
        <v>{'SheetId':'94cc995a-ab5d-434c-a0e4-72f9d642e0aa','UId':'b1a4beb7-3975-478c-994b-3086261079b4','Col':10,'Row':18,'ColDynamic':10,'RowDynamic':17,'Format':'string','Value':' ','TargetCode':''}</v>
      </c>
    </row>
    <row r="408" ht="12.75">
      <c r="A408" t="str">
        <f>CONCATENATE("{'SheetId':'94cc995a-ab5d-434c-a0e4-72f9d642e0aa'",",","'UId':'181f9a66-e83c-4c0f-8f49-94678058795f'",",'Col':",COLUMN(BCHoatDongVay_06119!K18),",'Row':",ROW(BCHoatDongVay_06119!K18),",","'ColDynamic':",COLUMN(BCHoatDongVay_06119!K17),",","'RowDynamic':",ROW(BCHoatDongVay_06119!K17),",","'Format':'numberic'",",'Value':'",SUBSTITUTE(BCHoatDongVay_06119!K18,"'","\'"),"','TargetCode':''}")</f>
        <v>{'SheetId':'94cc995a-ab5d-434c-a0e4-72f9d642e0aa','UId':'181f9a66-e83c-4c0f-8f49-94678058795f','Col':11,'Row':18,'ColDynamic':11,'RowDynamic':17,'Format':'numberic','Value':' ','TargetCode':''}</v>
      </c>
    </row>
    <row r="409" ht="12.75">
      <c r="A409" t="str">
        <f>CONCATENATE("{'SheetId':'94cc995a-ab5d-434c-a0e4-72f9d642e0aa'",",","'UId':'d4c51a90-1972-461a-b97d-18252fa3cb5d'",",'Col':",COLUMN(BCHoatDongVay_06119!D19),",'Row':",ROW(BCHoatDongVay_06119!D19),",","'Format':'string'",",'Value':'",SUBSTITUTE(BCHoatDongVay_06119!D19,"'","\'"),"','TargetCode':''}")</f>
        <v>{'SheetId':'94cc995a-ab5d-434c-a0e4-72f9d642e0aa','UId':'d4c51a90-1972-461a-b97d-18252fa3cb5d','Col':4,'Row':19,'Format':'string','Value':' ','TargetCode':''}</v>
      </c>
    </row>
    <row r="410" ht="12.75">
      <c r="A410" t="str">
        <f>CONCATENATE("{'SheetId':'94cc995a-ab5d-434c-a0e4-72f9d642e0aa'",",","'UId':'548d1b03-8b36-4ec4-bede-19a9355579a7'",",'Col':",COLUMN(BCHoatDongVay_06119!E19),",'Row':",ROW(BCHoatDongVay_06119!E19),",","'Format':'string'",",'Value':'",SUBSTITUTE(BCHoatDongVay_06119!E19,"'","\'"),"','TargetCode':''}")</f>
        <v>{'SheetId':'94cc995a-ab5d-434c-a0e4-72f9d642e0aa','UId':'548d1b03-8b36-4ec4-bede-19a9355579a7','Col':5,'Row':19,'Format':'string','Value':' ','TargetCode':''}</v>
      </c>
    </row>
    <row r="411" ht="12.75">
      <c r="A411" t="str">
        <f>CONCATENATE("{'SheetId':'94cc995a-ab5d-434c-a0e4-72f9d642e0aa'",",","'UId':'bd382096-db11-4e28-862d-1b4e9690e52b'",",'Col':",COLUMN(BCHoatDongVay_06119!F19),",'Row':",ROW(BCHoatDongVay_06119!F19),",","'Format':'string'",",'Value':'",SUBSTITUTE(BCHoatDongVay_06119!F19,"'","\'"),"','TargetCode':''}")</f>
        <v>{'SheetId':'94cc995a-ab5d-434c-a0e4-72f9d642e0aa','UId':'bd382096-db11-4e28-862d-1b4e9690e52b','Col':6,'Row':19,'Format':'string','Value':' ','TargetCode':''}</v>
      </c>
    </row>
    <row r="412" ht="12.75">
      <c r="A412" t="str">
        <f>CONCATENATE("{'SheetId':'94cc995a-ab5d-434c-a0e4-72f9d642e0aa'",",","'UId':'508bdb42-65f8-4d75-9956-f8ecb38496f5'",",'Col':",COLUMN(BCHoatDongVay_06119!G19),",'Row':",ROW(BCHoatDongVay_06119!G19),",","'Format':'numberic'",",'Value':'",SUBSTITUTE(BCHoatDongVay_06119!G19,"'","\'"),"','TargetCode':''}")</f>
        <v>{'SheetId':'94cc995a-ab5d-434c-a0e4-72f9d642e0aa','UId':'508bdb42-65f8-4d75-9956-f8ecb38496f5','Col':7,'Row':19,'Format':'numberic','Value':' ','TargetCode':''}</v>
      </c>
    </row>
    <row r="413" ht="12.75">
      <c r="A413" t="str">
        <f>CONCATENATE("{'SheetId':'94cc995a-ab5d-434c-a0e4-72f9d642e0aa'",",","'UId':'ab780f1f-ef3f-41cf-a101-8c40f40d08a4'",",'Col':",COLUMN(BCHoatDongVay_06119!H19),",'Row':",ROW(BCHoatDongVay_06119!H19),",","'Format':'string'",",'Value':'",SUBSTITUTE(BCHoatDongVay_06119!H19,"'","\'"),"','TargetCode':''}")</f>
        <v>{'SheetId':'94cc995a-ab5d-434c-a0e4-72f9d642e0aa','UId':'ab780f1f-ef3f-41cf-a101-8c40f40d08a4','Col':8,'Row':19,'Format':'string','Value':' ','TargetCode':''}</v>
      </c>
    </row>
    <row r="414" ht="12.75">
      <c r="A414" t="str">
        <f>CONCATENATE("{'SheetId':'94cc995a-ab5d-434c-a0e4-72f9d642e0aa'",",","'UId':'1681034d-ef57-4435-a5e5-51cad19f8898'",",'Col':",COLUMN(BCHoatDongVay_06119!I19),",'Row':",ROW(BCHoatDongVay_06119!I19),",","'Format':'numberic'",",'Value':'",SUBSTITUTE(BCHoatDongVay_06119!I19,"'","\'"),"','TargetCode':''}")</f>
        <v>{'SheetId':'94cc995a-ab5d-434c-a0e4-72f9d642e0aa','UId':'1681034d-ef57-4435-a5e5-51cad19f8898','Col':9,'Row':19,'Format':'numberic','Value':' ','TargetCode':''}</v>
      </c>
    </row>
    <row r="415" ht="12.75">
      <c r="A415" t="str">
        <f>CONCATENATE("{'SheetId':'94cc995a-ab5d-434c-a0e4-72f9d642e0aa'",",","'UId':'b76f50bb-ef53-4109-95ab-4bd640269c1c'",",'Col':",COLUMN(BCHoatDongVay_06119!J19),",'Row':",ROW(BCHoatDongVay_06119!J19),",","'Format':'string'",",'Value':'",SUBSTITUTE(BCHoatDongVay_06119!J19,"'","\'"),"','TargetCode':''}")</f>
        <v>{'SheetId':'94cc995a-ab5d-434c-a0e4-72f9d642e0aa','UId':'b76f50bb-ef53-4109-95ab-4bd640269c1c','Col':10,'Row':19,'Format':'string','Value':' ','TargetCode':''}</v>
      </c>
    </row>
    <row r="416" ht="12.75">
      <c r="A416" t="str">
        <f>CONCATENATE("{'SheetId':'94cc995a-ab5d-434c-a0e4-72f9d642e0aa'",",","'UId':'6757676e-cda9-4a32-8f4f-32e5364c29cf'",",'Col':",COLUMN(BCHoatDongVay_06119!K19),",'Row':",ROW(BCHoatDongVay_06119!K19),",","'Format':'numberic'",",'Value':'",SUBSTITUTE(BCHoatDongVay_06119!K19,"'","\'"),"','TargetCode':''}")</f>
        <v>{'SheetId':'94cc995a-ab5d-434c-a0e4-72f9d642e0aa','UId':'6757676e-cda9-4a32-8f4f-32e5364c29cf','Col':11,'Row':19,'Format':'numberic','Value':' ','TargetCode':''}</v>
      </c>
    </row>
    <row r="417" ht="12.75">
      <c r="A417" t="str">
        <f>CONCATENATE("{'SheetId':'94cc995a-ab5d-434c-a0e4-72f9d642e0aa'",",","'UId':'3ae08707-8796-44e9-9cb9-b87a6deeb028'",",'Col':",COLUMN(BCHoatDongVay_06119!D20),",'Row':",ROW(BCHoatDongVay_06119!D20),",","'Format':'string'",",'Value':'",SUBSTITUTE(BCHoatDongVay_06119!D20,"'","\'"),"','TargetCode':''}")</f>
        <v>{'SheetId':'94cc995a-ab5d-434c-a0e4-72f9d642e0aa','UId':'3ae08707-8796-44e9-9cb9-b87a6deeb028','Col':4,'Row':20,'Format':'string','Value':' ','TargetCode':''}</v>
      </c>
    </row>
    <row r="418" ht="12.75">
      <c r="A418" t="str">
        <f>CONCATENATE("{'SheetId':'94cc995a-ab5d-434c-a0e4-72f9d642e0aa'",",","'UId':'184fd30e-3a44-4790-8e71-e33c0732018a'",",'Col':",COLUMN(BCHoatDongVay_06119!E20),",'Row':",ROW(BCHoatDongVay_06119!E20),",","'Format':'string'",",'Value':'",SUBSTITUTE(BCHoatDongVay_06119!E20,"'","\'"),"','TargetCode':''}")</f>
        <v>{'SheetId':'94cc995a-ab5d-434c-a0e4-72f9d642e0aa','UId':'184fd30e-3a44-4790-8e71-e33c0732018a','Col':5,'Row':20,'Format':'string','Value':' ','TargetCode':''}</v>
      </c>
    </row>
    <row r="419" ht="12.75">
      <c r="A419" t="str">
        <f>CONCATENATE("{'SheetId':'94cc995a-ab5d-434c-a0e4-72f9d642e0aa'",",","'UId':'6b5921a9-35b3-4f91-a7ff-2e5aa0a3bc33'",",'Col':",COLUMN(BCHoatDongVay_06119!F20),",'Row':",ROW(BCHoatDongVay_06119!F20),",","'Format':'string'",",'Value':'",SUBSTITUTE(BCHoatDongVay_06119!F20,"'","\'"),"','TargetCode':''}")</f>
        <v>{'SheetId':'94cc995a-ab5d-434c-a0e4-72f9d642e0aa','UId':'6b5921a9-35b3-4f91-a7ff-2e5aa0a3bc33','Col':6,'Row':20,'Format':'string','Value':' ','TargetCode':''}</v>
      </c>
    </row>
    <row r="420" ht="12.75">
      <c r="A420" t="str">
        <f>CONCATENATE("{'SheetId':'94cc995a-ab5d-434c-a0e4-72f9d642e0aa'",",","'UId':'8922bc8b-52ef-4ab5-af35-5ff6f5437c98'",",'Col':",COLUMN(BCHoatDongVay_06119!G20),",'Row':",ROW(BCHoatDongVay_06119!G20),",","'Format':'numberic'",",'Value':'",SUBSTITUTE(BCHoatDongVay_06119!G20,"'","\'"),"','TargetCode':''}")</f>
        <v>{'SheetId':'94cc995a-ab5d-434c-a0e4-72f9d642e0aa','UId':'8922bc8b-52ef-4ab5-af35-5ff6f5437c98','Col':7,'Row':20,'Format':'numberic','Value':' ','TargetCode':''}</v>
      </c>
    </row>
    <row r="421" ht="12.75">
      <c r="A421" t="str">
        <f>CONCATENATE("{'SheetId':'94cc995a-ab5d-434c-a0e4-72f9d642e0aa'",",","'UId':'7a06a06c-be92-44c5-ab23-59e8a45b1b22'",",'Col':",COLUMN(BCHoatDongVay_06119!H20),",'Row':",ROW(BCHoatDongVay_06119!H20),",","'Format':'string'",",'Value':'",SUBSTITUTE(BCHoatDongVay_06119!H20,"'","\'"),"','TargetCode':''}")</f>
        <v>{'SheetId':'94cc995a-ab5d-434c-a0e4-72f9d642e0aa','UId':'7a06a06c-be92-44c5-ab23-59e8a45b1b22','Col':8,'Row':20,'Format':'string','Value':' ','TargetCode':''}</v>
      </c>
    </row>
    <row r="422" ht="12.75">
      <c r="A422" t="str">
        <f>CONCATENATE("{'SheetId':'94cc995a-ab5d-434c-a0e4-72f9d642e0aa'",",","'UId':'7ec6381a-d959-4c76-be77-f5bee5e312b1'",",'Col':",COLUMN(BCHoatDongVay_06119!I20),",'Row':",ROW(BCHoatDongVay_06119!I20),",","'Format':'numberic'",",'Value':'",SUBSTITUTE(BCHoatDongVay_06119!I20,"'","\'"),"','TargetCode':''}")</f>
        <v>{'SheetId':'94cc995a-ab5d-434c-a0e4-72f9d642e0aa','UId':'7ec6381a-d959-4c76-be77-f5bee5e312b1','Col':9,'Row':20,'Format':'numberic','Value':' ','TargetCode':''}</v>
      </c>
    </row>
    <row r="423" ht="12.75">
      <c r="A423" t="str">
        <f>CONCATENATE("{'SheetId':'94cc995a-ab5d-434c-a0e4-72f9d642e0aa'",",","'UId':'11b794aa-460c-4d40-8ba0-f02d2c6e77aa'",",'Col':",COLUMN(BCHoatDongVay_06119!J20),",'Row':",ROW(BCHoatDongVay_06119!J20),",","'Format':'string'",",'Value':'",SUBSTITUTE(BCHoatDongVay_06119!J20,"'","\'"),"','TargetCode':''}")</f>
        <v>{'SheetId':'94cc995a-ab5d-434c-a0e4-72f9d642e0aa','UId':'11b794aa-460c-4d40-8ba0-f02d2c6e77aa','Col':10,'Row':20,'Format':'string','Value':' ','TargetCode':''}</v>
      </c>
    </row>
    <row r="424" ht="12.75">
      <c r="A424" t="str">
        <f>CONCATENATE("{'SheetId':'94cc995a-ab5d-434c-a0e4-72f9d642e0aa'",",","'UId':'3f9864a4-a2f6-4696-aa6a-832f9ba731de'",",'Col':",COLUMN(BCHoatDongVay_06119!K20),",'Row':",ROW(BCHoatDongVay_06119!K20),",","'Format':'numberic'",",'Value':'",SUBSTITUTE(BCHoatDongVay_06119!K20,"'","\'"),"','TargetCode':''}")</f>
        <v>{'SheetId':'94cc995a-ab5d-434c-a0e4-72f9d642e0aa','UId':'3f9864a4-a2f6-4696-aa6a-832f9ba731de','Col':11,'Row':20,'Format':'numberic','Value':' ','TargetCode':''}</v>
      </c>
    </row>
    <row r="425" ht="12.75">
      <c r="A425" t="str">
        <f>CONCATENATE("{'SheetId':'fffe2da9-5c4f-4d9a-bd33-7b457bd74d1c'",",","'UId':'c1dcf153-e09b-406f-b0e4-40adc0d22ca7'",",'Col':",COLUMN(Khac_06120!D2),",'Row':",ROW(Khac_06120!D2),",","'Format':'numberic'",",'Value':'",SUBSTITUTE(Khac_06120!D2,"'","\'"),"','TargetCode':''}")</f>
        <v>{'SheetId':'fffe2da9-5c4f-4d9a-bd33-7b457bd74d1c','UId':'c1dcf153-e09b-406f-b0e4-40adc0d22ca7','Col':4,'Row':2,'Format':'numberic','Value':' ','TargetCode':''}</v>
      </c>
    </row>
    <row r="426" ht="12.75">
      <c r="A426" t="str">
        <f>CONCATENATE("{'SheetId':'fffe2da9-5c4f-4d9a-bd33-7b457bd74d1c'",",","'UId':'f388cc01-fd71-4cc3-a727-76da0e55a994'",",'Col':",COLUMN(Khac_06120!E2),",'Row':",ROW(Khac_06120!E2),",","'Format':'numberic'",",'Value':'",SUBSTITUTE(Khac_06120!E2,"'","\'"),"','TargetCode':''}")</f>
        <v>{'SheetId':'fffe2da9-5c4f-4d9a-bd33-7b457bd74d1c','UId':'f388cc01-fd71-4cc3-a727-76da0e55a994','Col':5,'Row':2,'Format':'numberic','Value':' ','TargetCode':''}</v>
      </c>
    </row>
    <row r="427" ht="12.75">
      <c r="A427" t="str">
        <f>CONCATENATE("{'SheetId':'fffe2da9-5c4f-4d9a-bd33-7b457bd74d1c'",",","'UId':'d394d632-533a-4b19-8c0b-23dcbf21a299'",",'Col':",COLUMN(Khac_06120!D3),",'Row':",ROW(Khac_06120!D3),",","'Format':'numberic'",",'Value':'",SUBSTITUTE(Khac_06120!D3,"'","\'"),"','TargetCode':''}")</f>
        <v>{'SheetId':'fffe2da9-5c4f-4d9a-bd33-7b457bd74d1c','UId':'d394d632-533a-4b19-8c0b-23dcbf21a299','Col':4,'Row':3,'Format':'numberic','Value':'0.0150053038066834','TargetCode':''}</v>
      </c>
    </row>
    <row r="428" ht="12.75">
      <c r="A428" t="str">
        <f>CONCATENATE("{'SheetId':'fffe2da9-5c4f-4d9a-bd33-7b457bd74d1c'",",","'UId':'5f453f46-c62a-4eb4-89be-86c65881e0b1'",",'Col':",COLUMN(Khac_06120!E3),",'Row':",ROW(Khac_06120!E3),",","'Format':'numberic'",",'Value':'",SUBSTITUTE(Khac_06120!E3,"'","\'"),"','TargetCode':''}")</f>
        <v>{'SheetId':'fffe2da9-5c4f-4d9a-bd33-7b457bd74d1c','UId':'5f453f46-c62a-4eb4-89be-86c65881e0b1','Col':5,'Row':3,'Format':'numberic','Value':'0.0150195314095887','TargetCode':''}</v>
      </c>
    </row>
    <row r="429" ht="12.75">
      <c r="A429" t="str">
        <f>CONCATENATE("{'SheetId':'fffe2da9-5c4f-4d9a-bd33-7b457bd74d1c'",",","'UId':'80b97be2-6d89-4432-90ce-5c7fd8578e12'",",'Col':",COLUMN(Khac_06120!D4),",'Row':",ROW(Khac_06120!D4),",","'Format':'numberic'",",'Value':'",SUBSTITUTE(Khac_06120!D4,"'","\'"),"','TargetCode':''}")</f>
        <v>{'SheetId':'fffe2da9-5c4f-4d9a-bd33-7b457bd74d1c','UId':'80b97be2-6d89-4432-90ce-5c7fd8578e12','Col':4,'Row':4,'Format':'numberic','Value':'0.00196411884006389','TargetCode':''}</v>
      </c>
    </row>
    <row r="430" ht="12.75">
      <c r="A430" t="str">
        <f>CONCATENATE("{'SheetId':'fffe2da9-5c4f-4d9a-bd33-7b457bd74d1c'",",","'UId':'068aa0d9-47f7-4a7f-8eee-b8cb6b98fceb'",",'Col':",COLUMN(Khac_06120!E4),",'Row':",ROW(Khac_06120!E4),",","'Format':'numberic'",",'Value':'",SUBSTITUTE(Khac_06120!E4,"'","\'"),"','TargetCode':''}")</f>
        <v>{'SheetId':'fffe2da9-5c4f-4d9a-bd33-7b457bd74d1c','UId':'068aa0d9-47f7-4a7f-8eee-b8cb6b98fceb','Col':5,'Row':4,'Format':'numberic','Value':'0.00181123974694132','TargetCode':''}</v>
      </c>
    </row>
    <row r="431" ht="12.75">
      <c r="A431" t="str">
        <f>CONCATENATE("{'SheetId':'fffe2da9-5c4f-4d9a-bd33-7b457bd74d1c'",",","'UId':'c6368a1b-e8a3-41ec-8607-afd56811a6de'",",'Col':",COLUMN(Khac_06120!D5),",'Row':",ROW(Khac_06120!D5),",","'Format':'numberic'",",'Value':'",SUBSTITUTE(Khac_06120!D5,"'","\'"),"','TargetCode':''}")</f>
        <v>{'SheetId':'fffe2da9-5c4f-4d9a-bd33-7b457bd74d1c','UId':'c6368a1b-e8a3-41ec-8607-afd56811a6de','Col':4,'Row':5,'Format':'numberic','Value':'0.00299837913218748','TargetCode':''}</v>
      </c>
    </row>
    <row r="432" ht="12.75">
      <c r="A432" t="str">
        <f>CONCATENATE("{'SheetId':'fffe2da9-5c4f-4d9a-bd33-7b457bd74d1c'",",","'UId':'14efeb79-7e36-40e1-9050-491fe94658c2'",",'Col':",COLUMN(Khac_06120!E5),",'Row':",ROW(Khac_06120!E5),",","'Format':'numberic'",",'Value':'",SUBSTITUTE(Khac_06120!E5,"'","\'"),"','TargetCode':''}")</f>
        <v>{'SheetId':'fffe2da9-5c4f-4d9a-bd33-7b457bd74d1c','UId':'14efeb79-7e36-40e1-9050-491fe94658c2','Col':5,'Row':5,'Format':'numberic','Value':'0.00275575425242298','TargetCode':''}</v>
      </c>
    </row>
    <row r="433" ht="12.75">
      <c r="A433" t="str">
        <f>CONCATENATE("{'SheetId':'fffe2da9-5c4f-4d9a-bd33-7b457bd74d1c'",",","'UId':'4d332445-f96a-45b4-9b9a-5aac82a3ec9d'",",'Col':",COLUMN(Khac_06120!D6),",'Row':",ROW(Khac_06120!D6),",","'Format':'numberic'",",'Value':'",SUBSTITUTE(Khac_06120!D6,"'","\'"),"','TargetCode':''}")</f>
        <v>{'SheetId':'fffe2da9-5c4f-4d9a-bd33-7b457bd74d1c','UId':'4d332445-f96a-45b4-9b9a-5aac82a3ec9d','Col':4,'Row':6,'Format':'numberic','Value':'0.00140636295854695','TargetCode':''}</v>
      </c>
    </row>
    <row r="434" ht="12.75">
      <c r="A434" t="str">
        <f>CONCATENATE("{'SheetId':'fffe2da9-5c4f-4d9a-bd33-7b457bd74d1c'",",","'UId':'b99e0370-f96b-427e-b90e-358d7c69f99f'",",'Col':",COLUMN(Khac_06120!E6),",'Row':",ROW(Khac_06120!E6),",","'Format':'numberic'",",'Value':'",SUBSTITUTE(Khac_06120!E6,"'","\'"),"','TargetCode':''}")</f>
        <v>{'SheetId':'fffe2da9-5c4f-4d9a-bd33-7b457bd74d1c','UId':'b99e0370-f96b-427e-b90e-358d7c69f99f','Col':5,'Row':6,'Format':'numberic','Value':'0.00123484641019175','TargetCode':''}</v>
      </c>
    </row>
    <row r="435" ht="12.75">
      <c r="A435" t="str">
        <f>CONCATENATE("{'SheetId':'fffe2da9-5c4f-4d9a-bd33-7b457bd74d1c'",",","'UId':'a6edd1da-ed66-45c3-8293-2603e93e6730'",",'Col':",COLUMN(Khac_06120!D7),",'Row':",ROW(Khac_06120!D7),",","'Format':'numberic'",",'Value':'",SUBSTITUTE(Khac_06120!D7,"'","\'"),"','TargetCode':''}")</f>
        <v>{'SheetId':'fffe2da9-5c4f-4d9a-bd33-7b457bd74d1c','UId':'a6edd1da-ed66-45c3-8293-2603e93e6730','Col':4,'Row':7,'Format':'numberic','Value':' ','TargetCode':''}</v>
      </c>
    </row>
    <row r="436" ht="12.75">
      <c r="A436" t="str">
        <f>CONCATENATE("{'SheetId':'fffe2da9-5c4f-4d9a-bd33-7b457bd74d1c'",",","'UId':'73b839d0-5b32-4c32-9307-832499d44c3f'",",'Col':",COLUMN(Khac_06120!E7),",'Row':",ROW(Khac_06120!E7),",","'Format':'numberic'",",'Value':'",SUBSTITUTE(Khac_06120!E7,"'","\'"),"','TargetCode':''}")</f>
        <v>{'SheetId':'fffe2da9-5c4f-4d9a-bd33-7b457bd74d1c','UId':'73b839d0-5b32-4c32-9307-832499d44c3f','Col':5,'Row':7,'Format':'numberic','Value':' ','TargetCode':''}</v>
      </c>
    </row>
    <row r="437" ht="12.75">
      <c r="A437" t="str">
        <f>CONCATENATE("{'SheetId':'fffe2da9-5c4f-4d9a-bd33-7b457bd74d1c'",",","'UId':'abcab939-a38e-4180-898e-fb6afd635d97'",",'Col':",COLUMN(Khac_06120!D8),",'Row':",ROW(Khac_06120!D8),",","'Format':'numberic'",",'Value':'",SUBSTITUTE(Khac_06120!D8,"'","\'"),"','TargetCode':''}")</f>
        <v>{'SheetId':'fffe2da9-5c4f-4d9a-bd33-7b457bd74d1c','UId':'abcab939-a38e-4180-898e-fb6afd635d97','Col':4,'Row':8,'Format':'numberic','Value':' ','TargetCode':''}</v>
      </c>
    </row>
    <row r="438" ht="12.75">
      <c r="A438" t="str">
        <f>CONCATENATE("{'SheetId':'fffe2da9-5c4f-4d9a-bd33-7b457bd74d1c'",",","'UId':'d5395701-ffd8-4163-8987-e15d10bea1c9'",",'Col':",COLUMN(Khac_06120!E8),",'Row':",ROW(Khac_06120!E8),",","'Format':'numberic'",",'Value':'",SUBSTITUTE(Khac_06120!E8,"'","\'"),"','TargetCode':''}")</f>
        <v>{'SheetId':'fffe2da9-5c4f-4d9a-bd33-7b457bd74d1c','UId':'d5395701-ffd8-4163-8987-e15d10bea1c9','Col':5,'Row':8,'Format':'numberic','Value':' ','TargetCode':''}</v>
      </c>
    </row>
    <row r="439" ht="12.75">
      <c r="A439" t="str">
        <f>CONCATENATE("{'SheetId':'fffe2da9-5c4f-4d9a-bd33-7b457bd74d1c'",",","'UId':'efcc7439-6f98-45be-955e-3e4e8c032a60'",",'Col':",COLUMN(Khac_06120!D9),",'Row':",ROW(Khac_06120!D9),",","'Format':'numberic'",",'Value':'",SUBSTITUTE(Khac_06120!D9,"'","\'"),"','TargetCode':''}")</f>
        <v>{'SheetId':'fffe2da9-5c4f-4d9a-bd33-7b457bd74d1c','UId':'efcc7439-6f98-45be-955e-3e4e8c032a60','Col':4,'Row':9,'Format':'numberic','Value':' ','TargetCode':''}</v>
      </c>
    </row>
    <row r="440" ht="12.75">
      <c r="A440" t="str">
        <f>CONCATENATE("{'SheetId':'fffe2da9-5c4f-4d9a-bd33-7b457bd74d1c'",",","'UId':'f9a5200b-ee10-402d-b41b-15845d9fa4fc'",",'Col':",COLUMN(Khac_06120!E9),",'Row':",ROW(Khac_06120!E9),",","'Format':'numberic'",",'Value':'",SUBSTITUTE(Khac_06120!E9,"'","\'"),"','TargetCode':''}")</f>
        <v>{'SheetId':'fffe2da9-5c4f-4d9a-bd33-7b457bd74d1c','UId':'f9a5200b-ee10-402d-b41b-15845d9fa4fc','Col':5,'Row':9,'Format':'numberic','Value':' ','TargetCode':''}</v>
      </c>
    </row>
    <row r="441" ht="12.75">
      <c r="A441" t="str">
        <f>CONCATENATE("{'SheetId':'fffe2da9-5c4f-4d9a-bd33-7b457bd74d1c'",",","'UId':'092a8614-0bb3-4a03-89b7-55a8236eb91a'",",'Col':",COLUMN(Khac_06120!D10),",'Row':",ROW(Khac_06120!D10),",","'Format':'numberic'",",'Value':'",SUBSTITUTE(Khac_06120!D10,"'","\'"),"','TargetCode':''}")</f>
        <v>{'SheetId':'fffe2da9-5c4f-4d9a-bd33-7b457bd74d1c','UId':'092a8614-0bb3-4a03-89b7-55a8236eb91a','Col':4,'Row':10,'Format':'numberic','Value':'0.0218023986361659','TargetCode':''}</v>
      </c>
    </row>
    <row r="442" ht="12.75">
      <c r="A442" t="str">
        <f>CONCATENATE("{'SheetId':'fffe2da9-5c4f-4d9a-bd33-7b457bd74d1c'",",","'UId':'bf2cea0f-335a-4beb-ad42-010d2ccc3ef7'",",'Col':",COLUMN(Khac_06120!E10),",'Row':",ROW(Khac_06120!E10),",","'Format':'numberic'",",'Value':'",SUBSTITUTE(Khac_06120!E10,"'","\'"),"','TargetCode':''}")</f>
        <v>{'SheetId':'fffe2da9-5c4f-4d9a-bd33-7b457bd74d1c','UId':'bf2cea0f-335a-4beb-ad42-010d2ccc3ef7','Col':5,'Row':10,'Format':'numberic','Value':'0.136937102306824','TargetCode':''}</v>
      </c>
    </row>
    <row r="443" ht="12.75">
      <c r="A443" t="str">
        <f>CONCATENATE("{'SheetId':'fffe2da9-5c4f-4d9a-bd33-7b457bd74d1c'",",","'UId':'946dae7c-64e1-4d5f-92e6-8b370155dffd'",",'Col':",COLUMN(Khac_06120!D11),",'Row':",ROW(Khac_06120!D11),",","'Format':'numberic'",",'Value':'",SUBSTITUTE(Khac_06120!D11,"'","\'"),"','TargetCode':''}")</f>
        <v>{'SheetId':'fffe2da9-5c4f-4d9a-bd33-7b457bd74d1c','UId':'946dae7c-64e1-4d5f-92e6-8b370155dffd','Col':4,'Row':11,'Format':'numberic','Value':'0.170861304324536','TargetCode':''}</v>
      </c>
    </row>
    <row r="444" ht="12.75">
      <c r="A444" t="str">
        <f>CONCATENATE("{'SheetId':'fffe2da9-5c4f-4d9a-bd33-7b457bd74d1c'",",","'UId':'a9822b4d-9455-44ea-9ee1-919406c36bf9'",",'Col':",COLUMN(Khac_06120!E11),",'Row':",ROW(Khac_06120!E11),",","'Format':'numberic'",",'Value':'",SUBSTITUTE(Khac_06120!E11,"'","\'"),"','TargetCode':''}")</f>
        <v>{'SheetId':'fffe2da9-5c4f-4d9a-bd33-7b457bd74d1c','UId':'a9822b4d-9455-44ea-9ee1-919406c36bf9','Col':5,'Row':11,'Format':'numberic','Value':'0.158652630813319','TargetCode':''}</v>
      </c>
    </row>
    <row r="445" ht="12.75">
      <c r="A445" t="str">
        <f>CONCATENATE("{'SheetId':'fffe2da9-5c4f-4d9a-bd33-7b457bd74d1c'",",","'UId':'264765a3-6fc1-473a-8073-b8d430742ef9'",",'Col':",COLUMN(Khac_06120!D12),",'Row':",ROW(Khac_06120!D12),",","'Format':'numberic'",",'Value':'",SUBSTITUTE(Khac_06120!D12,"'","\'"),"','TargetCode':''}")</f>
        <v>{'SheetId':'fffe2da9-5c4f-4d9a-bd33-7b457bd74d1c','UId':'264765a3-6fc1-473a-8073-b8d430742ef9','Col':4,'Row':12,'Format':'numberic','Value':'-0.52033539391007','TargetCode':''}</v>
      </c>
    </row>
    <row r="446" ht="12.75">
      <c r="A446" t="str">
        <f>CONCATENATE("{'SheetId':'fffe2da9-5c4f-4d9a-bd33-7b457bd74d1c'",",","'UId':'e9b86e4c-a1a4-47c6-95c1-5c7a9d3c848e'",",'Col':",COLUMN(Khac_06120!E12),",'Row':",ROW(Khac_06120!E12),",","'Format':'numberic'",",'Value':'",SUBSTITUTE(Khac_06120!E12,"'","\'"),"','TargetCode':''}")</f>
        <v>{'SheetId':'fffe2da9-5c4f-4d9a-bd33-7b457bd74d1c','UId':'e9b86e4c-a1a4-47c6-95c1-5c7a9d3c848e','Col':5,'Row':12,'Format':'numberic','Value':'1.02707719376942','TargetCode':''}</v>
      </c>
    </row>
    <row r="447" ht="12.75">
      <c r="A447" t="str">
        <f>CONCATENATE("{'SheetId':'fffe2da9-5c4f-4d9a-bd33-7b457bd74d1c'",",","'UId':'827601c2-09c4-4555-8851-772bcdb1ffc7'",",'Col':",COLUMN(Khac_06120!D13),",'Row':",ROW(Khac_06120!D13),",","'Format':'numberic'",",'Value':'",SUBSTITUTE(Khac_06120!D13,"'","\'"),"','TargetCode':''}")</f>
        <v>{'SheetId':'fffe2da9-5c4f-4d9a-bd33-7b457bd74d1c','UId':'827601c2-09c4-4555-8851-772bcdb1ffc7','Col':4,'Row':13,'Format':'numberic','Value':' ','TargetCode':''}</v>
      </c>
    </row>
    <row r="448" ht="12.75">
      <c r="A448" t="str">
        <f>CONCATENATE("{'SheetId':'fffe2da9-5c4f-4d9a-bd33-7b457bd74d1c'",",","'UId':'6e8faf5b-ae05-4bc8-95f0-0840a87dcca4'",",'Col':",COLUMN(Khac_06120!E13),",'Row':",ROW(Khac_06120!E13),",","'Format':'numberic'",",'Value':'",SUBSTITUTE(Khac_06120!E13,"'","\'"),"','TargetCode':''}")</f>
        <v>{'SheetId':'fffe2da9-5c4f-4d9a-bd33-7b457bd74d1c','UId':'6e8faf5b-ae05-4bc8-95f0-0840a87dcca4','Col':5,'Row':13,'Format':'numberic','Value':' ','TargetCode':''}</v>
      </c>
    </row>
    <row r="449" ht="12.75">
      <c r="A449" t="str">
        <f>CONCATENATE("{'SheetId':'fffe2da9-5c4f-4d9a-bd33-7b457bd74d1c'",",","'UId':'c1ef266c-e9ee-485f-b7f7-6fd785cad753'",",'Col':",COLUMN(Khac_06120!D14),",'Row':",ROW(Khac_06120!D14),",","'Format':'numberic'",",'Value':'",SUBSTITUTE(Khac_06120!D14,"'","\'"),"','TargetCode':''}")</f>
        <v>{'SheetId':'fffe2da9-5c4f-4d9a-bd33-7b457bd74d1c','UId':'c1ef266c-e9ee-485f-b7f7-6fd785cad753','Col':4,'Row':14,'Format':'numberic','Value':' ','TargetCode':''}</v>
      </c>
    </row>
    <row r="450" ht="12.75">
      <c r="A450" t="str">
        <f>CONCATENATE("{'SheetId':'fffe2da9-5c4f-4d9a-bd33-7b457bd74d1c'",",","'UId':'44b7c49c-5380-4440-8cac-a7a584334900'",",'Col':",COLUMN(Khac_06120!E14),",'Row':",ROW(Khac_06120!E14),",","'Format':'numberic'",",'Value':'",SUBSTITUTE(Khac_06120!E14,"'","\'"),"','TargetCode':''}")</f>
        <v>{'SheetId':'fffe2da9-5c4f-4d9a-bd33-7b457bd74d1c','UId':'44b7c49c-5380-4440-8cac-a7a584334900','Col':5,'Row':14,'Format':'numberic','Value':' ','TargetCode':''}</v>
      </c>
    </row>
    <row r="451" ht="12.75">
      <c r="A451" t="str">
        <f>CONCATENATE("{'SheetId':'fffe2da9-5c4f-4d9a-bd33-7b457bd74d1c'",",","'UId':'d24cbec4-9723-45d2-988c-8774a58f7480'",",'Col':",COLUMN(Khac_06120!D15),",'Row':",ROW(Khac_06120!D15),",","'Format':'numberic'",",'Value':'",SUBSTITUTE(Khac_06120!D15,"'","\'"),"','TargetCode':''}")</f>
        <v>{'SheetId':'fffe2da9-5c4f-4d9a-bd33-7b457bd74d1c','UId':'d24cbec4-9723-45d2-988c-8774a58f7480','Col':4,'Row':15,'Format':'numberic','Value':'75223561190','TargetCode':''}</v>
      </c>
    </row>
    <row r="452" ht="12.75">
      <c r="A452" t="str">
        <f>CONCATENATE("{'SheetId':'fffe2da9-5c4f-4d9a-bd33-7b457bd74d1c'",",","'UId':'9ffa637e-6910-4552-9d32-4b42c0aaf9dd'",",'Col':",COLUMN(Khac_06120!E15),",'Row':",ROW(Khac_06120!E15),",","'Format':'numberic'",",'Value':'",SUBSTITUTE(Khac_06120!E15,"'","\'"),"','TargetCode':''}")</f>
        <v>{'SheetId':'fffe2da9-5c4f-4d9a-bd33-7b457bd74d1c','UId':'9ffa637e-6910-4552-9d32-4b42c0aaf9dd','Col':5,'Row':15,'Format':'numberic','Value':'59234495950','TargetCode':''}</v>
      </c>
    </row>
    <row r="453" ht="12.75">
      <c r="A453" t="str">
        <f>CONCATENATE("{'SheetId':'fffe2da9-5c4f-4d9a-bd33-7b457bd74d1c'",",","'UId':'7abe4a09-8b7b-4af2-8f7a-7f9e33f000dc'",",'Col':",COLUMN(Khac_06120!D16),",'Row':",ROW(Khac_06120!D16),",","'Format':'numberic'",",'Value':'",SUBSTITUTE(Khac_06120!D16,"'","\'"),"','TargetCode':''}")</f>
        <v>{'SheetId':'fffe2da9-5c4f-4d9a-bd33-7b457bd74d1c','UId':'7abe4a09-8b7b-4af2-8f7a-7f9e33f000dc','Col':4,'Row':16,'Format':'numberic','Value':'5000000','TargetCode':''}</v>
      </c>
    </row>
    <row r="454" ht="12.75">
      <c r="A454" t="str">
        <f>CONCATENATE("{'SheetId':'fffe2da9-5c4f-4d9a-bd33-7b457bd74d1c'",",","'UId':'96f173d3-6bf5-445f-9447-ec384a635bc5'",",'Col':",COLUMN(Khac_06120!E16),",'Row':",ROW(Khac_06120!E16),",","'Format':'numberic'",",'Value':'",SUBSTITUTE(Khac_06120!E16,"'","\'"),"','TargetCode':''}")</f>
        <v>{'SheetId':'fffe2da9-5c4f-4d9a-bd33-7b457bd74d1c','UId':'96f173d3-6bf5-445f-9447-ec384a635bc5','Col':5,'Row':16,'Format':'numberic','Value':'5000000','TargetCode':''}</v>
      </c>
    </row>
    <row r="455" ht="12.75">
      <c r="A455" t="str">
        <f>CONCATENATE("{'SheetId':'fffe2da9-5c4f-4d9a-bd33-7b457bd74d1c'",",","'UId':'c49cef88-841f-45dc-b5fb-8fee8d17b4c7'",",'Col':",COLUMN(Khac_06120!D17),",'Row':",ROW(Khac_06120!D17),",","'Format':'numberic'",",'Value':'",SUBSTITUTE(Khac_06120!D17,"'","\'"),"','TargetCode':''}")</f>
        <v>{'SheetId':'fffe2da9-5c4f-4d9a-bd33-7b457bd74d1c','UId':'c49cef88-841f-45dc-b5fb-8fee8d17b4c7','Col':4,'Row':17,'Format':'numberic','Value':'','TargetCode':''}</v>
      </c>
    </row>
    <row r="456" ht="12.75">
      <c r="A456" t="str">
        <f>CONCATENATE("{'SheetId':'fffe2da9-5c4f-4d9a-bd33-7b457bd74d1c'",",","'UId':'140d842b-0228-4e1c-a523-12a1c229d9e6'",",'Col':",COLUMN(Khac_06120!E17),",'Row':",ROW(Khac_06120!E17),",","'Format':'numberic'",",'Value':'",SUBSTITUTE(Khac_06120!E17,"'","\'"),"','TargetCode':''}")</f>
        <v>{'SheetId':'fffe2da9-5c4f-4d9a-bd33-7b457bd74d1c','UId':'140d842b-0228-4e1c-a523-12a1c229d9e6','Col':5,'Row':17,'Format':'numberic','Value':'','TargetCode':''}</v>
      </c>
    </row>
    <row r="457" ht="12.75">
      <c r="A457" t="str">
        <f>CONCATENATE("{'SheetId':'fffe2da9-5c4f-4d9a-bd33-7b457bd74d1c'",",","'UId':'339b1452-24bc-4db6-8ff3-6f02a73bebcc'",",'Col':",COLUMN(Khac_06120!D18),",'Row':",ROW(Khac_06120!D18),",","'Format':'numberic'",",'Value':'",SUBSTITUTE(Khac_06120!D18,"'","\'"),"','TargetCode':''}")</f>
        <v>{'SheetId':'fffe2da9-5c4f-4d9a-bd33-7b457bd74d1c','UId':'339b1452-24bc-4db6-8ff3-6f02a73bebcc','Col':4,'Row':18,'Format':'numberic','Value':'','TargetCode':''}</v>
      </c>
    </row>
    <row r="458" ht="12.75">
      <c r="A458" t="str">
        <f>CONCATENATE("{'SheetId':'fffe2da9-5c4f-4d9a-bd33-7b457bd74d1c'",",","'UId':'be081fb5-a430-4d5f-8705-e5355a1f1791'",",'Col':",COLUMN(Khac_06120!E18),",'Row':",ROW(Khac_06120!E18),",","'Format':'numberic'",",'Value':'",SUBSTITUTE(Khac_06120!E18,"'","\'"),"','TargetCode':''}")</f>
        <v>{'SheetId':'fffe2da9-5c4f-4d9a-bd33-7b457bd74d1c','UId':'be081fb5-a430-4d5f-8705-e5355a1f1791','Col':5,'Row':18,'Format':'numberic','Value':'','TargetCode':''}</v>
      </c>
    </row>
    <row r="459" ht="12.75">
      <c r="A459" t="str">
        <f>CONCATENATE("{'SheetId':'fffe2da9-5c4f-4d9a-bd33-7b457bd74d1c'",",","'UId':'a8778576-cce9-4423-b501-081a9b294e23'",",'Col':",COLUMN(Khac_06120!D19),",'Row':",ROW(Khac_06120!D19),",","'Format':'numberic'",",'Value':'",SUBSTITUTE(Khac_06120!D19,"'","\'"),"','TargetCode':''}")</f>
        <v>{'SheetId':'fffe2da9-5c4f-4d9a-bd33-7b457bd74d1c','UId':'a8778576-cce9-4423-b501-081a9b294e23','Col':4,'Row':19,'Format':'numberic','Value':'','TargetCode':''}</v>
      </c>
    </row>
    <row r="460" ht="12.75">
      <c r="A460" t="str">
        <f>CONCATENATE("{'SheetId':'fffe2da9-5c4f-4d9a-bd33-7b457bd74d1c'",",","'UId':'23edc043-e2eb-4cfa-a43c-80e57dea544d'",",'Col':",COLUMN(Khac_06120!E19),",'Row':",ROW(Khac_06120!E19),",","'Format':'numberic'",",'Value':'",SUBSTITUTE(Khac_06120!E19,"'","\'"),"','TargetCode':''}")</f>
        <v>{'SheetId':'fffe2da9-5c4f-4d9a-bd33-7b457bd74d1c','UId':'23edc043-e2eb-4cfa-a43c-80e57dea544d','Col':5,'Row':19,'Format':'numberic','Value':'','TargetCode':''}</v>
      </c>
    </row>
    <row r="461" ht="12.75">
      <c r="A461" t="str">
        <f>CONCATENATE("{'SheetId':'fffe2da9-5c4f-4d9a-bd33-7b457bd74d1c'",",","'UId':'08485cfc-3bbb-44e1-96c5-1280c8c8bb89'",",'Col':",COLUMN(Khac_06120!D20),",'Row':",ROW(Khac_06120!D20),",","'Format':'numberic'",",'Value':'",SUBSTITUTE(Khac_06120!D20,"'","\'"),"','TargetCode':''}")</f>
        <v>{'SheetId':'fffe2da9-5c4f-4d9a-bd33-7b457bd74d1c','UId':'08485cfc-3bbb-44e1-96c5-1280c8c8bb89','Col':4,'Row':20,'Format':'numberic','Value':'','TargetCode':''}</v>
      </c>
    </row>
    <row r="462" ht="12.75">
      <c r="A462" t="str">
        <f>CONCATENATE("{'SheetId':'fffe2da9-5c4f-4d9a-bd33-7b457bd74d1c'",",","'UId':'a0ef6957-f2e4-423e-930e-cf114ec73e0b'",",'Col':",COLUMN(Khac_06120!E20),",'Row':",ROW(Khac_06120!E20),",","'Format':'numberic'",",'Value':'",SUBSTITUTE(Khac_06120!E20,"'","\'"),"','TargetCode':''}")</f>
        <v>{'SheetId':'fffe2da9-5c4f-4d9a-bd33-7b457bd74d1c','UId':'a0ef6957-f2e4-423e-930e-cf114ec73e0b','Col':5,'Row':20,'Format':'numberic','Value':'','TargetCode':''}</v>
      </c>
    </row>
    <row r="463" ht="12.75">
      <c r="A463" t="str">
        <f>CONCATENATE("{'SheetId':'fffe2da9-5c4f-4d9a-bd33-7b457bd74d1c'",",","'UId':'65d30dd0-88ba-4d94-b00b-68815dfef7d0'",",'Col':",COLUMN(Khac_06120!D21),",'Row':",ROW(Khac_06120!D21),",","'Format':'numberic'",",'Value':'",SUBSTITUTE(Khac_06120!D21,"'","\'"),"','TargetCode':''}")</f>
        <v>{'SheetId':'fffe2da9-5c4f-4d9a-bd33-7b457bd74d1c','UId':'65d30dd0-88ba-4d94-b00b-68815dfef7d0','Col':4,'Row':21,'Format':'numberic','Value':'66273451965','TargetCode':''}</v>
      </c>
    </row>
    <row r="464" ht="12.75">
      <c r="A464" t="str">
        <f>CONCATENATE("{'SheetId':'fffe2da9-5c4f-4d9a-bd33-7b457bd74d1c'",",","'UId':'1d8381ba-efce-47d0-8f41-ed5f03fd0f47'",",'Col':",COLUMN(Khac_06120!E21),",'Row':",ROW(Khac_06120!E21),",","'Format':'numberic'",",'Value':'",SUBSTITUTE(Khac_06120!E21,"'","\'"),"','TargetCode':''}")</f>
        <v>{'SheetId':'fffe2da9-5c4f-4d9a-bd33-7b457bd74d1c','UId':'1d8381ba-efce-47d0-8f41-ed5f03fd0f47','Col':5,'Row':21,'Format':'numberic','Value':'75223561190','TargetCode':''}</v>
      </c>
    </row>
    <row r="465" ht="12.75">
      <c r="A465" t="str">
        <f>CONCATENATE("{'SheetId':'fffe2da9-5c4f-4d9a-bd33-7b457bd74d1c'",",","'UId':'749da794-b3b6-4b62-b11d-a1d031403a9b'",",'Col':",COLUMN(Khac_06120!D22),",'Row':",ROW(Khac_06120!D22),",","'Format':'numberic'",",'Value':'",SUBSTITUTE(Khac_06120!D22,"'","\'"),"','TargetCode':''}")</f>
        <v>{'SheetId':'fffe2da9-5c4f-4d9a-bd33-7b457bd74d1c','UId':'749da794-b3b6-4b62-b11d-a1d031403a9b','Col':4,'Row':22,'Format':'numberic','Value':'5000000','TargetCode':''}</v>
      </c>
    </row>
    <row r="466" ht="12.75">
      <c r="A466" t="str">
        <f>CONCATENATE("{'SheetId':'fffe2da9-5c4f-4d9a-bd33-7b457bd74d1c'",",","'UId':'86ebce2e-42b3-4519-abaf-cce722497375'",",'Col':",COLUMN(Khac_06120!E22),",'Row':",ROW(Khac_06120!E22),",","'Format':'numberic'",",'Value':'",SUBSTITUTE(Khac_06120!E22,"'","\'"),"','TargetCode':''}")</f>
        <v>{'SheetId':'fffe2da9-5c4f-4d9a-bd33-7b457bd74d1c','UId':'86ebce2e-42b3-4519-abaf-cce722497375','Col':5,'Row':22,'Format':'numberic','Value':'5000000','TargetCode':''}</v>
      </c>
    </row>
    <row r="467" ht="12.75">
      <c r="A467" t="str">
        <f>CONCATENATE("{'SheetId':'fffe2da9-5c4f-4d9a-bd33-7b457bd74d1c'",",","'UId':'97bd3665-6390-43b4-b3bb-b55c89575d30'",",'Col':",COLUMN(Khac_06120!D23),",'Row':",ROW(Khac_06120!D23),",","'Format':'numberic'",",'Value':'",SUBSTITUTE(Khac_06120!D23,"'","\'"),"','TargetCode':''}")</f>
        <v>{'SheetId':'fffe2da9-5c4f-4d9a-bd33-7b457bd74d1c','UId':'97bd3665-6390-43b4-b3bb-b55c89575d30','Col':4,'Row':23,'Format':'numberic','Value':'0.00008','TargetCode':''}</v>
      </c>
    </row>
    <row r="468" ht="12.75">
      <c r="A468" t="str">
        <f>CONCATENATE("{'SheetId':'fffe2da9-5c4f-4d9a-bd33-7b457bd74d1c'",",","'UId':'d2ecb090-dd74-4d1b-a442-f6fcb08519d4'",",'Col':",COLUMN(Khac_06120!E23),",'Row':",ROW(Khac_06120!E23),",","'Format':'numberic'",",'Value':'",SUBSTITUTE(Khac_06120!E23,"'","\'"),"','TargetCode':''}")</f>
        <v>{'SheetId':'fffe2da9-5c4f-4d9a-bd33-7b457bd74d1c','UId':'d2ecb090-dd74-4d1b-a442-f6fcb08519d4','Col':5,'Row':23,'Format':'numberic','Value':'0.00008','TargetCode':''}</v>
      </c>
    </row>
    <row r="469" ht="12.75">
      <c r="A469" t="str">
        <f>CONCATENATE("{'SheetId':'fffe2da9-5c4f-4d9a-bd33-7b457bd74d1c'",",","'UId':'eadf68be-8bd0-47cb-a9c2-0a632288b695'",",'Col':",COLUMN(Khac_06120!D24),",'Row':",ROW(Khac_06120!D24),",","'Format':'numberic'",",'Value':'",SUBSTITUTE(Khac_06120!D24,"'","\'"),"','TargetCode':''}")</f>
        <v>{'SheetId':'fffe2da9-5c4f-4d9a-bd33-7b457bd74d1c','UId':'eadf68be-8bd0-47cb-a9c2-0a632288b695','Col':4,'Row':24,'Format':'numberic','Value':'0.8934','TargetCode':''}</v>
      </c>
    </row>
    <row r="470" ht="12.75">
      <c r="A470" t="str">
        <f>CONCATENATE("{'SheetId':'fffe2da9-5c4f-4d9a-bd33-7b457bd74d1c'",",","'UId':'870b367d-2a26-422f-9c96-11d60252c07d'",",'Col':",COLUMN(Khac_06120!E24),",'Row':",ROW(Khac_06120!E24),",","'Format':'numberic'",",'Value':'",SUBSTITUTE(Khac_06120!E24,"'","\'"),"','TargetCode':''}")</f>
        <v>{'SheetId':'fffe2da9-5c4f-4d9a-bd33-7b457bd74d1c','UId':'870b367d-2a26-422f-9c96-11d60252c07d','Col':5,'Row':24,'Format':'numberic','Value':'0.8928','TargetCode':''}</v>
      </c>
    </row>
    <row r="471" ht="12.75">
      <c r="A471" t="str">
        <f>CONCATENATE("{'SheetId':'fffe2da9-5c4f-4d9a-bd33-7b457bd74d1c'",",","'UId':'008efd3e-76d2-4665-a769-3835911e20ba'",",'Col':",COLUMN(Khac_06120!D25),",'Row':",ROW(Khac_06120!D25),",","'Format':'numberic'",",'Value':'",SUBSTITUTE(Khac_06120!D25,"'","\'"),"','TargetCode':''}")</f>
        <v>{'SheetId':'fffe2da9-5c4f-4d9a-bd33-7b457bd74d1c','UId':'008efd3e-76d2-4665-a769-3835911e20ba','Col':4,'Row':25,'Format':'numberic','Value':'0.0155','TargetCode':''}</v>
      </c>
    </row>
    <row r="472" ht="12.75">
      <c r="A472" t="str">
        <f>CONCATENATE("{'SheetId':'fffe2da9-5c4f-4d9a-bd33-7b457bd74d1c'",",","'UId':'4f30e0d9-bb59-4724-a1c4-6e1a3d7c6d2a'",",'Col':",COLUMN(Khac_06120!E25),",'Row':",ROW(Khac_06120!E25),",","'Format':'numberic'",",'Value':'",SUBSTITUTE(Khac_06120!E25,"'","\'"),"','TargetCode':''}")</f>
        <v>{'SheetId':'fffe2da9-5c4f-4d9a-bd33-7b457bd74d1c','UId':'4f30e0d9-bb59-4724-a1c4-6e1a3d7c6d2a','Col':5,'Row':25,'Format':'numberic','Value':'0.0094','TargetCode':''}</v>
      </c>
    </row>
    <row r="473" ht="12.75">
      <c r="A473" t="str">
        <f>CONCATENATE("{'SheetId':'fffe2da9-5c4f-4d9a-bd33-7b457bd74d1c'",",","'UId':'118ab959-e303-4bbc-b427-67b705311734'",",'Col':",COLUMN(Khac_06120!D26),",'Row':",ROW(Khac_06120!D26),",","'Format':'numberic'",",'Value':'",SUBSTITUTE(Khac_06120!D26,"'","\'"),"','TargetCode':''}")</f>
        <v>{'SheetId':'fffe2da9-5c4f-4d9a-bd33-7b457bd74d1c','UId':'118ab959-e303-4bbc-b427-67b705311734','Col':4,'Row':26,'Format':'numberic','Value':'13254.69','TargetCode':''}</v>
      </c>
    </row>
    <row r="474" ht="12.75">
      <c r="A474" t="str">
        <f>CONCATENATE("{'SheetId':'fffe2da9-5c4f-4d9a-bd33-7b457bd74d1c'",",","'UId':'81f22598-a793-4a16-99e0-c623f3857d8d'",",'Col':",COLUMN(Khac_06120!E26),",'Row':",ROW(Khac_06120!E26),",","'Format':'numberic'",",'Value':'",SUBSTITUTE(Khac_06120!E26,"'","\'"),"','TargetCode':''}")</f>
        <v>{'SheetId':'fffe2da9-5c4f-4d9a-bd33-7b457bd74d1c','UId':'81f22598-a793-4a16-99e0-c623f3857d8d','Col':5,'Row':26,'Format':'numberic','Value':'15044.71','TargetCode':''}</v>
      </c>
    </row>
    <row r="475" ht="12.75">
      <c r="A475" t="str">
        <f>CONCATENATE("{'SheetId':'fffe2da9-5c4f-4d9a-bd33-7b457bd74d1c'",",","'UId':'96195425-17a6-4727-aea4-af68e312cf99'",",'Col':",COLUMN(Khac_06120!D27),",'Row':",ROW(Khac_06120!D27),",","'Format':'numberic'",",'Value':'",SUBSTITUTE(Khac_06120!D27,"'","\'"),"','TargetCode':''}")</f>
        <v>{'SheetId':'fffe2da9-5c4f-4d9a-bd33-7b457bd74d1c','UId':'96195425-17a6-4727-aea4-af68e312cf99','Col':4,'Row':27,'Format':'numberic','Value':'10150','TargetCode':''}</v>
      </c>
    </row>
    <row r="476" ht="12.75">
      <c r="A476" t="str">
        <f>CONCATENATE("{'SheetId':'fffe2da9-5c4f-4d9a-bd33-7b457bd74d1c'",",","'UId':'8bee015f-f857-40db-9c44-881d74c2be39'",",'Col':",COLUMN(Khac_06120!E27),",'Row':",ROW(Khac_06120!E27),",","'Format':'numberic'",",'Value':'",SUBSTITUTE(Khac_06120!E27,"'","\'"),"','TargetCode':''}")</f>
        <v>{'SheetId':'fffe2da9-5c4f-4d9a-bd33-7b457bd74d1c','UId':'8bee015f-f857-40db-9c44-881d74c2be39','Col':5,'Row':27,'Format':'numberic','Value':'11400','TargetCode':''}</v>
      </c>
    </row>
    <row r="477" ht="12.75">
      <c r="A477" t="str">
        <f>CONCATENATE("{'SheetId':'fffe2da9-5c4f-4d9a-bd33-7b457bd74d1c'",",","'UId':'28b0969d-e9f2-4bbf-a136-55380851fb4b'",",'Col':",COLUMN(Khac_06120!D28),",'Row':",ROW(Khac_06120!D28),",","'Format':'numberic'",",'Value':'",SUBSTITUTE(Khac_06120!D28,"'","\'"),"','TargetCode':''}")</f>
        <v>{'SheetId':'fffe2da9-5c4f-4d9a-bd33-7b457bd74d1c','UId':'28b0969d-e9f2-4bbf-a136-55380851fb4b','Col':4,'Row':28,'Format':'numberic','Value':'496','TargetCode':''}</v>
      </c>
    </row>
    <row r="478" ht="12.75">
      <c r="A478" t="str">
        <f>CONCATENATE("{'SheetId':'fffe2da9-5c4f-4d9a-bd33-7b457bd74d1c'",",","'UId':'5d67719d-b156-4b7e-90f4-6ce05a37194c'",",'Col':",COLUMN(Khac_06120!E28),",'Row':",ROW(Khac_06120!E28),",","'Format':'numberic'",",'Value':'",SUBSTITUTE(Khac_06120!E28,"'","\'"),"','TargetCode':''}")</f>
        <v>{'SheetId':'fffe2da9-5c4f-4d9a-bd33-7b457bd74d1c','UId':'5d67719d-b156-4b7e-90f4-6ce05a37194c','Col':5,'Row':28,'Format':'numberic','Value':'476','TargetCode':''}</v>
      </c>
    </row>
    <row r="479" ht="12.75">
      <c r="A479" t="str">
        <f>CONCATENATE("{'SheetId':'c6cb9100-6470-4c10-b350-f4d7454479ad'",",","'UId':'34de2f73-8181-4656-97f1-f219b6878a75'",",'Col':",COLUMN(TKGD_NguoiLienQuan_06132!D3),",'Row':",ROW(TKGD_NguoiLienQuan_06132!D3),",","'Format':'string'",",'Value':'",SUBSTITUTE(TKGD_NguoiLienQuan_06132!D3,"'","\'"),"','TargetCode':''}")</f>
        <v>{'SheetId':'c6cb9100-6470-4c10-b350-f4d7454479ad','UId':'34de2f73-8181-4656-97f1-f219b6878a75','Col':4,'Row':3,'Format':'string','Value':' ','TargetCode':''}</v>
      </c>
    </row>
    <row r="480" ht="12.75">
      <c r="A480" t="str">
        <f>CONCATENATE("{'SheetId':'c6cb9100-6470-4c10-b350-f4d7454479ad'",",","'UId':'4b448700-f48f-4b36-996e-acc0b426f7a3'",",'Col':",COLUMN(TKGD_NguoiLienQuan_06132!E3),",'Row':",ROW(TKGD_NguoiLienQuan_06132!E3),",","'Format':'string'",",'Value':'",SUBSTITUTE(TKGD_NguoiLienQuan_06132!E3,"'","\'"),"','TargetCode':''}")</f>
        <v>{'SheetId':'c6cb9100-6470-4c10-b350-f4d7454479ad','UId':'4b448700-f48f-4b36-996e-acc0b426f7a3','Col':5,'Row':3,'Format':'string','Value':' ','TargetCode':''}</v>
      </c>
    </row>
    <row r="481" ht="12.75">
      <c r="A481" t="str">
        <f>CONCATENATE("{'SheetId':'c6cb9100-6470-4c10-b350-f4d7454479ad'",",","'UId':'8c5d306e-af5a-4f77-bd89-a4e23a81985b'",",'Col':",COLUMN(TKGD_NguoiLienQuan_06132!F3),",'Row':",ROW(TKGD_NguoiLienQuan_06132!F3),",","'Format':'string'",",'Value':'",SUBSTITUTE(TKGD_NguoiLienQuan_06132!F3,"'","\'"),"','TargetCode':''}")</f>
        <v>{'SheetId':'c6cb9100-6470-4c10-b350-f4d7454479ad','UId':'8c5d306e-af5a-4f77-bd89-a4e23a81985b','Col':6,'Row':3,'Format':'string','Value':' ','TargetCode':''}</v>
      </c>
    </row>
    <row r="482" ht="12.75">
      <c r="A482" t="str">
        <f>CONCATENATE("{'SheetId':'c6cb9100-6470-4c10-b350-f4d7454479ad'",",","'UId':'babbc7cb-c8ea-455b-ba74-61e03d29d0f5'",",'Col':",COLUMN(TKGD_NguoiLienQuan_06132!G3),",'Row':",ROW(TKGD_NguoiLienQuan_06132!G3),",","'Format':'string'",",'Value':'",SUBSTITUTE(TKGD_NguoiLienQuan_06132!G3,"'","\'"),"','TargetCode':''}")</f>
        <v>{'SheetId':'c6cb9100-6470-4c10-b350-f4d7454479ad','UId':'babbc7cb-c8ea-455b-ba74-61e03d29d0f5','Col':7,'Row':3,'Format':'string','Value':' ','TargetCode':''}</v>
      </c>
    </row>
    <row r="483" ht="12.75">
      <c r="A483" t="str">
        <f>CONCATENATE("{'SheetId':'c6cb9100-6470-4c10-b350-f4d7454479ad'",",","'UId':'d3a2f5b9-3a82-4a85-b618-ab78c595e6e6'",",'Col':",COLUMN(TKGD_NguoiLienQuan_06132!A5),",'Row':",ROW(TKGD_NguoiLienQuan_06132!A5),",","'ColDynamic':",COLUMN(TKGD_NguoiLienQuan_06132!A4),",","'RowDynamic':",ROW(TKGD_NguoiLienQuan_06132!A4),",","'Format':'numberic'",",'Value':'",SUBSTITUTE(TKGD_NguoiLienQuan_06132!A5,"'","\'"),"','TargetCode':''}")</f>
        <v>{'SheetId':'c6cb9100-6470-4c10-b350-f4d7454479ad','UId':'d3a2f5b9-3a82-4a85-b618-ab78c595e6e6','Col':1,'Row':5,'ColDynamic':1,'RowDynamic':4,'Format':'numberic','Value':'','TargetCode':''}</v>
      </c>
    </row>
    <row r="484" ht="12.75">
      <c r="A484" t="str">
        <f>CONCATENATE("{'SheetId':'c6cb9100-6470-4c10-b350-f4d7454479ad'",",","'UId':'2eadd43f-bb57-49e8-b8d4-723c66300980'",",'Col':",COLUMN(TKGD_NguoiLienQuan_06132!B5),",'Row':",ROW(TKGD_NguoiLienQuan_06132!B5),",","'ColDynamic':",COLUMN(TKGD_NguoiLienQuan_06132!B4),",","'RowDynamic':",ROW(TKGD_NguoiLienQuan_06132!B4),",","'Format':'string'",",'Value':'",SUBSTITUTE(TKGD_NguoiLienQuan_06132!B5,"'","\'"),"','TargetCode':''}")</f>
        <v>{'SheetId':'c6cb9100-6470-4c10-b350-f4d7454479ad','UId':'2eadd43f-bb57-49e8-b8d4-723c66300980','Col':2,'Row':5,'ColDynamic':2,'RowDynamic':4,'Format':'string','Value':'...','TargetCode':''}</v>
      </c>
    </row>
    <row r="485" ht="12.75">
      <c r="A485" t="str">
        <f>CONCATENATE("{'SheetId':'c6cb9100-6470-4c10-b350-f4d7454479ad'",",","'UId':'841eeae4-0646-4f38-a51c-c1653b398aaa'",",'Col':",COLUMN(TKGD_NguoiLienQuan_06132!C5),",'Row':",ROW(TKGD_NguoiLienQuan_06132!C5),",","'ColDynamic':",COLUMN(TKGD_NguoiLienQuan_06132!C4),",","'RowDynamic':",ROW(TKGD_NguoiLienQuan_06132!C4),",","'Format':'numberic'",",'Value':'",SUBSTITUTE(TKGD_NguoiLienQuan_06132!C5,"'","\'"),"','TargetCode':''}")</f>
        <v>{'SheetId':'c6cb9100-6470-4c10-b350-f4d7454479ad','UId':'841eeae4-0646-4f38-a51c-c1653b398aaa','Col':3,'Row':5,'ColDynamic':3,'RowDynamic':4,'Format':'numberic','Value':'','TargetCode':''}</v>
      </c>
    </row>
    <row r="486" ht="12.75">
      <c r="A486" t="str">
        <f>CONCATENATE("{'SheetId':'c6cb9100-6470-4c10-b350-f4d7454479ad'",",","'UId':'a600921a-0855-40c8-9664-d4c13785d5e1'",",'Col':",COLUMN(TKGD_NguoiLienQuan_06132!D5),",'Row':",ROW(TKGD_NguoiLienQuan_06132!D5),",","'ColDynamic':",COLUMN(TKGD_NguoiLienQuan_06132!D4),",","'RowDynamic':",ROW(TKGD_NguoiLienQuan_06132!D4),",","'Format':'string'",",'Value':'",SUBSTITUTE(TKGD_NguoiLienQuan_06132!D5,"'","\'"),"','TargetCode':''}")</f>
        <v>{'SheetId':'c6cb9100-6470-4c10-b350-f4d7454479ad','UId':'a600921a-0855-40c8-9664-d4c13785d5e1','Col':4,'Row':5,'ColDynamic':4,'RowDynamic':4,'Format':'string','Value':' ','TargetCode':''}</v>
      </c>
    </row>
    <row r="487" ht="12.75">
      <c r="A487" t="str">
        <f>CONCATENATE("{'SheetId':'c6cb9100-6470-4c10-b350-f4d7454479ad'",",","'UId':'397558e8-09b1-40f2-916a-02c66801985e'",",'Col':",COLUMN(TKGD_NguoiLienQuan_06132!E5),",'Row':",ROW(TKGD_NguoiLienQuan_06132!E5),",","'ColDynamic':",COLUMN(TKGD_NguoiLienQuan_06132!E4),",","'RowDynamic':",ROW(TKGD_NguoiLienQuan_06132!E4),",","'Format':'numberic'",",'Value':'",SUBSTITUTE(TKGD_NguoiLienQuan_06132!E5,"'","\'"),"','TargetCode':''}")</f>
        <v>{'SheetId':'c6cb9100-6470-4c10-b350-f4d7454479ad','UId':'397558e8-09b1-40f2-916a-02c66801985e','Col':5,'Row':5,'ColDynamic':5,'RowDynamic':4,'Format':'numberic','Value':' ','TargetCode':''}</v>
      </c>
    </row>
    <row r="488" ht="12.75">
      <c r="A488" t="str">
        <f>CONCATENATE("{'SheetId':'c6cb9100-6470-4c10-b350-f4d7454479ad'",",","'UId':'30e8d3bf-8e2e-4473-aa70-057a3b38ff1d'",",'Col':",COLUMN(TKGD_NguoiLienQuan_06132!F5),",'Row':",ROW(TKGD_NguoiLienQuan_06132!F5),",","'ColDynamic':",COLUMN(TKGD_NguoiLienQuan_06132!F4),",","'RowDynamic':",ROW(TKGD_NguoiLienQuan_06132!F4),",","'Format':'string'",",'Value':'",SUBSTITUTE(TKGD_NguoiLienQuan_06132!F5,"'","\'"),"','TargetCode':''}")</f>
        <v>{'SheetId':'c6cb9100-6470-4c10-b350-f4d7454479ad','UId':'30e8d3bf-8e2e-4473-aa70-057a3b38ff1d','Col':6,'Row':5,'ColDynamic':6,'RowDynamic':4,'Format':'string','Value':' ','TargetCode':''}</v>
      </c>
    </row>
    <row r="489" ht="12.75">
      <c r="A489" t="str">
        <f>CONCATENATE("{'SheetId':'c6cb9100-6470-4c10-b350-f4d7454479ad'",",","'UId':'91baef98-fc06-4ccd-a6e2-f35b1a559921'",",'Col':",COLUMN(TKGD_NguoiLienQuan_06132!G5),",'Row':",ROW(TKGD_NguoiLienQuan_06132!G5),",","'ColDynamic':",COLUMN(TKGD_NguoiLienQuan_06132!G4),",","'RowDynamic':",ROW(TKGD_NguoiLienQuan_06132!G4),",","'Format':'string'",",'Value':'",SUBSTITUTE(TKGD_NguoiLienQuan_06132!G5,"'","\'"),"','TargetCode':''}")</f>
        <v>{'SheetId':'c6cb9100-6470-4c10-b350-f4d7454479ad','UId':'91baef98-fc06-4ccd-a6e2-f35b1a559921','Col':7,'Row':5,'ColDynamic':7,'RowDynamic':4,'Format':'string','Value':' ','TargetCode':''}</v>
      </c>
    </row>
    <row r="490" ht="12.75">
      <c r="A490" t="str">
        <f>CONCATENATE("{'SheetId':'c6cb9100-6470-4c10-b350-f4d7454479ad'",",","'UId':'2df68de3-222f-4ce6-9858-e76a1dcb4e52'",",'Col':",COLUMN(TKGD_NguoiLienQuan_06132!D6),",'Row':",ROW(TKGD_NguoiLienQuan_06132!D6),",","'Format':'string'",",'Value':'",SUBSTITUTE(TKGD_NguoiLienQuan_06132!D6,"'","\'"),"','TargetCode':''}")</f>
        <v>{'SheetId':'c6cb9100-6470-4c10-b350-f4d7454479ad','UId':'2df68de3-222f-4ce6-9858-e76a1dcb4e52','Col':4,'Row':6,'Format':'string','Value':' ','TargetCode':''}</v>
      </c>
    </row>
    <row r="491" ht="12.75">
      <c r="A491" t="str">
        <f>CONCATENATE("{'SheetId':'c6cb9100-6470-4c10-b350-f4d7454479ad'",",","'UId':'32afc100-faa8-40fa-bf57-9c1f64f4b8b6'",",'Col':",COLUMN(TKGD_NguoiLienQuan_06132!E6),",'Row':",ROW(TKGD_NguoiLienQuan_06132!E6),",","'Format':'numberic'",",'Value':'",SUBSTITUTE(TKGD_NguoiLienQuan_06132!E6,"'","\'"),"','TargetCode':''}")</f>
        <v>{'SheetId':'c6cb9100-6470-4c10-b350-f4d7454479ad','UId':'32afc100-faa8-40fa-bf57-9c1f64f4b8b6','Col':5,'Row':6,'Format':'numberic','Value':' ','TargetCode':''}</v>
      </c>
    </row>
    <row r="492" ht="12.75">
      <c r="A492" t="str">
        <f>CONCATENATE("{'SheetId':'c6cb9100-6470-4c10-b350-f4d7454479ad'",",","'UId':'b82ba426-198d-4177-8726-3ce940f9e7dd'",",'Col':",COLUMN(TKGD_NguoiLienQuan_06132!F6),",'Row':",ROW(TKGD_NguoiLienQuan_06132!F6),",","'Format':'string'",",'Value':'",SUBSTITUTE(TKGD_NguoiLienQuan_06132!F6,"'","\'"),"','TargetCode':''}")</f>
        <v>{'SheetId':'c6cb9100-6470-4c10-b350-f4d7454479ad','UId':'b82ba426-198d-4177-8726-3ce940f9e7dd','Col':6,'Row':6,'Format':'string','Value':' ','TargetCode':''}</v>
      </c>
    </row>
    <row r="493" ht="12.75">
      <c r="A493" t="str">
        <f>CONCATENATE("{'SheetId':'c6cb9100-6470-4c10-b350-f4d7454479ad'",",","'UId':'b644ca71-f552-43d4-af7a-9b5f4fb7d648'",",'Col':",COLUMN(TKGD_NguoiLienQuan_06132!G6),",'Row':",ROW(TKGD_NguoiLienQuan_06132!G6),",","'Format':'string'",",'Value':'",SUBSTITUTE(TKGD_NguoiLienQuan_06132!G6,"'","\'"),"','TargetCode':''}")</f>
        <v>{'SheetId':'c6cb9100-6470-4c10-b350-f4d7454479ad','UId':'b644ca71-f552-43d4-af7a-9b5f4fb7d648','Col':7,'Row':6,'Format':'string','Value':'','TargetCode':''}</v>
      </c>
    </row>
    <row r="494" ht="12.75">
      <c r="A494" t="str">
        <f>CONCATENATE("{'SheetId':'c6cb9100-6470-4c10-b350-f4d7454479ad'",",","'UId':'b9353035-2aae-4fa0-aae5-bb8cbae8ec0a'",",'Col':",COLUMN(TKGD_NguoiLienQuan_06132!A8),",'Row':",ROW(TKGD_NguoiLienQuan_06132!A8),",","'ColDynamic':",COLUMN(TKGD_NguoiLienQuan_06132!A8),",","'RowDynamic':",ROW(TKGD_NguoiLienQuan_06132!A8),",","'Format':'numberic'",",'Value':'",SUBSTITUTE(TKGD_NguoiLienQuan_06132!A8,"'","\'"),"','TargetCode':''}")</f>
        <v>{'SheetId':'c6cb9100-6470-4c10-b350-f4d7454479ad','UId':'b9353035-2aae-4fa0-aae5-bb8cbae8ec0a','Col':1,'Row':8,'ColDynamic':1,'RowDynamic':8,'Format':'numberic','Value':'','TargetCode':''}</v>
      </c>
    </row>
    <row r="495" ht="12.75">
      <c r="A495" t="str">
        <f>CONCATENATE("{'SheetId':'c6cb9100-6470-4c10-b350-f4d7454479ad'",",","'UId':'d1bc1673-4287-4589-a78f-c58506fbd542'",",'Col':",COLUMN(TKGD_NguoiLienQuan_06132!B8),",'Row':",ROW(TKGD_NguoiLienQuan_06132!B8),",","'ColDynamic':",COLUMN(TKGD_NguoiLienQuan_06132!B8),",","'RowDynamic':",ROW(TKGD_NguoiLienQuan_06132!B8),",","'Format':'string'",",'Value':'",SUBSTITUTE(TKGD_NguoiLienQuan_06132!B8,"'","\'"),"','TargetCode':''}")</f>
        <v>{'SheetId':'c6cb9100-6470-4c10-b350-f4d7454479ad','UId':'d1bc1673-4287-4589-a78f-c58506fbd542','Col':2,'Row':8,'ColDynamic':2,'RowDynamic':8,'Format':'string','Value':'...','TargetCode':''}</v>
      </c>
    </row>
    <row r="496" ht="12.75">
      <c r="A496" t="str">
        <f>CONCATENATE("{'SheetId':'c6cb9100-6470-4c10-b350-f4d7454479ad'",",","'UId':'8334c5cd-8298-4dcd-aad8-8c7a899f4686'",",'Col':",COLUMN(TKGD_NguoiLienQuan_06132!C8),",'Row':",ROW(TKGD_NguoiLienQuan_06132!C8),",","'ColDynamic':",COLUMN(TKGD_NguoiLienQuan_06132!C8),",","'RowDynamic':",ROW(TKGD_NguoiLienQuan_06132!C8),",","'Format':'numberic'",",'Value':'",SUBSTITUTE(TKGD_NguoiLienQuan_06132!C8,"'","\'"),"','TargetCode':''}")</f>
        <v>{'SheetId':'c6cb9100-6470-4c10-b350-f4d7454479ad','UId':'8334c5cd-8298-4dcd-aad8-8c7a899f4686','Col':3,'Row':8,'ColDynamic':3,'RowDynamic':8,'Format':'numberic','Value':'','TargetCode':''}</v>
      </c>
    </row>
    <row r="497" ht="12.75">
      <c r="A497" t="str">
        <f>CONCATENATE("{'SheetId':'c6cb9100-6470-4c10-b350-f4d7454479ad'",",","'UId':'85dcc387-e682-44d4-a8b8-81694e3f079b'",",'Col':",COLUMN(TKGD_NguoiLienQuan_06132!D8),",'Row':",ROW(TKGD_NguoiLienQuan_06132!D8),",","'ColDynamic':",COLUMN(TKGD_NguoiLienQuan_06132!D8),",","'RowDynamic':",ROW(TKGD_NguoiLienQuan_06132!D8),",","'Format':'string'",",'Value':'",SUBSTITUTE(TKGD_NguoiLienQuan_06132!D8,"'","\'"),"','TargetCode':''}")</f>
        <v>{'SheetId':'c6cb9100-6470-4c10-b350-f4d7454479ad','UId':'85dcc387-e682-44d4-a8b8-81694e3f079b','Col':4,'Row':8,'ColDynamic':4,'RowDynamic':8,'Format':'string','Value':' ','TargetCode':''}</v>
      </c>
    </row>
    <row r="498" ht="12.75">
      <c r="A498" t="str">
        <f>CONCATENATE("{'SheetId':'c6cb9100-6470-4c10-b350-f4d7454479ad'",",","'UId':'3d6ee5a7-e678-44a4-8986-854dd118be65'",",'Col':",COLUMN(TKGD_NguoiLienQuan_06132!E8),",'Row':",ROW(TKGD_NguoiLienQuan_06132!E8),",","'ColDynamic':",COLUMN(TKGD_NguoiLienQuan_06132!E8),",","'RowDynamic':",ROW(TKGD_NguoiLienQuan_06132!E8),",","'Format':'numberic'",",'Value':'",SUBSTITUTE(TKGD_NguoiLienQuan_06132!E8,"'","\'"),"','TargetCode':''}")</f>
        <v>{'SheetId':'c6cb9100-6470-4c10-b350-f4d7454479ad','UId':'3d6ee5a7-e678-44a4-8986-854dd118be65','Col':5,'Row':8,'ColDynamic':5,'RowDynamic':8,'Format':'numberic','Value':' ','TargetCode':''}</v>
      </c>
    </row>
    <row r="499" ht="12.75">
      <c r="A499" t="str">
        <f>CONCATENATE("{'SheetId':'c6cb9100-6470-4c10-b350-f4d7454479ad'",",","'UId':'2737dcfe-2450-409b-aef3-6dd4c990ac3a'",",'Col':",COLUMN(TKGD_NguoiLienQuan_06132!F8),",'Row':",ROW(TKGD_NguoiLienQuan_06132!F8),",","'ColDynamic':",COLUMN(TKGD_NguoiLienQuan_06132!F7),",","'RowDynamic':",ROW(TKGD_NguoiLienQuan_06132!F7),",","'Format':'string'",",'Value':'",SUBSTITUTE(TKGD_NguoiLienQuan_06132!F8,"'","\'"),"','TargetCode':''}")</f>
        <v>{'SheetId':'c6cb9100-6470-4c10-b350-f4d7454479ad','UId':'2737dcfe-2450-409b-aef3-6dd4c990ac3a','Col':6,'Row':8,'ColDynamic':6,'RowDynamic':7,'Format':'string','Value':' ','TargetCode':''}</v>
      </c>
    </row>
    <row r="500" ht="12.75">
      <c r="A500" t="str">
        <f>CONCATENATE("{'SheetId':'c6cb9100-6470-4c10-b350-f4d7454479ad'",",","'UId':'53ba3eef-f02d-4cfd-863b-6ed8fe15e325'",",'Col':",COLUMN(TKGD_NguoiLienQuan_06132!G8),",'Row':",ROW(TKGD_NguoiLienQuan_06132!G8),",","'ColDynamic':",COLUMN(TKGD_NguoiLienQuan_06132!G7),",","'RowDynamic':",ROW(TKGD_NguoiLienQuan_06132!G7),",","'Format':'string'",",'Value':'",SUBSTITUTE(TKGD_NguoiLienQuan_06132!G8,"'","\'"),"','TargetCode':''}")</f>
        <v>{'SheetId':'c6cb9100-6470-4c10-b350-f4d7454479ad','UId':'53ba3eef-f02d-4cfd-863b-6ed8fe15e325','Col':7,'Row':8,'ColDynamic':7,'RowDynamic':7,'Format':'string','Value':' ','TargetCode':''}</v>
      </c>
    </row>
    <row r="501" ht="12.75">
      <c r="A501" t="str">
        <f>CONCATENATE("{'SheetId':'c6cb9100-6470-4c10-b350-f4d7454479ad'",",","'UId':'142489fc-7c0e-41ef-8f3a-23f1be855309'",",'Col':",COLUMN(TKGD_NguoiLienQuan_06132!D9),",'Row':",ROW(TKGD_NguoiLienQuan_06132!D9),",","'Format':'string'",",'Value':'",SUBSTITUTE(TKGD_NguoiLienQuan_06132!D9,"'","\'"),"','TargetCode':''}")</f>
        <v>{'SheetId':'c6cb9100-6470-4c10-b350-f4d7454479ad','UId':'142489fc-7c0e-41ef-8f3a-23f1be855309','Col':4,'Row':9,'Format':'string','Value':' ','TargetCode':''}</v>
      </c>
    </row>
    <row r="502" ht="12.75">
      <c r="A502" t="str">
        <f>CONCATENATE("{'SheetId':'c6cb9100-6470-4c10-b350-f4d7454479ad'",",","'UId':'e2404d6b-52c6-498a-ab72-b62206774244'",",'Col':",COLUMN(TKGD_NguoiLienQuan_06132!E9),",'Row':",ROW(TKGD_NguoiLienQuan_06132!E9),",","'Format':'numberic'",",'Value':'",SUBSTITUTE(TKGD_NguoiLienQuan_06132!E9,"'","\'"),"','TargetCode':''}")</f>
        <v>{'SheetId':'c6cb9100-6470-4c10-b350-f4d7454479ad','UId':'e2404d6b-52c6-498a-ab72-b62206774244','Col':5,'Row':9,'Format':'numberic','Value':' ','TargetCode':''}</v>
      </c>
    </row>
    <row r="503" ht="12.75">
      <c r="A503" t="str">
        <f>CONCATENATE("{'SheetId':'c6cb9100-6470-4c10-b350-f4d7454479ad'",",","'UId':'4f3730f1-351d-41e4-9356-9c92922f9c71'",",'Col':",COLUMN(TKGD_NguoiLienQuan_06132!F9),",'Row':",ROW(TKGD_NguoiLienQuan_06132!F9),",","'Format':'string'",",'Value':'",SUBSTITUTE(TKGD_NguoiLienQuan_06132!F9,"'","\'"),"','TargetCode':''}")</f>
        <v>{'SheetId':'c6cb9100-6470-4c10-b350-f4d7454479ad','UId':'4f3730f1-351d-41e4-9356-9c92922f9c71','Col':6,'Row':9,'Format':'string','Value':' ','TargetCode':''}</v>
      </c>
    </row>
    <row r="504" ht="12.75">
      <c r="A504" t="str">
        <f>CONCATENATE("{'SheetId':'c6cb9100-6470-4c10-b350-f4d7454479ad'",",","'UId':'37be2518-8d4f-42b1-ab45-6143bed8fa12'",",'Col':",COLUMN(TKGD_NguoiLienQuan_06132!G9),",'Row':",ROW(TKGD_NguoiLienQuan_06132!G9),",","'Format':'string'",",'Value':'",SUBSTITUTE(TKGD_NguoiLienQuan_06132!G9,"'","\'"),"','TargetCode':''}")</f>
        <v>{'SheetId':'c6cb9100-6470-4c10-b350-f4d7454479ad','UId':'37be2518-8d4f-42b1-ab45-6143bed8fa12','Col':7,'Row':9,'Format':'string','Value':' ','TargetCode':''}</v>
      </c>
    </row>
    <row r="505" ht="12.75">
      <c r="A505" t="str">
        <f>CONCATENATE("{'SheetId':'c6cb9100-6470-4c10-b350-f4d7454479ad'",",","'UId':'9c738201-a7b9-47ba-a12a-a06c9f2c3e38'",",'Col':",COLUMN(TKGD_NguoiLienQuan_06132!A11),",'Row':",ROW(TKGD_NguoiLienQuan_06132!A11),",","'ColDynamic':",COLUMN(TKGD_NguoiLienQuan_06132!A11),",","'RowDynamic':",ROW(TKGD_NguoiLienQuan_06132!A11),",","'Format':'numberic'",",'Value':'",SUBSTITUTE(TKGD_NguoiLienQuan_06132!A11,"'","\'"),"','TargetCode':''}")</f>
        <v>{'SheetId':'c6cb9100-6470-4c10-b350-f4d7454479ad','UId':'9c738201-a7b9-47ba-a12a-a06c9f2c3e38','Col':1,'Row':11,'ColDynamic':1,'RowDynamic':11,'Format':'numberic','Value':'','TargetCode':''}</v>
      </c>
    </row>
    <row r="506" ht="12.75">
      <c r="A506" t="str">
        <f>CONCATENATE("{'SheetId':'c6cb9100-6470-4c10-b350-f4d7454479ad'",",","'UId':'c51ce80b-ad91-490e-8179-b16a860b1e1a'",",'Col':",COLUMN(TKGD_NguoiLienQuan_06132!B11),",'Row':",ROW(TKGD_NguoiLienQuan_06132!B11),",","'ColDynamic':",COLUMN(TKGD_NguoiLienQuan_06132!B11),",","'RowDynamic':",ROW(TKGD_NguoiLienQuan_06132!B11),",","'Format':'string'",",'Value':'",SUBSTITUTE(TKGD_NguoiLienQuan_06132!B11,"'","\'"),"','TargetCode':''}")</f>
        <v>{'SheetId':'c6cb9100-6470-4c10-b350-f4d7454479ad','UId':'c51ce80b-ad91-490e-8179-b16a860b1e1a','Col':2,'Row':11,'ColDynamic':2,'RowDynamic':11,'Format':'string','Value':'...','TargetCode':''}</v>
      </c>
    </row>
    <row r="507" ht="12.75">
      <c r="A507" t="str">
        <f>CONCATENATE("{'SheetId':'c6cb9100-6470-4c10-b350-f4d7454479ad'",",","'UId':'e18d9e19-1cea-4811-b073-408f6ac0d593'",",'Col':",COLUMN(TKGD_NguoiLienQuan_06132!C11),",'Row':",ROW(TKGD_NguoiLienQuan_06132!C11),",","'ColDynamic':",COLUMN(TKGD_NguoiLienQuan_06132!C11),",","'RowDynamic':",ROW(TKGD_NguoiLienQuan_06132!C11),",","'Format':'numberic'",",'Value':'",SUBSTITUTE(TKGD_NguoiLienQuan_06132!C11,"'","\'"),"','TargetCode':''}")</f>
        <v>{'SheetId':'c6cb9100-6470-4c10-b350-f4d7454479ad','UId':'e18d9e19-1cea-4811-b073-408f6ac0d593','Col':3,'Row':11,'ColDynamic':3,'RowDynamic':11,'Format':'numberic','Value':'','TargetCode':''}</v>
      </c>
    </row>
    <row r="508" ht="12.75">
      <c r="A508" t="str">
        <f>CONCATENATE("{'SheetId':'c6cb9100-6470-4c10-b350-f4d7454479ad'",",","'UId':'c7a65352-ff08-42db-9d0b-cde45a38342f'",",'Col':",COLUMN(TKGD_NguoiLienQuan_06132!D11),",'Row':",ROW(TKGD_NguoiLienQuan_06132!D11),",","'ColDynamic':",COLUMN(TKGD_NguoiLienQuan_06132!D11),",","'RowDynamic':",ROW(TKGD_NguoiLienQuan_06132!D11),",","'Format':'string'",",'Value':'",SUBSTITUTE(TKGD_NguoiLienQuan_06132!D11,"'","\'"),"','TargetCode':''}")</f>
        <v>{'SheetId':'c6cb9100-6470-4c10-b350-f4d7454479ad','UId':'c7a65352-ff08-42db-9d0b-cde45a38342f','Col':4,'Row':11,'ColDynamic':4,'RowDynamic':11,'Format':'string','Value':'','TargetCode':''}</v>
      </c>
    </row>
    <row r="509" ht="12.75">
      <c r="A509" t="str">
        <f>CONCATENATE("{'SheetId':'c6cb9100-6470-4c10-b350-f4d7454479ad'",",","'UId':'51af73a1-a332-41e8-a0d8-646c3df0662a'",",'Col':",COLUMN(TKGD_NguoiLienQuan_06132!E11),",'Row':",ROW(TKGD_NguoiLienQuan_06132!E11),",","'ColDynamic':",COLUMN(TKGD_NguoiLienQuan_06132!E11),",","'RowDynamic':",ROW(TKGD_NguoiLienQuan_06132!E11),",","'Format':'numberic'",",'Value':'",SUBSTITUTE(TKGD_NguoiLienQuan_06132!E11,"'","\'"),"','TargetCode':''}")</f>
        <v>{'SheetId':'c6cb9100-6470-4c10-b350-f4d7454479ad','UId':'51af73a1-a332-41e8-a0d8-646c3df0662a','Col':5,'Row':11,'ColDynamic':5,'RowDynamic':11,'Format':'numberic','Value':'','TargetCode':''}</v>
      </c>
    </row>
    <row r="510" ht="12.75">
      <c r="A510" t="str">
        <f>CONCATENATE("{'SheetId':'c6cb9100-6470-4c10-b350-f4d7454479ad'",",","'UId':'c6bebe9b-a9b0-4c0f-990b-de436482c516'",",'Col':",COLUMN(TKGD_NguoiLienQuan_06132!F11),",'Row':",ROW(TKGD_NguoiLienQuan_06132!F11),",","'ColDynamic':",COLUMN(TKGD_NguoiLienQuan_06132!F10),",","'RowDynamic':",ROW(TKGD_NguoiLienQuan_06132!F10),",","'Format':'string'",",'Value':'",SUBSTITUTE(TKGD_NguoiLienQuan_06132!F11,"'","\'"),"','TargetCode':''}")</f>
        <v>{'SheetId':'c6cb9100-6470-4c10-b350-f4d7454479ad','UId':'c6bebe9b-a9b0-4c0f-990b-de436482c516','Col':6,'Row':11,'ColDynamic':6,'RowDynamic':10,'Format':'string','Value':'','TargetCode':''}</v>
      </c>
    </row>
    <row r="511" ht="12.75">
      <c r="A511" t="str">
        <f>CONCATENATE("{'SheetId':'c6cb9100-6470-4c10-b350-f4d7454479ad'",",","'UId':'3917ee69-9931-4033-a28a-c744ccbf99c2'",",'Col':",COLUMN(TKGD_NguoiLienQuan_06132!G11),",'Row':",ROW(TKGD_NguoiLienQuan_06132!G11),",","'ColDynamic':",COLUMN(TKGD_NguoiLienQuan_06132!G10),",","'RowDynamic':",ROW(TKGD_NguoiLienQuan_06132!G10),",","'Format':'string'",",'Value':'",SUBSTITUTE(TKGD_NguoiLienQuan_06132!G11,"'","\'"),"','TargetCode':''}")</f>
        <v>{'SheetId':'c6cb9100-6470-4c10-b350-f4d7454479ad','UId':'3917ee69-9931-4033-a28a-c744ccbf99c2','Col':7,'Row':11,'ColDynamic':7,'RowDynamic':10,'Format':'string','Value':'','TargetCode':''}</v>
      </c>
    </row>
    <row r="512" ht="12.75">
      <c r="A512" t="str">
        <f>CONCATENATE("{'SheetId':'c6cb9100-6470-4c10-b350-f4d7454479ad'",",","'UId':'b6be01e8-1fea-4b69-8955-0e9a12d8a33a'",",'Col':",COLUMN(TKGD_NguoiLienQuan_06132!D12),",'Row':",ROW(TKGD_NguoiLienQuan_06132!D12),",","'Format':'string'",",'Value':'",SUBSTITUTE(TKGD_NguoiLienQuan_06132!D12,"'","\'"),"','TargetCode':''}")</f>
        <v>{'SheetId':'c6cb9100-6470-4c10-b350-f4d7454479ad','UId':'b6be01e8-1fea-4b69-8955-0e9a12d8a33a','Col':4,'Row':12,'Format':'string','Value':' ','TargetCode':''}</v>
      </c>
    </row>
    <row r="513" ht="12.75">
      <c r="A513" t="str">
        <f>CONCATENATE("{'SheetId':'c6cb9100-6470-4c10-b350-f4d7454479ad'",",","'UId':'6e2c84fb-0df7-4906-8d94-d67d69001ae7'",",'Col':",COLUMN(TKGD_NguoiLienQuan_06132!E12),",'Row':",ROW(TKGD_NguoiLienQuan_06132!E12),",","'Format':'numberic'",",'Value':'",SUBSTITUTE(TKGD_NguoiLienQuan_06132!E12,"'","\'"),"','TargetCode':''}")</f>
        <v>{'SheetId':'c6cb9100-6470-4c10-b350-f4d7454479ad','UId':'6e2c84fb-0df7-4906-8d94-d67d69001ae7','Col':5,'Row':12,'Format':'numberic','Value':' ','TargetCode':''}</v>
      </c>
    </row>
    <row r="514" ht="12.75">
      <c r="A514" t="str">
        <f>CONCATENATE("{'SheetId':'c6cb9100-6470-4c10-b350-f4d7454479ad'",",","'UId':'0907261d-e28e-4cec-8e5a-39ec7b8698c7'",",'Col':",COLUMN(TKGD_NguoiLienQuan_06132!F12),",'Row':",ROW(TKGD_NguoiLienQuan_06132!F12),",","'Format':'string'",",'Value':'",SUBSTITUTE(TKGD_NguoiLienQuan_06132!F12,"'","\'"),"','TargetCode':''}")</f>
        <v>{'SheetId':'c6cb9100-6470-4c10-b350-f4d7454479ad','UId':'0907261d-e28e-4cec-8e5a-39ec7b8698c7','Col':6,'Row':12,'Format':'string','Value':' ','TargetCode':''}</v>
      </c>
    </row>
    <row r="515" ht="12.75">
      <c r="A515" t="str">
        <f>CONCATENATE("{'SheetId':'c6cb9100-6470-4c10-b350-f4d7454479ad'",",","'UId':'c38d0e7d-7ce2-4801-b144-6994e967d057'",",'Col':",COLUMN(TKGD_NguoiLienQuan_06132!G12),",'Row':",ROW(TKGD_NguoiLienQuan_06132!G12),",","'Format':'string'",",'Value':'",SUBSTITUTE(TKGD_NguoiLienQuan_06132!G12,"'","\'"),"','TargetCode':''}")</f>
        <v>{'SheetId':'c6cb9100-6470-4c10-b350-f4d7454479ad','UId':'c38d0e7d-7ce2-4801-b144-6994e967d057','Col':7,'Row':12,'Format':'string','Value':' ','TargetCode':''}</v>
      </c>
    </row>
    <row r="516" ht="12.75">
      <c r="A516" t="str">
        <f>CONCATENATE("{'SheetId':'c6cb9100-6470-4c10-b350-f4d7454479ad'",",","'UId':'e1fdc14d-4c54-4bae-b428-6892729de292'",",'Col':",COLUMN(TKGD_NguoiLienQuan_06132!D13),",'Row':",ROW(TKGD_NguoiLienQuan_06132!D13),",","'Format':'string'",",'Value':'",SUBSTITUTE(TKGD_NguoiLienQuan_06132!D13,"'","\'"),"','TargetCode':''}")</f>
        <v>{'SheetId':'c6cb9100-6470-4c10-b350-f4d7454479ad','UId':'e1fdc14d-4c54-4bae-b428-6892729de292','Col':4,'Row':13,'Format':'string','Value':' ','TargetCode':''}</v>
      </c>
    </row>
    <row r="517" ht="12.75">
      <c r="A517" t="str">
        <f>CONCATENATE("{'SheetId':'c6cb9100-6470-4c10-b350-f4d7454479ad'",",","'UId':'97b7c962-1e0b-4412-aee9-918b2f06abcc'",",'Col':",COLUMN(TKGD_NguoiLienQuan_06132!E13),",'Row':",ROW(TKGD_NguoiLienQuan_06132!E13),",","'Format':'numberic'",",'Value':'",SUBSTITUTE(TKGD_NguoiLienQuan_06132!E13,"'","\'"),"','TargetCode':''}")</f>
        <v>{'SheetId':'c6cb9100-6470-4c10-b350-f4d7454479ad','UId':'97b7c962-1e0b-4412-aee9-918b2f06abcc','Col':5,'Row':13,'Format':'numberic','Value':' ','TargetCode':''}</v>
      </c>
    </row>
    <row r="518" ht="12.75">
      <c r="A518" t="str">
        <f>CONCATENATE("{'SheetId':'c6cb9100-6470-4c10-b350-f4d7454479ad'",",","'UId':'ef81aaed-e437-4df4-b5e0-d2ea7a7713da'",",'Col':",COLUMN(TKGD_NguoiLienQuan_06132!F13),",'Row':",ROW(TKGD_NguoiLienQuan_06132!F13),",","'Format':'string'",",'Value':'",SUBSTITUTE(TKGD_NguoiLienQuan_06132!F13,"'","\'"),"','TargetCode':''}")</f>
        <v>{'SheetId':'c6cb9100-6470-4c10-b350-f4d7454479ad','UId':'ef81aaed-e437-4df4-b5e0-d2ea7a7713da','Col':6,'Row':13,'Format':'string','Value':' ','TargetCode':''}</v>
      </c>
    </row>
    <row r="519" ht="12.75">
      <c r="A519" t="str">
        <f>CONCATENATE("{'SheetId':'c6cb9100-6470-4c10-b350-f4d7454479ad'",",","'UId':'dd0dd849-9bf5-4d61-821c-ec4e6f9ca19b'",",'Col':",COLUMN(TKGD_NguoiLienQuan_06132!G13),",'Row':",ROW(TKGD_NguoiLienQuan_06132!G13),",","'Format':'string'",",'Value':'",SUBSTITUTE(TKGD_NguoiLienQuan_06132!G13,"'","\'"),"','TargetCode':''}")</f>
        <v>{'SheetId':'c6cb9100-6470-4c10-b350-f4d7454479ad','UId':'dd0dd849-9bf5-4d61-821c-ec4e6f9ca19b','Col':7,'Row':13,'Format':'string','Value':' ','TargetCode':''}</v>
      </c>
    </row>
    <row r="520" ht="12.75">
      <c r="A520" t="str">
        <f>CONCATENATE("{'SheetId':'c6cb9100-6470-4c10-b350-f4d7454479ad'",",","'UId':'73cdb260-266d-458f-8114-26439b48ee08'",",'Col':",COLUMN(TKGD_NguoiLienQuan_06132!A15),",'Row':",ROW(TKGD_NguoiLienQuan_06132!A15),",","'ColDynamic':",COLUMN(TKGD_NguoiLienQuan_06132!A13),",","'RowDynamic':",ROW(TKGD_NguoiLienQuan_06132!A13),",","'Format':'numberic'",",'Value':'",SUBSTITUTE(TKGD_NguoiLienQuan_06132!A15,"'","\'"),"','TargetCode':''}")</f>
        <v>{'SheetId':'c6cb9100-6470-4c10-b350-f4d7454479ad','UId':'73cdb260-266d-458f-8114-26439b48ee08','Col':1,'Row':15,'ColDynamic':1,'RowDynamic':13,'Format':'numberic','Value':'','TargetCode':''}</v>
      </c>
    </row>
    <row r="521" ht="12.75">
      <c r="A521" t="str">
        <f>CONCATENATE("{'SheetId':'c6cb9100-6470-4c10-b350-f4d7454479ad'",",","'UId':'9ffb9109-5087-4afa-beb9-a0571a198811'",",'Col':",COLUMN(TKGD_NguoiLienQuan_06132!B15),",'Row':",ROW(TKGD_NguoiLienQuan_06132!B15),",","'ColDynamic':",COLUMN(TKGD_NguoiLienQuan_06132!B13),",","'RowDynamic':",ROW(TKGD_NguoiLienQuan_06132!B13),",","'Format':'string'",",'Value':'",SUBSTITUTE(TKGD_NguoiLienQuan_06132!B15,"'","\'"),"','TargetCode':''}")</f>
        <v>{'SheetId':'c6cb9100-6470-4c10-b350-f4d7454479ad','UId':'9ffb9109-5087-4afa-beb9-a0571a198811','Col':2,'Row':15,'ColDynamic':2,'RowDynamic':13,'Format':'string','Value':'...','TargetCode':''}</v>
      </c>
    </row>
    <row r="522" ht="12.75">
      <c r="A522" t="str">
        <f>CONCATENATE("{'SheetId':'c6cb9100-6470-4c10-b350-f4d7454479ad'",",","'UId':'370ddd8d-406f-4ec4-b1b4-e6ab923aba9a'",",'Col':",COLUMN(TKGD_NguoiLienQuan_06132!C15),",'Row':",ROW(TKGD_NguoiLienQuan_06132!C15),",","'ColDynamic':",COLUMN(TKGD_NguoiLienQuan_06132!C13),",","'RowDynamic':",ROW(TKGD_NguoiLienQuan_06132!C13),",","'Format':'numberic'",",'Value':'",SUBSTITUTE(TKGD_NguoiLienQuan_06132!C15,"'","\'"),"','TargetCode':''}")</f>
        <v>{'SheetId':'c6cb9100-6470-4c10-b350-f4d7454479ad','UId':'370ddd8d-406f-4ec4-b1b4-e6ab923aba9a','Col':3,'Row':15,'ColDynamic':3,'RowDynamic':13,'Format':'numberic','Value':'','TargetCode':''}</v>
      </c>
    </row>
    <row r="523" ht="12.75">
      <c r="A523" t="str">
        <f>CONCATENATE("{'SheetId':'c6cb9100-6470-4c10-b350-f4d7454479ad'",",","'UId':'b92e957a-22bc-467f-b296-a6bf93844b8f'",",'Col':",COLUMN(TKGD_NguoiLienQuan_06132!D15),",'Row':",ROW(TKGD_NguoiLienQuan_06132!D15),",","'ColDynamic':",COLUMN(TKGD_NguoiLienQuan_06132!D13),",","'RowDynamic':",ROW(TKGD_NguoiLienQuan_06132!D13),",","'Format':'string'",",'Value':'",SUBSTITUTE(TKGD_NguoiLienQuan_06132!D15,"'","\'"),"','TargetCode':''}")</f>
        <v>{'SheetId':'c6cb9100-6470-4c10-b350-f4d7454479ad','UId':'b92e957a-22bc-467f-b296-a6bf93844b8f','Col':4,'Row':15,'ColDynamic':4,'RowDynamic':13,'Format':'string','Value':' ','TargetCode':''}</v>
      </c>
    </row>
    <row r="524" ht="12.75">
      <c r="A524" t="str">
        <f>CONCATENATE("{'SheetId':'c6cb9100-6470-4c10-b350-f4d7454479ad'",",","'UId':'67dc2d6a-49e1-4ba8-899a-e7f4457e3aeb'",",'Col':",COLUMN(TKGD_NguoiLienQuan_06132!E15),",'Row':",ROW(TKGD_NguoiLienQuan_06132!E15),",","'ColDynamic':",COLUMN(TKGD_NguoiLienQuan_06132!E13),",","'RowDynamic':",ROW(TKGD_NguoiLienQuan_06132!E13),",","'Format':'numberic'",",'Value':'",SUBSTITUTE(TKGD_NguoiLienQuan_06132!E15,"'","\'"),"','TargetCode':''}")</f>
        <v>{'SheetId':'c6cb9100-6470-4c10-b350-f4d7454479ad','UId':'67dc2d6a-49e1-4ba8-899a-e7f4457e3aeb','Col':5,'Row':15,'ColDynamic':5,'RowDynamic':13,'Format':'numberic','Value':' ','TargetCode':''}</v>
      </c>
    </row>
    <row r="525" ht="12.75">
      <c r="A525" t="str">
        <f>CONCATENATE("{'SheetId':'c6cb9100-6470-4c10-b350-f4d7454479ad'",",","'UId':'cc567ee6-651d-482d-bb11-02adbb4a16d3'",",'Col':",COLUMN(TKGD_NguoiLienQuan_06132!F15),",'Row':",ROW(TKGD_NguoiLienQuan_06132!F15),",","'ColDynamic':",COLUMN(TKGD_NguoiLienQuan_06132!F14),",","'RowDynamic':",ROW(TKGD_NguoiLienQuan_06132!F14),",","'Format':'string'",",'Value':'",SUBSTITUTE(TKGD_NguoiLienQuan_06132!F15,"'","\'"),"','TargetCode':''}")</f>
        <v>{'SheetId':'c6cb9100-6470-4c10-b350-f4d7454479ad','UId':'cc567ee6-651d-482d-bb11-02adbb4a16d3','Col':6,'Row':15,'ColDynamic':6,'RowDynamic':14,'Format':'string','Value':' ','TargetCode':''}</v>
      </c>
    </row>
    <row r="526" ht="12.75">
      <c r="A526" t="str">
        <f>CONCATENATE("{'SheetId':'c6cb9100-6470-4c10-b350-f4d7454479ad'",",","'UId':'fa1aa02a-59a0-44d9-b17a-459800ffc309'",",'Col':",COLUMN(TKGD_NguoiLienQuan_06132!G15),",'Row':",ROW(TKGD_NguoiLienQuan_06132!G15),",","'ColDynamic':",COLUMN(TKGD_NguoiLienQuan_06132!G14),",","'RowDynamic':",ROW(TKGD_NguoiLienQuan_06132!G14),",","'Format':'string'",",'Value':'",SUBSTITUTE(TKGD_NguoiLienQuan_06132!G15,"'","\'"),"','TargetCode':''}")</f>
        <v>{'SheetId':'c6cb9100-6470-4c10-b350-f4d7454479ad','UId':'fa1aa02a-59a0-44d9-b17a-459800ffc309','Col':7,'Row':15,'ColDynamic':7,'RowDynamic':14,'Format':'string','Value':' ','TargetCode':''}</v>
      </c>
    </row>
    <row r="527" ht="12.75">
      <c r="A527" t="str">
        <f>CONCATENATE("{'SheetId':'c6cb9100-6470-4c10-b350-f4d7454479ad'",",","'UId':'9dfeaf2e-266a-4819-a61b-2d09c48d8c02'",",'Col':",COLUMN(TKGD_NguoiLienQuan_06132!D16),",'Row':",ROW(TKGD_NguoiLienQuan_06132!D16),",","'Format':'string'",",'Value':'",SUBSTITUTE(TKGD_NguoiLienQuan_06132!D16,"'","\'"),"','TargetCode':''}")</f>
        <v>{'SheetId':'c6cb9100-6470-4c10-b350-f4d7454479ad','UId':'9dfeaf2e-266a-4819-a61b-2d09c48d8c02','Col':4,'Row':16,'Format':'string','Value':' ','TargetCode':''}</v>
      </c>
    </row>
    <row r="528" ht="12.75">
      <c r="A528" t="str">
        <f>CONCATENATE("{'SheetId':'c6cb9100-6470-4c10-b350-f4d7454479ad'",",","'UId':'1b5ffecc-4ad6-41e3-af65-ca92ac8753fc'",",'Col':",COLUMN(TKGD_NguoiLienQuan_06132!E16),",'Row':",ROW(TKGD_NguoiLienQuan_06132!E16),",","'Format':'numberic'",",'Value':'",SUBSTITUTE(TKGD_NguoiLienQuan_06132!E16,"'","\'"),"','TargetCode':''}")</f>
        <v>{'SheetId':'c6cb9100-6470-4c10-b350-f4d7454479ad','UId':'1b5ffecc-4ad6-41e3-af65-ca92ac8753fc','Col':5,'Row':16,'Format':'numberic','Value':' ','TargetCode':''}</v>
      </c>
    </row>
    <row r="529" ht="12.75">
      <c r="A529" t="str">
        <f>CONCATENATE("{'SheetId':'c6cb9100-6470-4c10-b350-f4d7454479ad'",",","'UId':'10713c7a-114f-46fa-ad86-3bccb3a55239'",",'Col':",COLUMN(TKGD_NguoiLienQuan_06132!F16),",'Row':",ROW(TKGD_NguoiLienQuan_06132!F16),",","'Format':'string'",",'Value':'",SUBSTITUTE(TKGD_NguoiLienQuan_06132!F16,"'","\'"),"','TargetCode':''}")</f>
        <v>{'SheetId':'c6cb9100-6470-4c10-b350-f4d7454479ad','UId':'10713c7a-114f-46fa-ad86-3bccb3a55239','Col':6,'Row':16,'Format':'string','Value':' ','TargetCode':''}</v>
      </c>
    </row>
    <row r="530" ht="12.75">
      <c r="A530" t="str">
        <f>CONCATENATE("{'SheetId':'c6cb9100-6470-4c10-b350-f4d7454479ad'",",","'UId':'518a335b-67c7-47a2-ae23-f2718bab5a68'",",'Col':",COLUMN(TKGD_NguoiLienQuan_06132!G16),",'Row':",ROW(TKGD_NguoiLienQuan_06132!G16),",","'Format':'string'",",'Value':'",SUBSTITUTE(TKGD_NguoiLienQuan_06132!G16,"'","\'"),"','TargetCode':''}")</f>
        <v>{'SheetId':'c6cb9100-6470-4c10-b350-f4d7454479ad','UId':'518a335b-67c7-47a2-ae23-f2718bab5a68','Col':7,'Row':16,'Format':'string','Value':' ','TargetCode':''}</v>
      </c>
    </row>
    <row r="531" ht="12.75">
      <c r="A531" t="str">
        <f>CONCATENATE("{'SheetId':'c6cb9100-6470-4c10-b350-f4d7454479ad'",",","'UId':'ed775e49-96c9-45c5-8a94-b3b79eaa445b'",",'Col':",COLUMN(TKGD_NguoiLienQuan_06132!A18),",'Row':",ROW(TKGD_NguoiLienQuan_06132!A18),",","'ColDynamic':",COLUMN(TKGD_NguoiLienQuan_06132!A18),",","'RowDynamic':",ROW(TKGD_NguoiLienQuan_06132!A18),",","'Format':'numberic'",",'Value':'",SUBSTITUTE(TKGD_NguoiLienQuan_06132!A18,"'","\'"),"','TargetCode':''}")</f>
        <v>{'SheetId':'c6cb9100-6470-4c10-b350-f4d7454479ad','UId':'ed775e49-96c9-45c5-8a94-b3b79eaa445b','Col':1,'Row':18,'ColDynamic':1,'RowDynamic':18,'Format':'numberic','Value':'','TargetCode':''}</v>
      </c>
    </row>
    <row r="532" ht="12.75">
      <c r="A532" t="str">
        <f>CONCATENATE("{'SheetId':'c6cb9100-6470-4c10-b350-f4d7454479ad'",",","'UId':'1899193e-b13c-4f47-9f6f-e2efb5f999ff'",",'Col':",COLUMN(TKGD_NguoiLienQuan_06132!B18),",'Row':",ROW(TKGD_NguoiLienQuan_06132!B18),",","'ColDynamic':",COLUMN(TKGD_NguoiLienQuan_06132!B18),",","'RowDynamic':",ROW(TKGD_NguoiLienQuan_06132!B18),",","'Format':'string'",",'Value':'",SUBSTITUTE(TKGD_NguoiLienQuan_06132!B18,"'","\'"),"','TargetCode':''}")</f>
        <v>{'SheetId':'c6cb9100-6470-4c10-b350-f4d7454479ad','UId':'1899193e-b13c-4f47-9f6f-e2efb5f999ff','Col':2,'Row':18,'ColDynamic':2,'RowDynamic':18,'Format':'string','Value':'...','TargetCode':''}</v>
      </c>
    </row>
    <row r="533" ht="12.75">
      <c r="A533" t="str">
        <f>CONCATENATE("{'SheetId':'c6cb9100-6470-4c10-b350-f4d7454479ad'",",","'UId':'f6b96f57-66e4-45ca-814c-5b69861caa5a'",",'Col':",COLUMN(TKGD_NguoiLienQuan_06132!C18),",'Row':",ROW(TKGD_NguoiLienQuan_06132!C18),",","'ColDynamic':",COLUMN(TKGD_NguoiLienQuan_06132!C18),",","'RowDynamic':",ROW(TKGD_NguoiLienQuan_06132!C18),",","'Format':'numberic'",",'Value':'",SUBSTITUTE(TKGD_NguoiLienQuan_06132!C18,"'","\'"),"','TargetCode':''}")</f>
        <v>{'SheetId':'c6cb9100-6470-4c10-b350-f4d7454479ad','UId':'f6b96f57-66e4-45ca-814c-5b69861caa5a','Col':3,'Row':18,'ColDynamic':3,'RowDynamic':18,'Format':'numberic','Value':'','TargetCode':''}</v>
      </c>
    </row>
    <row r="534" ht="12.75">
      <c r="A534" t="str">
        <f>CONCATENATE("{'SheetId':'c6cb9100-6470-4c10-b350-f4d7454479ad'",",","'UId':'3f82ad22-38d0-49b4-804f-1bbb0837e13c'",",'Col':",COLUMN(TKGD_NguoiLienQuan_06132!D18),",'Row':",ROW(TKGD_NguoiLienQuan_06132!D18),",","'ColDynamic':",COLUMN(TKGD_NguoiLienQuan_06132!D18),",","'RowDynamic':",ROW(TKGD_NguoiLienQuan_06132!D18),",","'Format':'string'",",'Value':'",SUBSTITUTE(TKGD_NguoiLienQuan_06132!D18,"'","\'"),"','TargetCode':''}")</f>
        <v>{'SheetId':'c6cb9100-6470-4c10-b350-f4d7454479ad','UId':'3f82ad22-38d0-49b4-804f-1bbb0837e13c','Col':4,'Row':18,'ColDynamic':4,'RowDynamic':18,'Format':'string','Value':'','TargetCode':''}</v>
      </c>
    </row>
    <row r="535" ht="12.75">
      <c r="A535" t="str">
        <f>CONCATENATE("{'SheetId':'c6cb9100-6470-4c10-b350-f4d7454479ad'",",","'UId':'49cc1d40-9723-42da-bc29-8adad89b97ba'",",'Col':",COLUMN(TKGD_NguoiLienQuan_06132!E18),",'Row':",ROW(TKGD_NguoiLienQuan_06132!E18),",","'ColDynamic':",COLUMN(TKGD_NguoiLienQuan_06132!E18),",","'RowDynamic':",ROW(TKGD_NguoiLienQuan_06132!E18),",","'Format':'numberic'",",'Value':'",SUBSTITUTE(TKGD_NguoiLienQuan_06132!E18,"'","\'"),"','TargetCode':''}")</f>
        <v>{'SheetId':'c6cb9100-6470-4c10-b350-f4d7454479ad','UId':'49cc1d40-9723-42da-bc29-8adad89b97ba','Col':5,'Row':18,'ColDynamic':5,'RowDynamic':18,'Format':'numberic','Value':'','TargetCode':''}</v>
      </c>
    </row>
    <row r="536" ht="12.75">
      <c r="A536" t="str">
        <f>CONCATENATE("{'SheetId':'c6cb9100-6470-4c10-b350-f4d7454479ad'",",","'UId':'26d52ccd-730b-4cb8-8f9e-4a2b33d2bb12'",",'Col':",COLUMN(TKGD_NguoiLienQuan_06132!F18),",'Row':",ROW(TKGD_NguoiLienQuan_06132!F18),",","'ColDynamic':",COLUMN(TKGD_NguoiLienQuan_06132!F17),",","'RowDynamic':",ROW(TKGD_NguoiLienQuan_06132!F17),",","'Format':'string'",",'Value':'",SUBSTITUTE(TKGD_NguoiLienQuan_06132!F18,"'","\'"),"','TargetCode':''}")</f>
        <v>{'SheetId':'c6cb9100-6470-4c10-b350-f4d7454479ad','UId':'26d52ccd-730b-4cb8-8f9e-4a2b33d2bb12','Col':6,'Row':18,'ColDynamic':6,'RowDynamic':17,'Format':'string','Value':'','TargetCode':''}</v>
      </c>
    </row>
    <row r="537" ht="12.75">
      <c r="A537" t="str">
        <f>CONCATENATE("{'SheetId':'c6cb9100-6470-4c10-b350-f4d7454479ad'",",","'UId':'5b82439d-f668-454e-b02f-ac2f348a243e'",",'Col':",COLUMN(TKGD_NguoiLienQuan_06132!G18),",'Row':",ROW(TKGD_NguoiLienQuan_06132!G18),",","'ColDynamic':",COLUMN(TKGD_NguoiLienQuan_06132!G17),",","'RowDynamic':",ROW(TKGD_NguoiLienQuan_06132!G17),",","'Format':'string'",",'Value':'",SUBSTITUTE(TKGD_NguoiLienQuan_06132!G18,"'","\'"),"','TargetCode':''}")</f>
        <v>{'SheetId':'c6cb9100-6470-4c10-b350-f4d7454479ad','UId':'5b82439d-f668-454e-b02f-ac2f348a243e','Col':7,'Row':18,'ColDynamic':7,'RowDynamic':17,'Format':'string','Value':'','TargetCode':''}</v>
      </c>
    </row>
    <row r="538" ht="12.75">
      <c r="A538" t="str">
        <f>CONCATENATE("{'SheetId':'c6cb9100-6470-4c10-b350-f4d7454479ad'",",","'UId':'c4923717-493b-49c4-a653-cd1ecb55c219'",",'Col':",COLUMN(TKGD_NguoiLienQuan_06132!D19),",'Row':",ROW(TKGD_NguoiLienQuan_06132!D19),",","'Format':'string'",",'Value':'",SUBSTITUTE(TKGD_NguoiLienQuan_06132!D19,"'","\'"),"','TargetCode':''}")</f>
        <v>{'SheetId':'c6cb9100-6470-4c10-b350-f4d7454479ad','UId':'c4923717-493b-49c4-a653-cd1ecb55c219','Col':4,'Row':19,'Format':'string','Value':' ','TargetCode':''}</v>
      </c>
    </row>
    <row r="539" ht="12.75">
      <c r="A539" t="str">
        <f>CONCATENATE("{'SheetId':'c6cb9100-6470-4c10-b350-f4d7454479ad'",",","'UId':'e733fa46-a69e-49a5-9b2f-e47ca0742893'",",'Col':",COLUMN(TKGD_NguoiLienQuan_06132!E19),",'Row':",ROW(TKGD_NguoiLienQuan_06132!E19),",","'Format':'numberic'",",'Value':'",SUBSTITUTE(TKGD_NguoiLienQuan_06132!E19,"'","\'"),"','TargetCode':''}")</f>
        <v>{'SheetId':'c6cb9100-6470-4c10-b350-f4d7454479ad','UId':'e733fa46-a69e-49a5-9b2f-e47ca0742893','Col':5,'Row':19,'Format':'numberic','Value':' ','TargetCode':''}</v>
      </c>
    </row>
    <row r="540" ht="12.75">
      <c r="A540" t="str">
        <f>CONCATENATE("{'SheetId':'c6cb9100-6470-4c10-b350-f4d7454479ad'",",","'UId':'f7e0f1ed-43bb-431d-bd83-9f55e2973a6d'",",'Col':",COLUMN(TKGD_NguoiLienQuan_06132!F19),",'Row':",ROW(TKGD_NguoiLienQuan_06132!F19),",","'Format':'string'",",'Value':'",SUBSTITUTE(TKGD_NguoiLienQuan_06132!F19,"'","\'"),"','TargetCode':''}")</f>
        <v>{'SheetId':'c6cb9100-6470-4c10-b350-f4d7454479ad','UId':'f7e0f1ed-43bb-431d-bd83-9f55e2973a6d','Col':6,'Row':19,'Format':'string','Value':' ','TargetCode':''}</v>
      </c>
    </row>
    <row r="541" ht="12.75">
      <c r="A541" t="str">
        <f>CONCATENATE("{'SheetId':'c6cb9100-6470-4c10-b350-f4d7454479ad'",",","'UId':'e4d1bb39-9652-4093-aae1-7a57b814bc4c'",",'Col':",COLUMN(TKGD_NguoiLienQuan_06132!G19),",'Row':",ROW(TKGD_NguoiLienQuan_06132!G19),",","'Format':'string'",",'Value':'",SUBSTITUTE(TKGD_NguoiLienQuan_06132!G19,"'","\'"),"','TargetCode':''}")</f>
        <v>{'SheetId':'c6cb9100-6470-4c10-b350-f4d7454479ad','UId':'e4d1bb39-9652-4093-aae1-7a57b814bc4c','Col':7,'Row':19,'Format':'string','Value':' ','TargetCode':''}</v>
      </c>
    </row>
    <row r="542" ht="12.75">
      <c r="A542" t="str">
        <f>CONCATENATE("{'SheetId':'c6cb9100-6470-4c10-b350-f4d7454479ad'",",","'UId':'21acc729-f949-44e9-9eb5-02f508e0c34a'",",'Col':",COLUMN(TKGD_NguoiLienQuan_06132!A21),",'Row':",ROW(TKGD_NguoiLienQuan_06132!A21),",","'ColDynamic':",COLUMN(TKGD_NguoiLienQuan_06132!A21),",","'RowDynamic':",ROW(TKGD_NguoiLienQuan_06132!A21),",","'Format':'numberic'",",'Value':'",SUBSTITUTE(TKGD_NguoiLienQuan_06132!A21,"'","\'"),"','TargetCode':''}")</f>
        <v>{'SheetId':'c6cb9100-6470-4c10-b350-f4d7454479ad','UId':'21acc729-f949-44e9-9eb5-02f508e0c34a','Col':1,'Row':21,'ColDynamic':1,'RowDynamic':21,'Format':'numberic','Value':'','TargetCode':''}</v>
      </c>
    </row>
    <row r="543" ht="12.75">
      <c r="A543" t="str">
        <f>CONCATENATE("{'SheetId':'c6cb9100-6470-4c10-b350-f4d7454479ad'",",","'UId':'408580c0-435e-4890-8252-cc2a12dfd68f'",",'Col':",COLUMN(TKGD_NguoiLienQuan_06132!B21),",'Row':",ROW(TKGD_NguoiLienQuan_06132!B21),",","'ColDynamic':",COLUMN(TKGD_NguoiLienQuan_06132!B21),",","'RowDynamic':",ROW(TKGD_NguoiLienQuan_06132!B21),",","'Format':'string'",",'Value':'",SUBSTITUTE(TKGD_NguoiLienQuan_06132!B21,"'","\'"),"','TargetCode':''}")</f>
        <v>{'SheetId':'c6cb9100-6470-4c10-b350-f4d7454479ad','UId':'408580c0-435e-4890-8252-cc2a12dfd68f','Col':2,'Row':21,'ColDynamic':2,'RowDynamic':21,'Format':'string','Value':'...','TargetCode':''}</v>
      </c>
    </row>
    <row r="544" ht="12.75">
      <c r="A544" t="str">
        <f>CONCATENATE("{'SheetId':'c6cb9100-6470-4c10-b350-f4d7454479ad'",",","'UId':'491ccce1-926a-4043-94af-1e79f05beded'",",'Col':",COLUMN(TKGD_NguoiLienQuan_06132!C21),",'Row':",ROW(TKGD_NguoiLienQuan_06132!C21),",","'ColDynamic':",COLUMN(TKGD_NguoiLienQuan_06132!C21),",","'RowDynamic':",ROW(TKGD_NguoiLienQuan_06132!C21),",","'Format':'numberic'",",'Value':'",SUBSTITUTE(TKGD_NguoiLienQuan_06132!C21,"'","\'"),"','TargetCode':''}")</f>
        <v>{'SheetId':'c6cb9100-6470-4c10-b350-f4d7454479ad','UId':'491ccce1-926a-4043-94af-1e79f05beded','Col':3,'Row':21,'ColDynamic':3,'RowDynamic':21,'Format':'numberic','Value':'','TargetCode':''}</v>
      </c>
    </row>
    <row r="545" ht="12.75">
      <c r="A545" t="str">
        <f>CONCATENATE("{'SheetId':'c6cb9100-6470-4c10-b350-f4d7454479ad'",",","'UId':'0dfb1f74-a3ad-4de3-bf9d-ab2bd48b817a'",",'Col':",COLUMN(TKGD_NguoiLienQuan_06132!D21),",'Row':",ROW(TKGD_NguoiLienQuan_06132!D21),",","'ColDynamic':",COLUMN(TKGD_NguoiLienQuan_06132!D21),",","'RowDynamic':",ROW(TKGD_NguoiLienQuan_06132!D21),",","'Format':'string'",",'Value':'",SUBSTITUTE(TKGD_NguoiLienQuan_06132!D21,"'","\'"),"','TargetCode':''}")</f>
        <v>{'SheetId':'c6cb9100-6470-4c10-b350-f4d7454479ad','UId':'0dfb1f74-a3ad-4de3-bf9d-ab2bd48b817a','Col':4,'Row':21,'ColDynamic':4,'RowDynamic':21,'Format':'string','Value':'','TargetCode':''}</v>
      </c>
    </row>
    <row r="546" ht="12.75">
      <c r="A546" t="str">
        <f>CONCATENATE("{'SheetId':'c6cb9100-6470-4c10-b350-f4d7454479ad'",",","'UId':'2499a266-6ac6-4329-9f0e-aaf81aeebbbd'",",'Col':",COLUMN(TKGD_NguoiLienQuan_06132!E21),",'Row':",ROW(TKGD_NguoiLienQuan_06132!E21),",","'ColDynamic':",COLUMN(TKGD_NguoiLienQuan_06132!E21),",","'RowDynamic':",ROW(TKGD_NguoiLienQuan_06132!E21),",","'Format':'numberic'",",'Value':'",SUBSTITUTE(TKGD_NguoiLienQuan_06132!E21,"'","\'"),"','TargetCode':''}")</f>
        <v>{'SheetId':'c6cb9100-6470-4c10-b350-f4d7454479ad','UId':'2499a266-6ac6-4329-9f0e-aaf81aeebbbd','Col':5,'Row':21,'ColDynamic':5,'RowDynamic':21,'Format':'numberic','Value':'','TargetCode':''}</v>
      </c>
    </row>
    <row r="547" ht="12.75">
      <c r="A547" t="str">
        <f>CONCATENATE("{'SheetId':'c6cb9100-6470-4c10-b350-f4d7454479ad'",",","'UId':'7b60d85e-3358-4c49-b4d9-71c3530f9ae6'",",'Col':",COLUMN(TKGD_NguoiLienQuan_06132!F21),",'Row':",ROW(TKGD_NguoiLienQuan_06132!F21),",","'ColDynamic':",COLUMN(TKGD_NguoiLienQuan_06132!F20),",","'RowDynamic':",ROW(TKGD_NguoiLienQuan_06132!F20),",","'Format':'string'",",'Value':'",SUBSTITUTE(TKGD_NguoiLienQuan_06132!F21,"'","\'"),"','TargetCode':''}")</f>
        <v>{'SheetId':'c6cb9100-6470-4c10-b350-f4d7454479ad','UId':'7b60d85e-3358-4c49-b4d9-71c3530f9ae6','Col':6,'Row':21,'ColDynamic':6,'RowDynamic':20,'Format':'string','Value':'','TargetCode':''}</v>
      </c>
    </row>
    <row r="548" ht="12.75">
      <c r="A548" t="str">
        <f>CONCATENATE("{'SheetId':'c6cb9100-6470-4c10-b350-f4d7454479ad'",",","'UId':'46f1fdc1-b33c-4617-a94a-243d441baf6f'",",'Col':",COLUMN(TKGD_NguoiLienQuan_06132!G21),",'Row':",ROW(TKGD_NguoiLienQuan_06132!G21),",","'ColDynamic':",COLUMN(TKGD_NguoiLienQuan_06132!G20),",","'RowDynamic':",ROW(TKGD_NguoiLienQuan_06132!G20),",","'Format':'string'",",'Value':'",SUBSTITUTE(TKGD_NguoiLienQuan_06132!G21,"'","\'"),"','TargetCode':''}")</f>
        <v>{'SheetId':'c6cb9100-6470-4c10-b350-f4d7454479ad','UId':'46f1fdc1-b33c-4617-a94a-243d441baf6f','Col':7,'Row':21,'ColDynamic':7,'RowDynamic':20,'Format':'string','Value':'','TargetCode':''}</v>
      </c>
    </row>
    <row r="549" ht="12.75">
      <c r="A549" t="str">
        <f>CONCATENATE("{'SheetId':'c6cb9100-6470-4c10-b350-f4d7454479ad'",",","'UId':'07d85a87-f73e-40f1-b9d2-7a91b144794a'",",'Col':",COLUMN(TKGD_NguoiLienQuan_06132!D22),",'Row':",ROW(TKGD_NguoiLienQuan_06132!D22),",","'Format':'string'",",'Value':'",SUBSTITUTE(TKGD_NguoiLienQuan_06132!D22,"'","\'"),"','TargetCode':''}")</f>
        <v>{'SheetId':'c6cb9100-6470-4c10-b350-f4d7454479ad','UId':'07d85a87-f73e-40f1-b9d2-7a91b144794a','Col':4,'Row':22,'Format':'string','Value':' ','TargetCode':''}</v>
      </c>
    </row>
    <row r="550" ht="12.75">
      <c r="A550" t="str">
        <f>CONCATENATE("{'SheetId':'c6cb9100-6470-4c10-b350-f4d7454479ad'",",","'UId':'dae492bd-1b71-4d14-8426-9b1e073881cc'",",'Col':",COLUMN(TKGD_NguoiLienQuan_06132!E22),",'Row':",ROW(TKGD_NguoiLienQuan_06132!E22),",","'Format':'numberic'",",'Value':'",SUBSTITUTE(TKGD_NguoiLienQuan_06132!E22,"'","\'"),"','TargetCode':''}")</f>
        <v>{'SheetId':'c6cb9100-6470-4c10-b350-f4d7454479ad','UId':'dae492bd-1b71-4d14-8426-9b1e073881cc','Col':5,'Row':22,'Format':'numberic','Value':' ','TargetCode':''}</v>
      </c>
    </row>
    <row r="551" ht="12.75">
      <c r="A551" t="str">
        <f>CONCATENATE("{'SheetId':'c6cb9100-6470-4c10-b350-f4d7454479ad'",",","'UId':'bdfa8dd9-b1ca-4f51-8947-c847a572f236'",",'Col':",COLUMN(TKGD_NguoiLienQuan_06132!F22),",'Row':",ROW(TKGD_NguoiLienQuan_06132!F22),",","'Format':'string'",",'Value':'",SUBSTITUTE(TKGD_NguoiLienQuan_06132!F22,"'","\'"),"','TargetCode':''}")</f>
        <v>{'SheetId':'c6cb9100-6470-4c10-b350-f4d7454479ad','UId':'bdfa8dd9-b1ca-4f51-8947-c847a572f236','Col':6,'Row':22,'Format':'string','Value':' ','TargetCode':''}</v>
      </c>
    </row>
    <row r="552" ht="12.75">
      <c r="A552" t="str">
        <f>CONCATENATE("{'SheetId':'c6cb9100-6470-4c10-b350-f4d7454479ad'",",","'UId':'110eb915-696c-4675-843f-f3dd7d299fb4'",",'Col':",COLUMN(TKGD_NguoiLienQuan_06132!G22),",'Row':",ROW(TKGD_NguoiLienQuan_06132!G22),",","'Format':'string'",",'Value':'",SUBSTITUTE(TKGD_NguoiLienQuan_06132!G22,"'","\'"),"','TargetCode':''}")</f>
        <v>{'SheetId':'c6cb9100-6470-4c10-b350-f4d7454479ad','UId':'110eb915-696c-4675-843f-f3dd7d299fb4','Col':7,'Row':22,'Format':'string','Value':' ','TargetCode':''}</v>
      </c>
    </row>
    <row r="553" ht="12.75">
      <c r="A553" t="str">
        <f>CONCATENATE("{'SheetId':'c6cb9100-6470-4c10-b350-f4d7454479ad'",",","'UId':'c1112849-2afa-4672-a6c3-51e6160163b9'",",'Col':",COLUMN(TKGD_NguoiLienQuan_06132!A24),",'Row':",ROW(TKGD_NguoiLienQuan_06132!A24),",","'ColDynamic':",COLUMN(TKGD_NguoiLienQuan_06132!A24),",","'RowDynamic':",ROW(TKGD_NguoiLienQuan_06132!A24),",","'Format':'numberic'",",'Value':'",SUBSTITUTE(TKGD_NguoiLienQuan_06132!A24,"'","\'"),"','TargetCode':''}")</f>
        <v>{'SheetId':'c6cb9100-6470-4c10-b350-f4d7454479ad','UId':'c1112849-2afa-4672-a6c3-51e6160163b9','Col':1,'Row':24,'ColDynamic':1,'RowDynamic':24,'Format':'numberic','Value':'','TargetCode':''}</v>
      </c>
    </row>
    <row r="554" ht="12.75">
      <c r="A554" t="str">
        <f>CONCATENATE("{'SheetId':'c6cb9100-6470-4c10-b350-f4d7454479ad'",",","'UId':'6200019e-6826-40e9-9dea-9f9678ae13dd'",",'Col':",COLUMN(TKGD_NguoiLienQuan_06132!B24),",'Row':",ROW(TKGD_NguoiLienQuan_06132!B24),",","'ColDynamic':",COLUMN(TKGD_NguoiLienQuan_06132!B24),",","'RowDynamic':",ROW(TKGD_NguoiLienQuan_06132!B24),",","'Format':'string'",",'Value':'",SUBSTITUTE(TKGD_NguoiLienQuan_06132!B24,"'","\'"),"','TargetCode':''}")</f>
        <v>{'SheetId':'c6cb9100-6470-4c10-b350-f4d7454479ad','UId':'6200019e-6826-40e9-9dea-9f9678ae13dd','Col':2,'Row':24,'ColDynamic':2,'RowDynamic':24,'Format':'string','Value':'...','TargetCode':''}</v>
      </c>
    </row>
    <row r="555" ht="12.75">
      <c r="A555" t="str">
        <f>CONCATENATE("{'SheetId':'c6cb9100-6470-4c10-b350-f4d7454479ad'",",","'UId':'9c538994-e158-49a1-8730-cce7a220f6c3'",",'Col':",COLUMN(TKGD_NguoiLienQuan_06132!C24),",'Row':",ROW(TKGD_NguoiLienQuan_06132!C24),",","'ColDynamic':",COLUMN(TKGD_NguoiLienQuan_06132!C24),",","'RowDynamic':",ROW(TKGD_NguoiLienQuan_06132!C24),",","'Format':'numberic'",",'Value':'",SUBSTITUTE(TKGD_NguoiLienQuan_06132!C24,"'","\'"),"','TargetCode':''}")</f>
        <v>{'SheetId':'c6cb9100-6470-4c10-b350-f4d7454479ad','UId':'9c538994-e158-49a1-8730-cce7a220f6c3','Col':3,'Row':24,'ColDynamic':3,'RowDynamic':24,'Format':'numberic','Value':'','TargetCode':''}</v>
      </c>
    </row>
    <row r="556" ht="12.75">
      <c r="A556" t="str">
        <f>CONCATENATE("{'SheetId':'c6cb9100-6470-4c10-b350-f4d7454479ad'",",","'UId':'d32f9274-6de5-4187-ba02-5baa98d4d355'",",'Col':",COLUMN(TKGD_NguoiLienQuan_06132!D24),",'Row':",ROW(TKGD_NguoiLienQuan_06132!D24),",","'ColDynamic':",COLUMN(TKGD_NguoiLienQuan_06132!D24),",","'RowDynamic':",ROW(TKGD_NguoiLienQuan_06132!D24),",","'Format':'string'",",'Value':'",SUBSTITUTE(TKGD_NguoiLienQuan_06132!D24,"'","\'"),"','TargetCode':''}")</f>
        <v>{'SheetId':'c6cb9100-6470-4c10-b350-f4d7454479ad','UId':'d32f9274-6de5-4187-ba02-5baa98d4d355','Col':4,'Row':24,'ColDynamic':4,'RowDynamic':24,'Format':'string','Value':'','TargetCode':''}</v>
      </c>
    </row>
    <row r="557" ht="12.75">
      <c r="A557" t="str">
        <f>CONCATENATE("{'SheetId':'c6cb9100-6470-4c10-b350-f4d7454479ad'",",","'UId':'26f30768-4bf4-4e31-9731-586db34551aa'",",'Col':",COLUMN(TKGD_NguoiLienQuan_06132!E24),",'Row':",ROW(TKGD_NguoiLienQuan_06132!E24),",","'ColDynamic':",COLUMN(TKGD_NguoiLienQuan_06132!E24),",","'RowDynamic':",ROW(TKGD_NguoiLienQuan_06132!E24),",","'Format':'numberic'",",'Value':'",SUBSTITUTE(TKGD_NguoiLienQuan_06132!E24,"'","\'"),"','TargetCode':''}")</f>
        <v>{'SheetId':'c6cb9100-6470-4c10-b350-f4d7454479ad','UId':'26f30768-4bf4-4e31-9731-586db34551aa','Col':5,'Row':24,'ColDynamic':5,'RowDynamic':24,'Format':'numberic','Value':'','TargetCode':''}</v>
      </c>
    </row>
    <row r="558" ht="12.75">
      <c r="A558" t="str">
        <f>CONCATENATE("{'SheetId':'c6cb9100-6470-4c10-b350-f4d7454479ad'",",","'UId':'3f8add62-9176-40a1-b007-b730eedb9b9a'",",'Col':",COLUMN(TKGD_NguoiLienQuan_06132!F24),",'Row':",ROW(TKGD_NguoiLienQuan_06132!F24),",","'ColDynamic':",COLUMN(TKGD_NguoiLienQuan_06132!F23),",","'RowDynamic':",ROW(TKGD_NguoiLienQuan_06132!F23),",","'Format':'string'",",'Value':'",SUBSTITUTE(TKGD_NguoiLienQuan_06132!F24,"'","\'"),"','TargetCode':''}")</f>
        <v>{'SheetId':'c6cb9100-6470-4c10-b350-f4d7454479ad','UId':'3f8add62-9176-40a1-b007-b730eedb9b9a','Col':6,'Row':24,'ColDynamic':6,'RowDynamic':23,'Format':'string','Value':'','TargetCode':''}</v>
      </c>
    </row>
    <row r="559" ht="12.75">
      <c r="A559" t="str">
        <f>CONCATENATE("{'SheetId':'c6cb9100-6470-4c10-b350-f4d7454479ad'",",","'UId':'81c0d844-7c49-4eac-ac54-3ea8eae7331f'",",'Col':",COLUMN(TKGD_NguoiLienQuan_06132!G24),",'Row':",ROW(TKGD_NguoiLienQuan_06132!G24),",","'ColDynamic':",COLUMN(TKGD_NguoiLienQuan_06132!G23),",","'RowDynamic':",ROW(TKGD_NguoiLienQuan_06132!G23),",","'Format':'string'",",'Value':'",SUBSTITUTE(TKGD_NguoiLienQuan_06132!G24,"'","\'"),"','TargetCode':''}")</f>
        <v>{'SheetId':'c6cb9100-6470-4c10-b350-f4d7454479ad','UId':'81c0d844-7c49-4eac-ac54-3ea8eae7331f','Col':7,'Row':24,'ColDynamic':7,'RowDynamic':23,'Format':'string','Value':'','TargetCode':''}</v>
      </c>
    </row>
    <row r="560" ht="12.75">
      <c r="A560" t="str">
        <f>CONCATENATE("{'SheetId':'c6cb9100-6470-4c10-b350-f4d7454479ad'",",","'UId':'3ebd284e-0a38-443c-8b95-d4a905ac5ee8'",",'Col':",COLUMN(TKGD_NguoiLienQuan_06132!D25),",'Row':",ROW(TKGD_NguoiLienQuan_06132!D25),",","'Format':'string'",",'Value':'",SUBSTITUTE(TKGD_NguoiLienQuan_06132!D25,"'","\'"),"','TargetCode':''}")</f>
        <v>{'SheetId':'c6cb9100-6470-4c10-b350-f4d7454479ad','UId':'3ebd284e-0a38-443c-8b95-d4a905ac5ee8','Col':4,'Row':25,'Format':'string','Value':' ','TargetCode':''}</v>
      </c>
    </row>
    <row r="561" ht="12.75">
      <c r="A561" t="str">
        <f>CONCATENATE("{'SheetId':'c6cb9100-6470-4c10-b350-f4d7454479ad'",",","'UId':'0eb98a52-2e14-4d6f-b382-51cb1c4c1136'",",'Col':",COLUMN(TKGD_NguoiLienQuan_06132!E25),",'Row':",ROW(TKGD_NguoiLienQuan_06132!E25),",","'Format':'numberic'",",'Value':'",SUBSTITUTE(TKGD_NguoiLienQuan_06132!E25,"'","\'"),"','TargetCode':''}")</f>
        <v>{'SheetId':'c6cb9100-6470-4c10-b350-f4d7454479ad','UId':'0eb98a52-2e14-4d6f-b382-51cb1c4c1136','Col':5,'Row':25,'Format':'numberic','Value':' ','TargetCode':''}</v>
      </c>
    </row>
    <row r="562" ht="12.75">
      <c r="A562" t="str">
        <f>CONCATENATE("{'SheetId':'c6cb9100-6470-4c10-b350-f4d7454479ad'",",","'UId':'77eb3466-44f9-4635-9c2a-51df6c2e19b7'",",'Col':",COLUMN(TKGD_NguoiLienQuan_06132!F25),",'Row':",ROW(TKGD_NguoiLienQuan_06132!F25),",","'Format':'string'",",'Value':'",SUBSTITUTE(TKGD_NguoiLienQuan_06132!F25,"'","\'"),"','TargetCode':''}")</f>
        <v>{'SheetId':'c6cb9100-6470-4c10-b350-f4d7454479ad','UId':'77eb3466-44f9-4635-9c2a-51df6c2e19b7','Col':6,'Row':25,'Format':'string','Value':' ','TargetCode':''}</v>
      </c>
    </row>
    <row r="563" ht="12.75">
      <c r="A563" t="str">
        <f>CONCATENATE("{'SheetId':'c6cb9100-6470-4c10-b350-f4d7454479ad'",",","'UId':'890cc366-f27d-43ab-af08-cb11d005477f'",",'Col':",COLUMN(TKGD_NguoiLienQuan_06132!G25),",'Row':",ROW(TKGD_NguoiLienQuan_06132!G25),",","'Format':'string'",",'Value':'",SUBSTITUTE(TKGD_NguoiLienQuan_06132!G25,"'","\'"),"','TargetCode':''}")</f>
        <v>{'SheetId':'c6cb9100-6470-4c10-b350-f4d7454479ad','UId':'890cc366-f27d-43ab-af08-cb11d005477f','Col':7,'Row':25,'Format':'string','Value':' ','TargetCode':''}</v>
      </c>
    </row>
    <row r="564" ht="12.75">
      <c r="A564" t="str">
        <f>CONCATENATE("{'SheetId':'c6cb9100-6470-4c10-b350-f4d7454479ad'",",","'UId':'fa997ae3-7efb-46ac-bc2d-8afbf00a0c85'",",'Col':",COLUMN(TKGD_NguoiLienQuan_06132!A27),",'Row':",ROW(TKGD_NguoiLienQuan_06132!A27),",","'ColDynamic':",COLUMN(TKGD_NguoiLienQuan_06132!A27),",","'RowDynamic':",ROW(TKGD_NguoiLienQuan_06132!A27),",","'Format':'numberic'",",'Value':'",SUBSTITUTE(TKGD_NguoiLienQuan_06132!A27,"'","\'"),"','TargetCode':''}")</f>
        <v>{'SheetId':'c6cb9100-6470-4c10-b350-f4d7454479ad','UId':'fa997ae3-7efb-46ac-bc2d-8afbf00a0c85','Col':1,'Row':27,'ColDynamic':1,'RowDynamic':27,'Format':'numberic','Value':'','TargetCode':''}</v>
      </c>
    </row>
    <row r="565" ht="12.75">
      <c r="A565" t="str">
        <f>CONCATENATE("{'SheetId':'c6cb9100-6470-4c10-b350-f4d7454479ad'",",","'UId':'c358705a-814c-4501-9364-adcd2f4f04d8'",",'Col':",COLUMN(TKGD_NguoiLienQuan_06132!B27),",'Row':",ROW(TKGD_NguoiLienQuan_06132!B27),",","'ColDynamic':",COLUMN(TKGD_NguoiLienQuan_06132!B27),",","'RowDynamic':",ROW(TKGD_NguoiLienQuan_06132!B27),",","'Format':'string'",",'Value':'",SUBSTITUTE(TKGD_NguoiLienQuan_06132!B27,"'","\'"),"','TargetCode':''}")</f>
        <v>{'SheetId':'c6cb9100-6470-4c10-b350-f4d7454479ad','UId':'c358705a-814c-4501-9364-adcd2f4f04d8','Col':2,'Row':27,'ColDynamic':2,'RowDynamic':27,'Format':'string','Value':'...','TargetCode':''}</v>
      </c>
    </row>
    <row r="566" ht="12.75">
      <c r="A566" t="str">
        <f>CONCATENATE("{'SheetId':'c6cb9100-6470-4c10-b350-f4d7454479ad'",",","'UId':'1599ae7f-55af-44a9-9eca-17eb66ebe39f'",",'Col':",COLUMN(TKGD_NguoiLienQuan_06132!C27),",'Row':",ROW(TKGD_NguoiLienQuan_06132!C27),",","'ColDynamic':",COLUMN(TKGD_NguoiLienQuan_06132!C27),",","'RowDynamic':",ROW(TKGD_NguoiLienQuan_06132!C27),",","'Format':'numberic'",",'Value':'",SUBSTITUTE(TKGD_NguoiLienQuan_06132!C27,"'","\'"),"','TargetCode':''}")</f>
        <v>{'SheetId':'c6cb9100-6470-4c10-b350-f4d7454479ad','UId':'1599ae7f-55af-44a9-9eca-17eb66ebe39f','Col':3,'Row':27,'ColDynamic':3,'RowDynamic':27,'Format':'numberic','Value':'','TargetCode':''}</v>
      </c>
    </row>
    <row r="567" ht="12.75">
      <c r="A567" t="str">
        <f>CONCATENATE("{'SheetId':'c6cb9100-6470-4c10-b350-f4d7454479ad'",",","'UId':'d35a855c-7e61-4882-b858-063e7ed75176'",",'Col':",COLUMN(TKGD_NguoiLienQuan_06132!D27),",'Row':",ROW(TKGD_NguoiLienQuan_06132!D27),",","'ColDynamic':",COLUMN(TKGD_NguoiLienQuan_06132!D27),",","'RowDynamic':",ROW(TKGD_NguoiLienQuan_06132!D27),",","'Format':'string'",",'Value':'",SUBSTITUTE(TKGD_NguoiLienQuan_06132!D27,"'","\'"),"','TargetCode':''}")</f>
        <v>{'SheetId':'c6cb9100-6470-4c10-b350-f4d7454479ad','UId':'d35a855c-7e61-4882-b858-063e7ed75176','Col':4,'Row':27,'ColDynamic':4,'RowDynamic':27,'Format':'string','Value':'','TargetCode':''}</v>
      </c>
    </row>
    <row r="568" ht="12.75">
      <c r="A568" t="str">
        <f>CONCATENATE("{'SheetId':'c6cb9100-6470-4c10-b350-f4d7454479ad'",",","'UId':'343518fd-de82-482f-8118-580760473849'",",'Col':",COLUMN(TKGD_NguoiLienQuan_06132!E27),",'Row':",ROW(TKGD_NguoiLienQuan_06132!E27),",","'ColDynamic':",COLUMN(TKGD_NguoiLienQuan_06132!E27),",","'RowDynamic':",ROW(TKGD_NguoiLienQuan_06132!E27),",","'Format':'numberic'",",'Value':'",SUBSTITUTE(TKGD_NguoiLienQuan_06132!E27,"'","\'"),"','TargetCode':''}")</f>
        <v>{'SheetId':'c6cb9100-6470-4c10-b350-f4d7454479ad','UId':'343518fd-de82-482f-8118-580760473849','Col':5,'Row':27,'ColDynamic':5,'RowDynamic':27,'Format':'numberic','Value':'','TargetCode':''}</v>
      </c>
    </row>
    <row r="569" ht="12.75">
      <c r="A569" t="str">
        <f>CONCATENATE("{'SheetId':'c6cb9100-6470-4c10-b350-f4d7454479ad'",",","'UId':'26ebb966-f9cf-43fa-82b1-0a702c17c149'",",'Col':",COLUMN(TKGD_NguoiLienQuan_06132!F27),",'Row':",ROW(TKGD_NguoiLienQuan_06132!F27),",","'ColDynamic':",COLUMN(TKGD_NguoiLienQuan_06132!F26),",","'RowDynamic':",ROW(TKGD_NguoiLienQuan_06132!F26),",","'Format':'string'",",'Value':'",SUBSTITUTE(TKGD_NguoiLienQuan_06132!F27,"'","\'"),"','TargetCode':''}")</f>
        <v>{'SheetId':'c6cb9100-6470-4c10-b350-f4d7454479ad','UId':'26ebb966-f9cf-43fa-82b1-0a702c17c149','Col':6,'Row':27,'ColDynamic':6,'RowDynamic':26,'Format':'string','Value':'','TargetCode':''}</v>
      </c>
    </row>
    <row r="570" ht="12.75">
      <c r="A570" t="str">
        <f>CONCATENATE("{'SheetId':'c6cb9100-6470-4c10-b350-f4d7454479ad'",",","'UId':'cd788e37-1bc9-40fb-bdb1-a39e5be4333c'",",'Col':",COLUMN(TKGD_NguoiLienQuan_06132!G27),",'Row':",ROW(TKGD_NguoiLienQuan_06132!G27),",","'ColDynamic':",COLUMN(TKGD_NguoiLienQuan_06132!G26),",","'RowDynamic':",ROW(TKGD_NguoiLienQuan_06132!G26),",","'Format':'string'",",'Value':'",SUBSTITUTE(TKGD_NguoiLienQuan_06132!G27,"'","\'"),"','TargetCode':''}")</f>
        <v>{'SheetId':'c6cb9100-6470-4c10-b350-f4d7454479ad','UId':'cd788e37-1bc9-40fb-bdb1-a39e5be4333c','Col':7,'Row':27,'ColDynamic':7,'RowDynamic':26,'Format':'string','Value':'','TargetCode':''}</v>
      </c>
    </row>
    <row r="571" ht="12.75">
      <c r="A571" t="str">
        <f>CONCATENATE("{'SheetId':'ff551c59-0954-48e2-9e0b-71cb934f1979'",",","'UId':'c42d209d-c837-4214-89f2-4ab24478b57d'",",'Col':",COLUMN(TKGD_BDS_06200!D3),",'Row':",ROW(TKGD_BDS_06200!D3),",","'Format':'string'",",'Value':'",SUBSTITUTE(TKGD_BDS_06200!D3,"'","\'"),"','TargetCode':''}")</f>
        <v>{'SheetId':'ff551c59-0954-48e2-9e0b-71cb934f1979','UId':'c42d209d-c837-4214-89f2-4ab24478b57d','Col':4,'Row':3,'Format':'string','Value':' ','TargetCode':''}</v>
      </c>
    </row>
    <row r="572" ht="12.75">
      <c r="A572" t="str">
        <f>CONCATENATE("{'SheetId':'ff551c59-0954-48e2-9e0b-71cb934f1979'",",","'UId':'e63cf8fb-3686-478f-b24a-8ab35f52cd5d'",",'Col':",COLUMN(TKGD_BDS_06200!E3),",'Row':",ROW(TKGD_BDS_06200!E3),",","'Format':'numberic'",",'Value':'",SUBSTITUTE(TKGD_BDS_06200!E3,"'","\'"),"','TargetCode':''}")</f>
        <v>{'SheetId':'ff551c59-0954-48e2-9e0b-71cb934f1979','UId':'e63cf8fb-3686-478f-b24a-8ab35f52cd5d','Col':5,'Row':3,'Format':'numberic','Value':' ','TargetCode':''}</v>
      </c>
    </row>
    <row r="573" ht="12.75">
      <c r="A573" t="str">
        <f>CONCATENATE("{'SheetId':'ff551c59-0954-48e2-9e0b-71cb934f1979'",",","'UId':'7ca6f412-2cc6-45fd-93e0-20cb2f628e2e'",",'Col':",COLUMN(TKGD_BDS_06200!F3),",'Row':",ROW(TKGD_BDS_06200!F3),",","'Format':'string'",",'Value':'",SUBSTITUTE(TKGD_BDS_06200!F3,"'","\'"),"','TargetCode':''}")</f>
        <v>{'SheetId':'ff551c59-0954-48e2-9e0b-71cb934f1979','UId':'7ca6f412-2cc6-45fd-93e0-20cb2f628e2e','Col':6,'Row':3,'Format':'string','Value':' ','TargetCode':''}</v>
      </c>
    </row>
    <row r="574" ht="12.75">
      <c r="A574" t="str">
        <f>CONCATENATE("{'SheetId':'ff551c59-0954-48e2-9e0b-71cb934f1979'",",","'UId':'d3b7050f-e961-4d81-98c1-056fa0ecbd52'",",'Col':",COLUMN(TKGD_BDS_06200!G3),",'Row':",ROW(TKGD_BDS_06200!G3),",","'Format':'string'",",'Value':'",SUBSTITUTE(TKGD_BDS_06200!G3,"'","\'"),"','TargetCode':''}")</f>
        <v>{'SheetId':'ff551c59-0954-48e2-9e0b-71cb934f1979','UId':'d3b7050f-e961-4d81-98c1-056fa0ecbd52','Col':7,'Row':3,'Format':'string','Value':' ','TargetCode':''}</v>
      </c>
    </row>
    <row r="575" ht="12.75">
      <c r="A575" t="str">
        <f>CONCATENATE("{'SheetId':'ff551c59-0954-48e2-9e0b-71cb934f1979'",",","'UId':'b81d3d0a-cf67-49be-9b84-d885c5f8b41f'",",'Col':",COLUMN(TKGD_BDS_06200!A5),",'Row':",ROW(TKGD_BDS_06200!A5),",","'ColDynamic':",COLUMN(TKGD_BDS_06200!A4),",","'RowDynamic':",ROW(TKGD_BDS_06200!A4),",","'Format':'numberic'",",'Value':'",SUBSTITUTE(TKGD_BDS_06200!A5,"'","\'"),"','TargetCode':''}")</f>
        <v>{'SheetId':'ff551c59-0954-48e2-9e0b-71cb934f1979','UId':'b81d3d0a-cf67-49be-9b84-d885c5f8b41f','Col':1,'Row':5,'ColDynamic':1,'RowDynamic':4,'Format':'numberic','Value':'','TargetCode':''}</v>
      </c>
    </row>
    <row r="576" ht="12.75">
      <c r="A576" t="str">
        <f>CONCATENATE("{'SheetId':'ff551c59-0954-48e2-9e0b-71cb934f1979'",",","'UId':'cb79f031-0003-49de-85dc-c82b6cf44ef1'",",'Col':",COLUMN(TKGD_BDS_06200!B5),",'Row':",ROW(TKGD_BDS_06200!B5),",","'ColDynamic':",COLUMN(TKGD_BDS_06200!B4),",","'RowDynamic':",ROW(TKGD_BDS_06200!B4),",","'Format':'string'",",'Value':'",SUBSTITUTE(TKGD_BDS_06200!B5,"'","\'"),"','TargetCode':''}")</f>
        <v>{'SheetId':'ff551c59-0954-48e2-9e0b-71cb934f1979','UId':'cb79f031-0003-49de-85dc-c82b6cf44ef1','Col':2,'Row':5,'ColDynamic':2,'RowDynamic':4,'Format':'string','Value':'...','TargetCode':''}</v>
      </c>
    </row>
    <row r="577" ht="12.75">
      <c r="A577" t="str">
        <f>CONCATENATE("{'SheetId':'ff551c59-0954-48e2-9e0b-71cb934f1979'",",","'UId':'61f8cc2b-184b-42c4-9a43-0131e967329f'",",'Col':",COLUMN(TKGD_BDS_06200!C5),",'Row':",ROW(TKGD_BDS_06200!C5),",","'ColDynamic':",COLUMN(TKGD_BDS_06200!C4),",","'RowDynamic':",ROW(TKGD_BDS_06200!C4),",","'Format':'numberic'",",'Value':'",SUBSTITUTE(TKGD_BDS_06200!C5,"'","\'"),"','TargetCode':''}")</f>
        <v>{'SheetId':'ff551c59-0954-48e2-9e0b-71cb934f1979','UId':'61f8cc2b-184b-42c4-9a43-0131e967329f','Col':3,'Row':5,'ColDynamic':3,'RowDynamic':4,'Format':'numberic','Value':'','TargetCode':''}</v>
      </c>
    </row>
    <row r="578" ht="12.75">
      <c r="A578" t="str">
        <f>CONCATENATE("{'SheetId':'ff551c59-0954-48e2-9e0b-71cb934f1979'",",","'UId':'ba7867b3-7f05-4817-90ca-00656b69dc50'",",'Col':",COLUMN(TKGD_BDS_06200!D5),",'Row':",ROW(TKGD_BDS_06200!D5),",","'ColDynamic':",COLUMN(TKGD_BDS_06200!D4),",","'RowDynamic':",ROW(TKGD_BDS_06200!D4),",","'Format':'string'",",'Value':'",SUBSTITUTE(TKGD_BDS_06200!D5,"'","\'"),"','TargetCode':''}")</f>
        <v>{'SheetId':'ff551c59-0954-48e2-9e0b-71cb934f1979','UId':'ba7867b3-7f05-4817-90ca-00656b69dc50','Col':4,'Row':5,'ColDynamic':4,'RowDynamic':4,'Format':'string','Value':' ','TargetCode':''}</v>
      </c>
    </row>
    <row r="579" ht="12.75">
      <c r="A579" t="str">
        <f>CONCATENATE("{'SheetId':'ff551c59-0954-48e2-9e0b-71cb934f1979'",",","'UId':'e92d42e8-1a4a-46f8-9b73-57a7751faf25'",",'Col':",COLUMN(TKGD_BDS_06200!E5),",'Row':",ROW(TKGD_BDS_06200!E5),",","'ColDynamic':",COLUMN(TKGD_BDS_06200!E4),",","'RowDynamic':",ROW(TKGD_BDS_06200!E4),",","'Format':'numberic'",",'Value':'",SUBSTITUTE(TKGD_BDS_06200!E5,"'","\'"),"','TargetCode':''}")</f>
        <v>{'SheetId':'ff551c59-0954-48e2-9e0b-71cb934f1979','UId':'e92d42e8-1a4a-46f8-9b73-57a7751faf25','Col':5,'Row':5,'ColDynamic':5,'RowDynamic':4,'Format':'numberic','Value':' ','TargetCode':''}</v>
      </c>
    </row>
    <row r="580" ht="12.75">
      <c r="A580" t="str">
        <f>CONCATENATE("{'SheetId':'ff551c59-0954-48e2-9e0b-71cb934f1979'",",","'UId':'0ba961c7-4d18-4a6a-b23a-8358cc359219'",",'Col':",COLUMN(TKGD_BDS_06200!F5),",'Row':",ROW(TKGD_BDS_06200!F5),",","'ColDynamic':",COLUMN(TKGD_BDS_06200!F4),",","'RowDynamic':",ROW(TKGD_BDS_06200!F4),",","'Format':'string'",",'Value':'",SUBSTITUTE(TKGD_BDS_06200!F5,"'","\'"),"','TargetCode':''}")</f>
        <v>{'SheetId':'ff551c59-0954-48e2-9e0b-71cb934f1979','UId':'0ba961c7-4d18-4a6a-b23a-8358cc359219','Col':6,'Row':5,'ColDynamic':6,'RowDynamic':4,'Format':'string','Value':' ','TargetCode':''}</v>
      </c>
    </row>
    <row r="581" ht="12.75">
      <c r="A581" t="str">
        <f>CONCATENATE("{'SheetId':'ff551c59-0954-48e2-9e0b-71cb934f1979'",",","'UId':'d2c6bf9f-1493-43b6-8a41-d3dc489f3c09'",",'Col':",COLUMN(TKGD_BDS_06200!G5),",'Row':",ROW(TKGD_BDS_06200!G5),",","'ColDynamic':",COLUMN(TKGD_BDS_06200!G4),",","'RowDynamic':",ROW(TKGD_BDS_06200!G4),",","'Format':'string'",",'Value':'",SUBSTITUTE(TKGD_BDS_06200!G5,"'","\'"),"','TargetCode':''}")</f>
        <v>{'SheetId':'ff551c59-0954-48e2-9e0b-71cb934f1979','UId':'d2c6bf9f-1493-43b6-8a41-d3dc489f3c09','Col':7,'Row':5,'ColDynamic':7,'RowDynamic':4,'Format':'string','Value':' ','TargetCode':''}</v>
      </c>
    </row>
    <row r="582" ht="12.75">
      <c r="A582" t="str">
        <f>CONCATENATE("{'SheetId':'ff551c59-0954-48e2-9e0b-71cb934f1979'",",","'UId':'4515635a-eb2b-4689-a568-eba23ac1e59d'",",'Col':",COLUMN(TKGD_BDS_06200!D6),",'Row':",ROW(TKGD_BDS_06200!D6),",","'Format':'string'",",'Value':'",SUBSTITUTE(TKGD_BDS_06200!D6,"'","\'"),"','TargetCode':''}")</f>
        <v>{'SheetId':'ff551c59-0954-48e2-9e0b-71cb934f1979','UId':'4515635a-eb2b-4689-a568-eba23ac1e59d','Col':4,'Row':6,'Format':'string','Value':' ','TargetCode':''}</v>
      </c>
    </row>
    <row r="583" ht="12.75">
      <c r="A583" t="str">
        <f>CONCATENATE("{'SheetId':'ff551c59-0954-48e2-9e0b-71cb934f1979'",",","'UId':'ac0c87ec-b8eb-45d4-845c-40afb5c96745'",",'Col':",COLUMN(TKGD_BDS_06200!E6),",'Row':",ROW(TKGD_BDS_06200!E6),",","'Format':'numberic'",",'Value':'",SUBSTITUTE(TKGD_BDS_06200!E6,"'","\'"),"','TargetCode':''}")</f>
        <v>{'SheetId':'ff551c59-0954-48e2-9e0b-71cb934f1979','UId':'ac0c87ec-b8eb-45d4-845c-40afb5c96745','Col':5,'Row':6,'Format':'numberic','Value':' ','TargetCode':''}</v>
      </c>
    </row>
    <row r="584" ht="12.75">
      <c r="A584" t="str">
        <f>CONCATENATE("{'SheetId':'ff551c59-0954-48e2-9e0b-71cb934f1979'",",","'UId':'2fb66876-0268-480d-9db4-f9d3d860f3d3'",",'Col':",COLUMN(TKGD_BDS_06200!F6),",'Row':",ROW(TKGD_BDS_06200!F6),",","'Format':'string'",",'Value':'",SUBSTITUTE(TKGD_BDS_06200!F6,"'","\'"),"','TargetCode':''}")</f>
        <v>{'SheetId':'ff551c59-0954-48e2-9e0b-71cb934f1979','UId':'2fb66876-0268-480d-9db4-f9d3d860f3d3','Col':6,'Row':6,'Format':'string','Value':' ','TargetCode':''}</v>
      </c>
    </row>
    <row r="585" ht="12.75">
      <c r="A585" t="str">
        <f>CONCATENATE("{'SheetId':'ff551c59-0954-48e2-9e0b-71cb934f1979'",",","'UId':'37bc773c-531e-475e-a305-cee30b3e1de6'",",'Col':",COLUMN(TKGD_BDS_06200!G6),",'Row':",ROW(TKGD_BDS_06200!G6),",","'Format':'string'",",'Value':'",SUBSTITUTE(TKGD_BDS_06200!G6,"'","\'"),"','TargetCode':''}")</f>
        <v>{'SheetId':'ff551c59-0954-48e2-9e0b-71cb934f1979','UId':'37bc773c-531e-475e-a305-cee30b3e1de6','Col':7,'Row':6,'Format':'string','Value':' ','TargetCode':''}</v>
      </c>
    </row>
    <row r="586" ht="12.75">
      <c r="A586" t="str">
        <f>CONCATENATE("{'SheetId':'ff551c59-0954-48e2-9e0b-71cb934f1979'",",","'UId':'d8ac56e4-2b09-4a4e-a064-39b09f68f1b9'",",'Col':",COLUMN(TKGD_BDS_06200!A8),",'Row':",ROW(TKGD_BDS_06200!A8),",","'ColDynamic':",COLUMN(TKGD_BDS_06200!A8),",","'RowDynamic':",ROW(TKGD_BDS_06200!A8),",","'Format':'numberic'",",'Value':'",SUBSTITUTE(TKGD_BDS_06200!A8,"'","\'"),"','TargetCode':''}")</f>
        <v>{'SheetId':'ff551c59-0954-48e2-9e0b-71cb934f1979','UId':'d8ac56e4-2b09-4a4e-a064-39b09f68f1b9','Col':1,'Row':8,'ColDynamic':1,'RowDynamic':8,'Format':'numberic','Value':'','TargetCode':''}</v>
      </c>
    </row>
    <row r="587" ht="12.75">
      <c r="A587" t="str">
        <f>CONCATENATE("{'SheetId':'ff551c59-0954-48e2-9e0b-71cb934f1979'",",","'UId':'9aa39886-0975-4155-9eb4-a236fb809f03'",",'Col':",COLUMN(TKGD_BDS_06200!B8),",'Row':",ROW(TKGD_BDS_06200!B8),",","'ColDynamic':",COLUMN(TKGD_BDS_06200!B8),",","'RowDynamic':",ROW(TKGD_BDS_06200!B8),",","'Format':'string'",",'Value':'",SUBSTITUTE(TKGD_BDS_06200!B8,"'","\'"),"','TargetCode':''}")</f>
        <v>{'SheetId':'ff551c59-0954-48e2-9e0b-71cb934f1979','UId':'9aa39886-0975-4155-9eb4-a236fb809f03','Col':2,'Row':8,'ColDynamic':2,'RowDynamic':8,'Format':'string','Value':'...','TargetCode':''}</v>
      </c>
    </row>
    <row r="588" ht="12.75">
      <c r="A588" t="str">
        <f>CONCATENATE("{'SheetId':'ff551c59-0954-48e2-9e0b-71cb934f1979'",",","'UId':'df8a695c-4b49-44f8-82f0-f87fcf1b6cad'",",'Col':",COLUMN(TKGD_BDS_06200!C8),",'Row':",ROW(TKGD_BDS_06200!C8),",","'ColDynamic':",COLUMN(TKGD_BDS_06200!C8),",","'RowDynamic':",ROW(TKGD_BDS_06200!C8),",","'Format':'numberic'",",'Value':'",SUBSTITUTE(TKGD_BDS_06200!C8,"'","\'"),"','TargetCode':''}")</f>
        <v>{'SheetId':'ff551c59-0954-48e2-9e0b-71cb934f1979','UId':'df8a695c-4b49-44f8-82f0-f87fcf1b6cad','Col':3,'Row':8,'ColDynamic':3,'RowDynamic':8,'Format':'numberic','Value':'','TargetCode':''}</v>
      </c>
    </row>
    <row r="589" ht="12.75">
      <c r="A589" t="str">
        <f>CONCATENATE("{'SheetId':'ff551c59-0954-48e2-9e0b-71cb934f1979'",",","'UId':'b2e6160f-a115-4e6a-aaef-1ba4229c8498'",",'Col':",COLUMN(TKGD_BDS_06200!D8),",'Row':",ROW(TKGD_BDS_06200!D8),",","'ColDynamic':",COLUMN(TKGD_BDS_06200!D8),",","'RowDynamic':",ROW(TKGD_BDS_06200!D8),",","'Format':'string'",",'Value':'",SUBSTITUTE(TKGD_BDS_06200!D8,"'","\'"),"','TargetCode':''}")</f>
        <v>{'SheetId':'ff551c59-0954-48e2-9e0b-71cb934f1979','UId':'b2e6160f-a115-4e6a-aaef-1ba4229c8498','Col':4,'Row':8,'ColDynamic':4,'RowDynamic':8,'Format':'string','Value':' ','TargetCode':''}</v>
      </c>
    </row>
    <row r="590" ht="12.75">
      <c r="A590" t="str">
        <f>CONCATENATE("{'SheetId':'ff551c59-0954-48e2-9e0b-71cb934f1979'",",","'UId':'ff322f64-f97f-49a1-8386-e2e0abf9f097'",",'Col':",COLUMN(TKGD_BDS_06200!E8),",'Row':",ROW(TKGD_BDS_06200!E8),",","'ColDynamic':",COLUMN(TKGD_BDS_06200!E8),",","'RowDynamic':",ROW(TKGD_BDS_06200!E8),",","'Format':'numberic'",",'Value':'",SUBSTITUTE(TKGD_BDS_06200!E8,"'","\'"),"','TargetCode':''}")</f>
        <v>{'SheetId':'ff551c59-0954-48e2-9e0b-71cb934f1979','UId':'ff322f64-f97f-49a1-8386-e2e0abf9f097','Col':5,'Row':8,'ColDynamic':5,'RowDynamic':8,'Format':'numberic','Value':' ','TargetCode':''}</v>
      </c>
    </row>
    <row r="591" ht="12.75">
      <c r="A591" t="str">
        <f>CONCATENATE("{'SheetId':'ff551c59-0954-48e2-9e0b-71cb934f1979'",",","'UId':'3a74733f-c2d7-4fed-85f9-c450d25c4f6b'",",'Col':",COLUMN(TKGD_BDS_06200!F8),",'Row':",ROW(TKGD_BDS_06200!F8),",","'ColDynamic':",COLUMN(TKGD_BDS_06200!F8),",","'RowDynamic':",ROW(TKGD_BDS_06200!F8),",","'Format':'string'",",'Value':'",SUBSTITUTE(TKGD_BDS_06200!F8,"'","\'"),"','TargetCode':''}")</f>
        <v>{'SheetId':'ff551c59-0954-48e2-9e0b-71cb934f1979','UId':'3a74733f-c2d7-4fed-85f9-c450d25c4f6b','Col':6,'Row':8,'ColDynamic':6,'RowDynamic':8,'Format':'string','Value':' ','TargetCode':''}</v>
      </c>
    </row>
    <row r="592" ht="12.75">
      <c r="A592" t="str">
        <f>CONCATENATE("{'SheetId':'ff551c59-0954-48e2-9e0b-71cb934f1979'",",","'UId':'024764eb-05a9-4d81-9064-8223cf2f3258'",",'Col':",COLUMN(TKGD_BDS_06200!G8),",'Row':",ROW(TKGD_BDS_06200!G8),",","'ColDynamic':",COLUMN(TKGD_BDS_06200!G7),",","'RowDynamic':",ROW(TKGD_BDS_06200!G7),",","'Format':'string'",",'Value':'",SUBSTITUTE(TKGD_BDS_06200!G8,"'","\'"),"','TargetCode':''}")</f>
        <v>{'SheetId':'ff551c59-0954-48e2-9e0b-71cb934f1979','UId':'024764eb-05a9-4d81-9064-8223cf2f3258','Col':7,'Row':8,'ColDynamic':7,'RowDynamic':7,'Format':'string','Value':' ','TargetCode':''}</v>
      </c>
    </row>
    <row r="593" ht="12.75">
      <c r="A593" t="str">
        <f>CONCATENATE("{'SheetId':'ff551c59-0954-48e2-9e0b-71cb934f1979'",",","'UId':'097cf191-c1be-424e-9587-f9d2ba8be230'",",'Col':",COLUMN(TKGD_BDS_06200!D9),",'Row':",ROW(TKGD_BDS_06200!D9),",","'Format':'string'",",'Value':'",SUBSTITUTE(TKGD_BDS_06200!D9,"'","\'"),"','TargetCode':''}")</f>
        <v>{'SheetId':'ff551c59-0954-48e2-9e0b-71cb934f1979','UId':'097cf191-c1be-424e-9587-f9d2ba8be230','Col':4,'Row':9,'Format':'string','Value':' ','TargetCode':''}</v>
      </c>
    </row>
    <row r="594" ht="12.75">
      <c r="A594" t="str">
        <f>CONCATENATE("{'SheetId':'ff551c59-0954-48e2-9e0b-71cb934f1979'",",","'UId':'fd208894-885e-4c46-bdd4-a0e6a52e1257'",",'Col':",COLUMN(TKGD_BDS_06200!E9),",'Row':",ROW(TKGD_BDS_06200!E9),",","'Format':'numberic'",",'Value':'",SUBSTITUTE(TKGD_BDS_06200!E9,"'","\'"),"','TargetCode':''}")</f>
        <v>{'SheetId':'ff551c59-0954-48e2-9e0b-71cb934f1979','UId':'fd208894-885e-4c46-bdd4-a0e6a52e1257','Col':5,'Row':9,'Format':'numberic','Value':' ','TargetCode':''}</v>
      </c>
    </row>
    <row r="595" ht="12.75">
      <c r="A595" t="str">
        <f>CONCATENATE("{'SheetId':'ff551c59-0954-48e2-9e0b-71cb934f1979'",",","'UId':'7cb78ba1-97c5-41c1-9689-cecf884dec3f'",",'Col':",COLUMN(TKGD_BDS_06200!F9),",'Row':",ROW(TKGD_BDS_06200!F9),",","'Format':'string'",",'Value':'",SUBSTITUTE(TKGD_BDS_06200!F9,"'","\'"),"','TargetCode':''}")</f>
        <v>{'SheetId':'ff551c59-0954-48e2-9e0b-71cb934f1979','UId':'7cb78ba1-97c5-41c1-9689-cecf884dec3f','Col':6,'Row':9,'Format':'string','Value':' ','TargetCode':''}</v>
      </c>
    </row>
    <row r="596" ht="12.75">
      <c r="A596" t="str">
        <f>CONCATENATE("{'SheetId':'ff551c59-0954-48e2-9e0b-71cb934f1979'",",","'UId':'cda6d9d0-efc8-48be-962b-5ab092d1338f'",",'Col':",COLUMN(TKGD_BDS_06200!G9),",'Row':",ROW(TKGD_BDS_06200!G9),",","'Format':'string'",",'Value':'",SUBSTITUTE(TKGD_BDS_06200!G9,"'","\'"),"','TargetCode':''}")</f>
        <v>{'SheetId':'ff551c59-0954-48e2-9e0b-71cb934f1979','UId':'cda6d9d0-efc8-48be-962b-5ab092d1338f','Col':7,'Row':9,'Format':'string','Value':' ','TargetCode':''}</v>
      </c>
    </row>
    <row r="597" ht="12.75">
      <c r="A597" t="str">
        <f>CONCATENATE("{'SheetId':'ff551c59-0954-48e2-9e0b-71cb934f1979'",",","'UId':'7269b46d-a3d3-4987-9c92-d2f5a1f9835b'",",'Col':",COLUMN(TKGD_BDS_06200!A11),",'Row':",ROW(TKGD_BDS_06200!A11),",","'ColDynamic':",COLUMN(TKGD_BDS_06200!A12),",","'RowDynamic':",ROW(TKGD_BDS_06200!A12),",","'Format':'numberic'",",'Value':'",SUBSTITUTE(TKGD_BDS_06200!A11,"'","\'"),"','TargetCode':''}")</f>
        <v>{'SheetId':'ff551c59-0954-48e2-9e0b-71cb934f1979','UId':'7269b46d-a3d3-4987-9c92-d2f5a1f9835b','Col':1,'Row':11,'ColDynamic':1,'RowDynamic':12,'Format':'numberic','Value':'','TargetCode':''}</v>
      </c>
    </row>
    <row r="598" ht="12.75">
      <c r="A598" t="str">
        <f>CONCATENATE("{'SheetId':'ff551c59-0954-48e2-9e0b-71cb934f1979'",",","'UId':'331cc3c8-fd77-442d-b90c-06c68226daa6'",",'Col':",COLUMN(TKGD_BDS_06200!B11),",'Row':",ROW(TKGD_BDS_06200!B11),",","'ColDynamic':",COLUMN(TKGD_BDS_06200!B12),",","'RowDynamic':",ROW(TKGD_BDS_06200!B12),",","'Format':'string'",",'Value':'",SUBSTITUTE(TKGD_BDS_06200!B11,"'","\'"),"','TargetCode':''}")</f>
        <v>{'SheetId':'ff551c59-0954-48e2-9e0b-71cb934f1979','UId':'331cc3c8-fd77-442d-b90c-06c68226daa6','Col':2,'Row':11,'ColDynamic':2,'RowDynamic':12,'Format':'string','Value':'...','TargetCode':''}</v>
      </c>
    </row>
    <row r="599" ht="12.75">
      <c r="A599" t="str">
        <f>CONCATENATE("{'SheetId':'ff551c59-0954-48e2-9e0b-71cb934f1979'",",","'UId':'9920cc53-7837-4b08-9342-9d11be2dded1'",",'Col':",COLUMN(TKGD_BDS_06200!C11),",'Row':",ROW(TKGD_BDS_06200!C11),",","'ColDynamic':",COLUMN(TKGD_BDS_06200!C12),",","'RowDynamic':",ROW(TKGD_BDS_06200!C12),",","'Format':'numberic'",",'Value':'",SUBSTITUTE(TKGD_BDS_06200!C11,"'","\'"),"','TargetCode':''}")</f>
        <v>{'SheetId':'ff551c59-0954-48e2-9e0b-71cb934f1979','UId':'9920cc53-7837-4b08-9342-9d11be2dded1','Col':3,'Row':11,'ColDynamic':3,'RowDynamic':12,'Format':'numberic','Value':'','TargetCode':''}</v>
      </c>
    </row>
    <row r="600" ht="12.75">
      <c r="A600" t="str">
        <f>CONCATENATE("{'SheetId':'ff551c59-0954-48e2-9e0b-71cb934f1979'",",","'UId':'57be16e1-599c-4a90-845c-fe65781a3c35'",",'Col':",COLUMN(TKGD_BDS_06200!D11),",'Row':",ROW(TKGD_BDS_06200!D11),",","'ColDynamic':",COLUMN(TKGD_BDS_06200!D12),",","'RowDynamic':",ROW(TKGD_BDS_06200!D12),",","'Format':'string'",",'Value':'",SUBSTITUTE(TKGD_BDS_06200!D11,"'","\'"),"','TargetCode':''}")</f>
        <v>{'SheetId':'ff551c59-0954-48e2-9e0b-71cb934f1979','UId':'57be16e1-599c-4a90-845c-fe65781a3c35','Col':4,'Row':11,'ColDynamic':4,'RowDynamic':12,'Format':'string','Value':' ','TargetCode':''}</v>
      </c>
    </row>
    <row r="601" ht="12.75">
      <c r="A601" t="str">
        <f>CONCATENATE("{'SheetId':'ff551c59-0954-48e2-9e0b-71cb934f1979'",",","'UId':'6d50d5e4-308d-4674-be4e-63388679b297'",",'Col':",COLUMN(TKGD_BDS_06200!E11),",'Row':",ROW(TKGD_BDS_06200!E11),",","'ColDynamic':",COLUMN(TKGD_BDS_06200!E12),",","'RowDynamic':",ROW(TKGD_BDS_06200!E12),",","'Format':'numberic'",",'Value':'",SUBSTITUTE(TKGD_BDS_06200!E11,"'","\'"),"','TargetCode':''}")</f>
        <v>{'SheetId':'ff551c59-0954-48e2-9e0b-71cb934f1979','UId':'6d50d5e4-308d-4674-be4e-63388679b297','Col':5,'Row':11,'ColDynamic':5,'RowDynamic':12,'Format':'numberic','Value':' ','TargetCode':''}</v>
      </c>
    </row>
    <row r="602" ht="12.75">
      <c r="A602" t="str">
        <f>CONCATENATE("{'SheetId':'ff551c59-0954-48e2-9e0b-71cb934f1979'",",","'UId':'6eadb333-7c23-40f7-b11f-d15b6256b1c7'",",'Col':",COLUMN(TKGD_BDS_06200!F11),",'Row':",ROW(TKGD_BDS_06200!F11),",","'ColDynamic':",COLUMN(TKGD_BDS_06200!F12),",","'RowDynamic':",ROW(TKGD_BDS_06200!F12),",","'Format':'string'",",'Value':'",SUBSTITUTE(TKGD_BDS_06200!F11,"'","\'"),"','TargetCode':''}")</f>
        <v>{'SheetId':'ff551c59-0954-48e2-9e0b-71cb934f1979','UId':'6eadb333-7c23-40f7-b11f-d15b6256b1c7','Col':6,'Row':11,'ColDynamic':6,'RowDynamic':12,'Format':'string','Value':' ','TargetCode':''}</v>
      </c>
    </row>
    <row r="603" ht="12.75">
      <c r="A603" t="str">
        <f>CONCATENATE("{'SheetId':'ff551c59-0954-48e2-9e0b-71cb934f1979'",",","'UId':'476abb73-5763-475e-8f1c-8ccafc19af10'",",'Col':",COLUMN(TKGD_BDS_06200!G11),",'Row':",ROW(TKGD_BDS_06200!G11),",","'ColDynamic':",COLUMN(TKGD_BDS_06200!G10),",","'RowDynamic':",ROW(TKGD_BDS_06200!G10),",","'Format':'string'",",'Value':'",SUBSTITUTE(TKGD_BDS_06200!G11,"'","\'"),"','TargetCode':''}")</f>
        <v>{'SheetId':'ff551c59-0954-48e2-9e0b-71cb934f1979','UId':'476abb73-5763-475e-8f1c-8ccafc19af10','Col':7,'Row':11,'ColDynamic':7,'RowDynamic':10,'Format':'string','Value':' ','TargetCode':''}</v>
      </c>
    </row>
    <row r="604" ht="12.75">
      <c r="A604" t="str">
        <f>CONCATENATE("{'SheetId':'ff551c59-0954-48e2-9e0b-71cb934f1979'",",","'UId':'77bf8553-5190-4fe9-a231-e8d6dd6a787a'",",'Col':",COLUMN(TKGD_BDS_06200!D12),",'Row':",ROW(TKGD_BDS_06200!D12),",","'Format':'string'",",'Value':'",SUBSTITUTE(TKGD_BDS_06200!D12,"'","\'"),"','TargetCode':''}")</f>
        <v>{'SheetId':'ff551c59-0954-48e2-9e0b-71cb934f1979','UId':'77bf8553-5190-4fe9-a231-e8d6dd6a787a','Col':4,'Row':12,'Format':'string','Value':' ','TargetCode':''}</v>
      </c>
    </row>
    <row r="605" ht="12.75">
      <c r="A605" t="str">
        <f>CONCATENATE("{'SheetId':'ff551c59-0954-48e2-9e0b-71cb934f1979'",",","'UId':'14c5545b-ea87-4abe-aba4-2f7a2d8d72e2'",",'Col':",COLUMN(TKGD_BDS_06200!E12),",'Row':",ROW(TKGD_BDS_06200!E12),",","'Format':'numberic'",",'Value':'",SUBSTITUTE(TKGD_BDS_06200!E12,"'","\'"),"','TargetCode':''}")</f>
        <v>{'SheetId':'ff551c59-0954-48e2-9e0b-71cb934f1979','UId':'14c5545b-ea87-4abe-aba4-2f7a2d8d72e2','Col':5,'Row':12,'Format':'numberic','Value':' ','TargetCode':''}</v>
      </c>
    </row>
    <row r="606" ht="12.75">
      <c r="A606" t="str">
        <f>CONCATENATE("{'SheetId':'ff551c59-0954-48e2-9e0b-71cb934f1979'",",","'UId':'cafd20d8-4801-4d40-bf3b-70de101f52db'",",'Col':",COLUMN(TKGD_BDS_06200!F12),",'Row':",ROW(TKGD_BDS_06200!F12),",","'Format':'string'",",'Value':'",SUBSTITUTE(TKGD_BDS_06200!F12,"'","\'"),"','TargetCode':''}")</f>
        <v>{'SheetId':'ff551c59-0954-48e2-9e0b-71cb934f1979','UId':'cafd20d8-4801-4d40-bf3b-70de101f52db','Col':6,'Row':12,'Format':'string','Value':' ','TargetCode':''}</v>
      </c>
    </row>
    <row r="607" ht="12.75">
      <c r="A607" t="str">
        <f>CONCATENATE("{'SheetId':'ff551c59-0954-48e2-9e0b-71cb934f1979'",",","'UId':'2d6c254a-22c3-4053-b22a-db13bbc69465'",",'Col':",COLUMN(TKGD_BDS_06200!G12),",'Row':",ROW(TKGD_BDS_06200!G12),",","'Format':'string'",",'Value':'",SUBSTITUTE(TKGD_BDS_06200!G12,"'","\'"),"','TargetCode':''}")</f>
        <v>{'SheetId':'ff551c59-0954-48e2-9e0b-71cb934f1979','UId':'2d6c254a-22c3-4053-b22a-db13bbc69465','Col':7,'Row':12,'Format':'string','Value':' ','TargetCode':''}</v>
      </c>
    </row>
    <row r="608" ht="12.75">
      <c r="A608" t="str">
        <f>CONCATENATE("{'SheetId':'ff551c59-0954-48e2-9e0b-71cb934f1979'",",","'UId':'d931a0e5-414f-4b60-ac57-12ad90da4a3f'",",'Col':",COLUMN(TKGD_BDS_06200!A14),",'Row':",ROW(TKGD_BDS_06200!A14),",","'ColDynamic':",COLUMN(TKGD_BDS_06200!A16),",","'RowDynamic':",ROW(TKGD_BDS_06200!A16),",","'Format':'numberic'",",'Value':'",SUBSTITUTE(TKGD_BDS_06200!A14,"'","\'"),"','TargetCode':''}")</f>
        <v>{'SheetId':'ff551c59-0954-48e2-9e0b-71cb934f1979','UId':'d931a0e5-414f-4b60-ac57-12ad90da4a3f','Col':1,'Row':14,'ColDynamic':1,'RowDynamic':16,'Format':'numberic','Value':'','TargetCode':''}</v>
      </c>
    </row>
    <row r="609" ht="12.75">
      <c r="A609" t="str">
        <f>CONCATENATE("{'SheetId':'ff551c59-0954-48e2-9e0b-71cb934f1979'",",","'UId':'bbf0cebf-e336-4ba0-8765-92d1aed0d585'",",'Col':",COLUMN(TKGD_BDS_06200!B14),",'Row':",ROW(TKGD_BDS_06200!B14),",","'ColDynamic':",COLUMN(TKGD_BDS_06200!B16),",","'RowDynamic':",ROW(TKGD_BDS_06200!B16),",","'Format':'string'",",'Value':'",SUBSTITUTE(TKGD_BDS_06200!B14,"'","\'"),"','TargetCode':''}")</f>
        <v>{'SheetId':'ff551c59-0954-48e2-9e0b-71cb934f1979','UId':'bbf0cebf-e336-4ba0-8765-92d1aed0d585','Col':2,'Row':14,'ColDynamic':2,'RowDynamic':16,'Format':'string','Value':'...','TargetCode':''}</v>
      </c>
    </row>
    <row r="610" ht="12.75">
      <c r="A610" t="str">
        <f>CONCATENATE("{'SheetId':'ff551c59-0954-48e2-9e0b-71cb934f1979'",",","'UId':'aff4289d-dc60-48b3-8ba4-ebb71130975f'",",'Col':",COLUMN(TKGD_BDS_06200!C14),",'Row':",ROW(TKGD_BDS_06200!C14),",","'ColDynamic':",COLUMN(TKGD_BDS_06200!C16),",","'RowDynamic':",ROW(TKGD_BDS_06200!C16),",","'Format':'numberic'",",'Value':'",SUBSTITUTE(TKGD_BDS_06200!C14,"'","\'"),"','TargetCode':''}")</f>
        <v>{'SheetId':'ff551c59-0954-48e2-9e0b-71cb934f1979','UId':'aff4289d-dc60-48b3-8ba4-ebb71130975f','Col':3,'Row':14,'ColDynamic':3,'RowDynamic':16,'Format':'numberic','Value':'','TargetCode':''}</v>
      </c>
    </row>
    <row r="611" ht="12.75">
      <c r="A611" t="str">
        <f>CONCATENATE("{'SheetId':'ff551c59-0954-48e2-9e0b-71cb934f1979'",",","'UId':'afcb24ad-1c1c-4503-9420-686e7938852a'",",'Col':",COLUMN(TKGD_BDS_06200!D14),",'Row':",ROW(TKGD_BDS_06200!D14),",","'ColDynamic':",COLUMN(TKGD_BDS_06200!D16),",","'RowDynamic':",ROW(TKGD_BDS_06200!D16),",","'Format':'string'",",'Value':'",SUBSTITUTE(TKGD_BDS_06200!D14,"'","\'"),"','TargetCode':''}")</f>
        <v>{'SheetId':'ff551c59-0954-48e2-9e0b-71cb934f1979','UId':'afcb24ad-1c1c-4503-9420-686e7938852a','Col':4,'Row':14,'ColDynamic':4,'RowDynamic':16,'Format':'string','Value':'','TargetCode':''}</v>
      </c>
    </row>
    <row r="612" ht="12.75">
      <c r="A612" t="str">
        <f>CONCATENATE("{'SheetId':'ff551c59-0954-48e2-9e0b-71cb934f1979'",",","'UId':'48fd8dcb-6ac2-446b-96ad-44e7d6eabdc8'",",'Col':",COLUMN(TKGD_BDS_06200!E14),",'Row':",ROW(TKGD_BDS_06200!E14),",","'ColDynamic':",COLUMN(TKGD_BDS_06200!E16),",","'RowDynamic':",ROW(TKGD_BDS_06200!E16),",","'Format':'numberic'",",'Value':'",SUBSTITUTE(TKGD_BDS_06200!E14,"'","\'"),"','TargetCode':''}")</f>
        <v>{'SheetId':'ff551c59-0954-48e2-9e0b-71cb934f1979','UId':'48fd8dcb-6ac2-446b-96ad-44e7d6eabdc8','Col':5,'Row':14,'ColDynamic':5,'RowDynamic':16,'Format':'numberic','Value':'','TargetCode':''}</v>
      </c>
    </row>
    <row r="613" ht="12.75">
      <c r="A613" t="str">
        <f>CONCATENATE("{'SheetId':'ff551c59-0954-48e2-9e0b-71cb934f1979'",",","'UId':'602f97ac-cdce-4503-b9e5-151acab370b6'",",'Col':",COLUMN(TKGD_BDS_06200!F14),",'Row':",ROW(TKGD_BDS_06200!F14),",","'ColDynamic':",COLUMN(TKGD_BDS_06200!F16),",","'RowDynamic':",ROW(TKGD_BDS_06200!F16),",","'Format':'string'",",'Value':'",SUBSTITUTE(TKGD_BDS_06200!F14,"'","\'"),"','TargetCode':''}")</f>
        <v>{'SheetId':'ff551c59-0954-48e2-9e0b-71cb934f1979','UId':'602f97ac-cdce-4503-b9e5-151acab370b6','Col':6,'Row':14,'ColDynamic':6,'RowDynamic':16,'Format':'string','Value':'','TargetCode':''}</v>
      </c>
    </row>
    <row r="614" ht="12.75">
      <c r="A614" t="str">
        <f>CONCATENATE("{'SheetId':'ff551c59-0954-48e2-9e0b-71cb934f1979'",",","'UId':'3327c655-2d6c-4d9f-a614-c6351fda0bc1'",",'Col':",COLUMN(TKGD_BDS_06200!G14),",'Row':",ROW(TKGD_BDS_06200!G14),",","'ColDynamic':",COLUMN(TKGD_BDS_06200!G13),",","'RowDynamic':",ROW(TKGD_BDS_06200!G13),",","'Format':'string'",",'Value':'",SUBSTITUTE(TKGD_BDS_06200!G14,"'","\'"),"','TargetCode':''}")</f>
        <v>{'SheetId':'ff551c59-0954-48e2-9e0b-71cb934f1979','UId':'3327c655-2d6c-4d9f-a614-c6351fda0bc1','Col':7,'Row':14,'ColDynamic':7,'RowDynamic':13,'Format':'string','Value':'','TargetCode':''}</v>
      </c>
    </row>
    <row r="615" ht="12.75">
      <c r="A615" t="str">
        <f>CONCATENATE("{'SheetId':'ff551c59-0954-48e2-9e0b-71cb934f1979'",",","'UId':'b0371771-a74f-4922-8080-54546151dbbf'",",'Col':",COLUMN(TKGD_BDS_06200!D15),",'Row':",ROW(TKGD_BDS_06200!D15),",","'Format':'string'",",'Value':'",SUBSTITUTE(TKGD_BDS_06200!D15,"'","\'"),"','TargetCode':''}")</f>
        <v>{'SheetId':'ff551c59-0954-48e2-9e0b-71cb934f1979','UId':'b0371771-a74f-4922-8080-54546151dbbf','Col':4,'Row':15,'Format':'string','Value':' ','TargetCode':''}</v>
      </c>
    </row>
    <row r="616" ht="12.75">
      <c r="A616" t="str">
        <f>CONCATENATE("{'SheetId':'ff551c59-0954-48e2-9e0b-71cb934f1979'",",","'UId':'c41fd179-50e2-40e5-846d-c1914cc132f7'",",'Col':",COLUMN(TKGD_BDS_06200!E15),",'Row':",ROW(TKGD_BDS_06200!E15),",","'Format':'numberic'",",'Value':'",SUBSTITUTE(TKGD_BDS_06200!E15,"'","\'"),"','TargetCode':''}")</f>
        <v>{'SheetId':'ff551c59-0954-48e2-9e0b-71cb934f1979','UId':'c41fd179-50e2-40e5-846d-c1914cc132f7','Col':5,'Row':15,'Format':'numberic','Value':' ','TargetCode':''}</v>
      </c>
    </row>
    <row r="617" ht="12.75">
      <c r="A617" t="str">
        <f>CONCATENATE("{'SheetId':'ff551c59-0954-48e2-9e0b-71cb934f1979'",",","'UId':'66bbd42b-023c-4af9-87f1-e7f73045648a'",",'Col':",COLUMN(TKGD_BDS_06200!F15),",'Row':",ROW(TKGD_BDS_06200!F15),",","'Format':'string'",",'Value':'",SUBSTITUTE(TKGD_BDS_06200!F15,"'","\'"),"','TargetCode':''}")</f>
        <v>{'SheetId':'ff551c59-0954-48e2-9e0b-71cb934f1979','UId':'66bbd42b-023c-4af9-87f1-e7f73045648a','Col':6,'Row':15,'Format':'string','Value':' ','TargetCode':''}</v>
      </c>
    </row>
    <row r="618" ht="12.75">
      <c r="A618" t="str">
        <f>CONCATENATE("{'SheetId':'ff551c59-0954-48e2-9e0b-71cb934f1979'",",","'UId':'2e146fd9-42ea-4d3c-9c07-805fdfa92c44'",",'Col':",COLUMN(TKGD_BDS_06200!G15),",'Row':",ROW(TKGD_BDS_06200!G15),",","'Format':'string'",",'Value':'",SUBSTITUTE(TKGD_BDS_06200!G15,"'","\'"),"','TargetCode':''}")</f>
        <v>{'SheetId':'ff551c59-0954-48e2-9e0b-71cb934f1979','UId':'2e146fd9-42ea-4d3c-9c07-805fdfa92c44','Col':7,'Row':15,'Format':'string','Value':' ','TargetCode':''}</v>
      </c>
    </row>
    <row r="619" ht="12.75">
      <c r="A619" t="str">
        <f>CONCATENATE("{'SheetId':'ff551c59-0954-48e2-9e0b-71cb934f1979'",",","'UId':'7a8b0363-6e03-4a4d-b34d-a746246413e0'",",'Col':",COLUMN(TKGD_BDS_06200!A17),",'Row':",ROW(TKGD_BDS_06200!A17),",","'ColDynamic':",COLUMN(TKGD_BDS_06200!A19),",","'RowDynamic':",ROW(TKGD_BDS_06200!A19),",","'Format':'numberic'",",'Value':'",SUBSTITUTE(TKGD_BDS_06200!A17,"'","\'"),"','TargetCode':''}")</f>
        <v>{'SheetId':'ff551c59-0954-48e2-9e0b-71cb934f1979','UId':'7a8b0363-6e03-4a4d-b34d-a746246413e0','Col':1,'Row':17,'ColDynamic':1,'RowDynamic':19,'Format':'numberic','Value':'','TargetCode':''}</v>
      </c>
    </row>
    <row r="620" ht="12.75">
      <c r="A620" t="str">
        <f>CONCATENATE("{'SheetId':'ff551c59-0954-48e2-9e0b-71cb934f1979'",",","'UId':'7150ee5d-536c-4d8e-b468-c87d7e0cc933'",",'Col':",COLUMN(TKGD_BDS_06200!B17),",'Row':",ROW(TKGD_BDS_06200!B17),",","'ColDynamic':",COLUMN(TKGD_BDS_06200!B19),",","'RowDynamic':",ROW(TKGD_BDS_06200!B19),",","'Format':'string'",",'Value':'",SUBSTITUTE(TKGD_BDS_06200!B17,"'","\'"),"','TargetCode':''}")</f>
        <v>{'SheetId':'ff551c59-0954-48e2-9e0b-71cb934f1979','UId':'7150ee5d-536c-4d8e-b468-c87d7e0cc933','Col':2,'Row':17,'ColDynamic':2,'RowDynamic':19,'Format':'string','Value':'...','TargetCode':''}</v>
      </c>
    </row>
    <row r="621" ht="12.75">
      <c r="A621" t="str">
        <f>CONCATENATE("{'SheetId':'ff551c59-0954-48e2-9e0b-71cb934f1979'",",","'UId':'7d2e2436-0301-41d8-9662-de5ba919ae5f'",",'Col':",COLUMN(TKGD_BDS_06200!C17),",'Row':",ROW(TKGD_BDS_06200!C17),",","'ColDynamic':",COLUMN(TKGD_BDS_06200!C19),",","'RowDynamic':",ROW(TKGD_BDS_06200!C19),",","'Format':'numberic'",",'Value':'",SUBSTITUTE(TKGD_BDS_06200!C17,"'","\'"),"','TargetCode':''}")</f>
        <v>{'SheetId':'ff551c59-0954-48e2-9e0b-71cb934f1979','UId':'7d2e2436-0301-41d8-9662-de5ba919ae5f','Col':3,'Row':17,'ColDynamic':3,'RowDynamic':19,'Format':'numberic','Value':'','TargetCode':''}</v>
      </c>
    </row>
    <row r="622" ht="12.75">
      <c r="A622" t="str">
        <f>CONCATENATE("{'SheetId':'ff551c59-0954-48e2-9e0b-71cb934f1979'",",","'UId':'0c56ad6d-7bd1-4724-8448-daadc5be94de'",",'Col':",COLUMN(TKGD_BDS_06200!D17),",'Row':",ROW(TKGD_BDS_06200!D17),",","'ColDynamic':",COLUMN(TKGD_BDS_06200!D19),",","'RowDynamic':",ROW(TKGD_BDS_06200!D19),",","'Format':'string'",",'Value':'",SUBSTITUTE(TKGD_BDS_06200!D17,"'","\'"),"','TargetCode':''}")</f>
        <v>{'SheetId':'ff551c59-0954-48e2-9e0b-71cb934f1979','UId':'0c56ad6d-7bd1-4724-8448-daadc5be94de','Col':4,'Row':17,'ColDynamic':4,'RowDynamic':19,'Format':'string','Value':'','TargetCode':''}</v>
      </c>
    </row>
    <row r="623" ht="12.75">
      <c r="A623" t="str">
        <f>CONCATENATE("{'SheetId':'ff551c59-0954-48e2-9e0b-71cb934f1979'",",","'UId':'2d46aa13-7334-4395-b6fb-39b4a0bb40cb'",",'Col':",COLUMN(TKGD_BDS_06200!E17),",'Row':",ROW(TKGD_BDS_06200!E17),",","'ColDynamic':",COLUMN(TKGD_BDS_06200!E19),",","'RowDynamic':",ROW(TKGD_BDS_06200!E19),",","'Format':'numberic'",",'Value':'",SUBSTITUTE(TKGD_BDS_06200!E17,"'","\'"),"','TargetCode':''}")</f>
        <v>{'SheetId':'ff551c59-0954-48e2-9e0b-71cb934f1979','UId':'2d46aa13-7334-4395-b6fb-39b4a0bb40cb','Col':5,'Row':17,'ColDynamic':5,'RowDynamic':19,'Format':'numberic','Value':'','TargetCode':''}</v>
      </c>
    </row>
    <row r="624" ht="12.75">
      <c r="A624" t="str">
        <f>CONCATENATE("{'SheetId':'ff551c59-0954-48e2-9e0b-71cb934f1979'",",","'UId':'6f44dc5c-091c-4a89-be01-12a541ae612a'",",'Col':",COLUMN(TKGD_BDS_06200!F17),",'Row':",ROW(TKGD_BDS_06200!F17),",","'ColDynamic':",COLUMN(TKGD_BDS_06200!F19),",","'RowDynamic':",ROW(TKGD_BDS_06200!F19),",","'Format':'string'",",'Value':'",SUBSTITUTE(TKGD_BDS_06200!F17,"'","\'"),"','TargetCode':''}")</f>
        <v>{'SheetId':'ff551c59-0954-48e2-9e0b-71cb934f1979','UId':'6f44dc5c-091c-4a89-be01-12a541ae612a','Col':6,'Row':17,'ColDynamic':6,'RowDynamic':19,'Format':'string','Value':'','TargetCode':''}</v>
      </c>
    </row>
    <row r="625" ht="12.75">
      <c r="A625" t="str">
        <f>CONCATENATE("{'SheetId':'ff551c59-0954-48e2-9e0b-71cb934f1979'",",","'UId':'ed5e03e6-dadc-4bc7-9e2f-0ef2bedd1750'",",'Col':",COLUMN(TKGD_BDS_06200!G17),",'Row':",ROW(TKGD_BDS_06200!G17),",","'ColDynamic':",COLUMN(TKGD_BDS_06200!G16),",","'RowDynamic':",ROW(TKGD_BDS_06200!G16),",","'Format':'string'",",'Value':'",SUBSTITUTE(TKGD_BDS_06200!G17,"'","\'"),"','TargetCode':''}")</f>
        <v>{'SheetId':'ff551c59-0954-48e2-9e0b-71cb934f1979','UId':'ed5e03e6-dadc-4bc7-9e2f-0ef2bedd1750','Col':7,'Row':17,'ColDynamic':7,'RowDynamic':16,'Format':'string','Value':'','TargetCode':''}</v>
      </c>
    </row>
    <row r="626" ht="12.75">
      <c r="A626" t="str">
        <f>CONCATENATE("{'SheetId':'ff551c59-0954-48e2-9e0b-71cb934f1979'",",","'UId':'e3c5dcdd-6ad2-4b62-97d4-f1446e15068f'",",'Col':",COLUMN(TKGD_BDS_06200!D18),",'Row':",ROW(TKGD_BDS_06200!D18),",","'Format':'string'",",'Value':'",SUBSTITUTE(TKGD_BDS_06200!D18,"'","\'"),"','TargetCode':''}")</f>
        <v>{'SheetId':'ff551c59-0954-48e2-9e0b-71cb934f1979','UId':'e3c5dcdd-6ad2-4b62-97d4-f1446e15068f','Col':4,'Row':18,'Format':'string','Value':' ','TargetCode':''}</v>
      </c>
    </row>
    <row r="627" ht="12.75">
      <c r="A627" t="str">
        <f>CONCATENATE("{'SheetId':'ff551c59-0954-48e2-9e0b-71cb934f1979'",",","'UId':'a5df1d0d-8ae5-4c26-9d02-6569a24afa75'",",'Col':",COLUMN(TKGD_BDS_06200!E18),",'Row':",ROW(TKGD_BDS_06200!E18),",","'Format':'numberic'",",'Value':'",SUBSTITUTE(TKGD_BDS_06200!E18,"'","\'"),"','TargetCode':''}")</f>
        <v>{'SheetId':'ff551c59-0954-48e2-9e0b-71cb934f1979','UId':'a5df1d0d-8ae5-4c26-9d02-6569a24afa75','Col':5,'Row':18,'Format':'numberic','Value':' ','TargetCode':''}</v>
      </c>
    </row>
    <row r="628" ht="12.75">
      <c r="A628" t="str">
        <f>CONCATENATE("{'SheetId':'ff551c59-0954-48e2-9e0b-71cb934f1979'",",","'UId':'b75df88f-2783-4fb6-82d7-033f1c22f98a'",",'Col':",COLUMN(TKGD_BDS_06200!F18),",'Row':",ROW(TKGD_BDS_06200!F18),",","'Format':'string'",",'Value':'",SUBSTITUTE(TKGD_BDS_06200!F18,"'","\'"),"','TargetCode':''}")</f>
        <v>{'SheetId':'ff551c59-0954-48e2-9e0b-71cb934f1979','UId':'b75df88f-2783-4fb6-82d7-033f1c22f98a','Col':6,'Row':18,'Format':'string','Value':' ','TargetCode':''}</v>
      </c>
    </row>
    <row r="629" ht="12.75">
      <c r="A629" t="str">
        <f>CONCATENATE("{'SheetId':'ff551c59-0954-48e2-9e0b-71cb934f1979'",",","'UId':'13dcda6c-1580-4cd1-8091-d7379c23d956'",",'Col':",COLUMN(TKGD_BDS_06200!G18),",'Row':",ROW(TKGD_BDS_06200!G18),",","'Format':'string'",",'Value':'",SUBSTITUTE(TKGD_BDS_06200!G18,"'","\'"),"','TargetCode':''}")</f>
        <v>{'SheetId':'ff551c59-0954-48e2-9e0b-71cb934f1979','UId':'13dcda6c-1580-4cd1-8091-d7379c23d956','Col':7,'Row':18,'Format':'string','Value':' ','TargetCode':''}</v>
      </c>
    </row>
    <row r="630" ht="12.75">
      <c r="A630" t="str">
        <f>CONCATENATE("{'SheetId':'ff551c59-0954-48e2-9e0b-71cb934f1979'",",","'UId':'12b8bafd-7a80-4854-b280-f12f2547a5c4'",",'Col':",COLUMN(TKGD_BDS_06200!A20),",'Row':",ROW(TKGD_BDS_06200!A20),",","'ColDynamic':",COLUMN(TKGD_BDS_06200!A22),",","'RowDynamic':",ROW(TKGD_BDS_06200!A22),",","'Format':'numberic'",",'Value':'",SUBSTITUTE(TKGD_BDS_06200!A20,"'","\'"),"','TargetCode':''}")</f>
        <v>{'SheetId':'ff551c59-0954-48e2-9e0b-71cb934f1979','UId':'12b8bafd-7a80-4854-b280-f12f2547a5c4','Col':1,'Row':20,'ColDynamic':1,'RowDynamic':22,'Format':'numberic','Value':'','TargetCode':''}</v>
      </c>
    </row>
    <row r="631" ht="12.75">
      <c r="A631" t="str">
        <f>CONCATENATE("{'SheetId':'ff551c59-0954-48e2-9e0b-71cb934f1979'",",","'UId':'82c23126-4508-40ee-ba25-e732025f354c'",",'Col':",COLUMN(TKGD_BDS_06200!B20),",'Row':",ROW(TKGD_BDS_06200!B20),",","'ColDynamic':",COLUMN(TKGD_BDS_06200!B22),",","'RowDynamic':",ROW(TKGD_BDS_06200!B22),",","'Format':'string'",",'Value':'",SUBSTITUTE(TKGD_BDS_06200!B20,"'","\'"),"','TargetCode':''}")</f>
        <v>{'SheetId':'ff551c59-0954-48e2-9e0b-71cb934f1979','UId':'82c23126-4508-40ee-ba25-e732025f354c','Col':2,'Row':20,'ColDynamic':2,'RowDynamic':22,'Format':'string','Value':'...','TargetCode':''}</v>
      </c>
    </row>
    <row r="632" ht="12.75">
      <c r="A632" t="str">
        <f>CONCATENATE("{'SheetId':'ff551c59-0954-48e2-9e0b-71cb934f1979'",",","'UId':'74adb862-1639-4798-b27f-71dd50ee8d1f'",",'Col':",COLUMN(TKGD_BDS_06200!C20),",'Row':",ROW(TKGD_BDS_06200!C20),",","'ColDynamic':",COLUMN(TKGD_BDS_06200!C22),",","'RowDynamic':",ROW(TKGD_BDS_06200!C22),",","'Format':'numberic'",",'Value':'",SUBSTITUTE(TKGD_BDS_06200!C20,"'","\'"),"','TargetCode':''}")</f>
        <v>{'SheetId':'ff551c59-0954-48e2-9e0b-71cb934f1979','UId':'74adb862-1639-4798-b27f-71dd50ee8d1f','Col':3,'Row':20,'ColDynamic':3,'RowDynamic':22,'Format':'numberic','Value':'','TargetCode':''}</v>
      </c>
    </row>
    <row r="633" ht="12.75">
      <c r="A633" t="str">
        <f>CONCATENATE("{'SheetId':'ff551c59-0954-48e2-9e0b-71cb934f1979'",",","'UId':'002e1010-1986-4f83-8171-8369522786dc'",",'Col':",COLUMN(TKGD_BDS_06200!D20),",'Row':",ROW(TKGD_BDS_06200!D20),",","'ColDynamic':",COLUMN(TKGD_BDS_06200!D22),",","'RowDynamic':",ROW(TKGD_BDS_06200!D22),",","'Format':'numberic'",",'Value':'",SUBSTITUTE(TKGD_BDS_06200!D20,"'","\'"),"','TargetCode':''}")</f>
        <v>{'SheetId':'ff551c59-0954-48e2-9e0b-71cb934f1979','UId':'002e1010-1986-4f83-8171-8369522786dc','Col':4,'Row':20,'ColDynamic':4,'RowDynamic':22,'Format':'numberic','Value':'','TargetCode':''}</v>
      </c>
    </row>
    <row r="634" ht="12.75">
      <c r="A634" t="str">
        <f>CONCATENATE("{'SheetId':'ff551c59-0954-48e2-9e0b-71cb934f1979'",",","'UId':'4e4f9c9b-d885-4145-9b11-b90581e96afe'",",'Col':",COLUMN(TKGD_BDS_06200!E20),",'Row':",ROW(TKGD_BDS_06200!E20),",","'ColDynamic':",COLUMN(TKGD_BDS_06200!E22),",","'RowDynamic':",ROW(TKGD_BDS_06200!E22),",","'Format':'numberic'",",'Value':'",SUBSTITUTE(TKGD_BDS_06200!E20,"'","\'"),"','TargetCode':''}")</f>
        <v>{'SheetId':'ff551c59-0954-48e2-9e0b-71cb934f1979','UId':'4e4f9c9b-d885-4145-9b11-b90581e96afe','Col':5,'Row':20,'ColDynamic':5,'RowDynamic':22,'Format':'numberic','Value':'','TargetCode':''}</v>
      </c>
    </row>
    <row r="635" ht="12.75">
      <c r="A635" t="str">
        <f>CONCATENATE("{'SheetId':'ff551c59-0954-48e2-9e0b-71cb934f1979'",",","'UId':'017c18b0-a6b0-4197-aaf7-22d5c37d0c2a'",",'Col':",COLUMN(TKGD_BDS_06200!F20),",'Row':",ROW(TKGD_BDS_06200!F20),",","'ColDynamic':",COLUMN(TKGD_BDS_06200!F22),",","'RowDynamic':",ROW(TKGD_BDS_06200!F22),",","'Format':'string'",",'Value':'",SUBSTITUTE(TKGD_BDS_06200!F20,"'","\'"),"','TargetCode':''}")</f>
        <v>{'SheetId':'ff551c59-0954-48e2-9e0b-71cb934f1979','UId':'017c18b0-a6b0-4197-aaf7-22d5c37d0c2a','Col':6,'Row':20,'ColDynamic':6,'RowDynamic':22,'Format':'string','Value':'','TargetCode':''}</v>
      </c>
    </row>
    <row r="636" ht="12.75">
      <c r="A636" t="str">
        <f>CONCATENATE("{'SheetId':'ff551c59-0954-48e2-9e0b-71cb934f1979'",",","'UId':'891c57bc-0f53-4495-9ae6-1a595641d3cc'",",'Col':",COLUMN(TKGD_BDS_06200!G20),",'Row':",ROW(TKGD_BDS_06200!G20),",","'ColDynamic':",COLUMN(TKGD_BDS_06200!G19),",","'RowDynamic':",ROW(TKGD_BDS_06200!G19),",","'Format':'string'",",'Value':'",SUBSTITUTE(TKGD_BDS_06200!G20,"'","\'"),"','TargetCode':''}")</f>
        <v>{'SheetId':'ff551c59-0954-48e2-9e0b-71cb934f1979','UId':'891c57bc-0f53-4495-9ae6-1a595641d3cc','Col':7,'Row':20,'ColDynamic':7,'RowDynamic':19,'Format':'string','Value':'','TargetCode':''}</v>
      </c>
    </row>
  </sheetData>
  <sheetProtection password="CF7A" sheet="1" objects="1" scenarios="1"/>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NGUYEN VIET HA</cp:lastModifiedBy>
  <dcterms:modified xsi:type="dcterms:W3CDTF">2022-04-20T12:03:16Z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