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66925"/>
  <mc:AlternateContent xmlns:mc="http://schemas.openxmlformats.org/markup-compatibility/2006">
    <mc:Choice Requires="x15">
      <x15ac:absPath xmlns:x15ac="http://schemas.microsoft.com/office/spreadsheetml/2010/11/ac" url="\\VNWPIPFIL04\Depts$\GTO_SSO_FUNDSERVICES_GSSCKL\10. CLIENT PORTFOLIO-VN\2.01 TCBF\2021\6. Jun\HALF YEAR\KY SO\"/>
    </mc:Choice>
  </mc:AlternateContent>
  <xr:revisionPtr revIDLastSave="0" documentId="8_{5C4A1714-5460-44F4-ABA9-BB34A5F6E7C6}" xr6:coauthVersionLast="45" xr6:coauthVersionMax="45" xr10:uidLastSave="{00000000-0000-0000-0000-000000000000}"/>
  <bookViews>
    <workbookView xWindow="-110" yWindow="-110" windowWidth="19420" windowHeight="10420"/>
  </bookViews>
  <sheets>
    <sheet name="Tong quat" sheetId="1" r:id="rId1"/>
    <sheet name="BCThuNhap_06203" sheetId="2" r:id="rId2"/>
    <sheet name="BCTinhHinhTaiChinh_06105" sheetId="3" r:id="rId3"/>
    <sheet name="BCLCTT_06106" sheetId="4" r:id="rId4"/>
    <sheet name="GTTSRong_06107" sheetId="5" r:id="rId5"/>
    <sheet name="BCDMDT_06108" sheetId="6" r:id="rId6"/>
    <sheet name="BCLCGT_06262" sheetId="7" r:id="rId7"/>
    <sheet name="SheetHidden"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8" l="1"/>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alcChain>
</file>

<file path=xl/comments1.xml><?xml version="1.0" encoding="utf-8"?>
<comments xmlns="http://schemas.openxmlformats.org/spreadsheetml/2006/main">
  <authors>
    <author/>
  </authors>
  <commentList>
    <comment ref="C2" authorId="0" shapeId="0">
      <text>
        <r>
          <rPr>
            <sz val="10"/>
            <rFont val="Arial"/>
          </rPr>
          <t>Ô chỉ tiêu có định dạng ký tự</t>
        </r>
      </text>
    </comment>
    <comment ref="D2" authorId="0" shapeId="0">
      <text>
        <r>
          <rPr>
            <sz val="10"/>
            <rFont val="Arial"/>
          </rPr>
          <t>Ô chỉ tiêu có định dạng số. Đơn vị tính x 1 (hoặc %)</t>
        </r>
      </text>
    </comment>
    <comment ref="E2" authorId="0" shapeId="0">
      <text>
        <r>
          <rPr>
            <sz val="10"/>
            <rFont val="Arial"/>
          </rPr>
          <t>Ô chỉ tiêu có định dạng số. Đơn vị tính x 1 (hoặc %)</t>
        </r>
      </text>
    </comment>
    <comment ref="C3" authorId="0" shapeId="0">
      <text>
        <r>
          <rPr>
            <sz val="10"/>
            <rFont val="Arial"/>
          </rPr>
          <t>Ô chỉ tiêu có định dạng ký tự</t>
        </r>
      </text>
    </comment>
    <comment ref="D3" authorId="0" shapeId="0">
      <text>
        <r>
          <rPr>
            <sz val="10"/>
            <rFont val="Arial"/>
          </rPr>
          <t>Ô chỉ tiêu có định dạng số. Đơn vị tính x 1 (hoặc %)</t>
        </r>
      </text>
    </comment>
    <comment ref="E3" authorId="0" shapeId="0">
      <text>
        <r>
          <rPr>
            <sz val="10"/>
            <rFont val="Arial"/>
          </rPr>
          <t>Ô chỉ tiêu có định dạng số. Đơn vị tính x 1 (hoặc %)</t>
        </r>
      </text>
    </comment>
    <comment ref="C4" authorId="0" shapeId="0">
      <text>
        <r>
          <rPr>
            <sz val="10"/>
            <rFont val="Arial"/>
          </rPr>
          <t>Ô chỉ tiêu có định dạng ký tự</t>
        </r>
      </text>
    </comment>
    <comment ref="D4" authorId="0" shapeId="0">
      <text>
        <r>
          <rPr>
            <sz val="10"/>
            <rFont val="Arial"/>
          </rPr>
          <t>Ô chỉ tiêu có định dạng số. Đơn vị tính x 1 (hoặc %)</t>
        </r>
      </text>
    </comment>
    <comment ref="E4" authorId="0" shapeId="0">
      <text>
        <r>
          <rPr>
            <sz val="10"/>
            <rFont val="Arial"/>
          </rPr>
          <t>Ô chỉ tiêu có định dạng số. Đơn vị tính x 1 (hoặc %)</t>
        </r>
      </text>
    </comment>
    <comment ref="C5" authorId="0" shapeId="0">
      <text>
        <r>
          <rPr>
            <sz val="10"/>
            <rFont val="Arial"/>
          </rPr>
          <t>Ô chỉ tiêu có định dạng ký tự</t>
        </r>
      </text>
    </comment>
    <comment ref="D5" authorId="0" shapeId="0">
      <text>
        <r>
          <rPr>
            <sz val="10"/>
            <rFont val="Arial"/>
          </rPr>
          <t>Ô chỉ tiêu có định dạng số. Đơn vị tính x 1 (hoặc %)</t>
        </r>
      </text>
    </comment>
    <comment ref="E5" authorId="0" shapeId="0">
      <text>
        <r>
          <rPr>
            <sz val="10"/>
            <rFont val="Arial"/>
          </rPr>
          <t>Ô chỉ tiêu có định dạng số. Đơn vị tính x 1 (hoặc %)</t>
        </r>
      </text>
    </comment>
    <comment ref="C6" authorId="0" shapeId="0">
      <text>
        <r>
          <rPr>
            <sz val="10"/>
            <rFont val="Arial"/>
          </rPr>
          <t>Ô chỉ tiêu có định dạng ký tự</t>
        </r>
      </text>
    </comment>
    <comment ref="D6" authorId="0" shapeId="0">
      <text>
        <r>
          <rPr>
            <sz val="10"/>
            <rFont val="Arial"/>
          </rPr>
          <t>Ô chỉ tiêu có định dạng số. Đơn vị tính x 1 (hoặc %)</t>
        </r>
      </text>
    </comment>
    <comment ref="E6" authorId="0" shapeId="0">
      <text>
        <r>
          <rPr>
            <sz val="10"/>
            <rFont val="Arial"/>
          </rPr>
          <t>Ô chỉ tiêu có định dạng số. Đơn vị tính x 1 (hoặc %)</t>
        </r>
      </text>
    </comment>
    <comment ref="C7" authorId="0" shapeId="0">
      <text>
        <r>
          <rPr>
            <sz val="10"/>
            <rFont val="Arial"/>
          </rPr>
          <t>Ô chỉ tiêu có định dạng ký tự</t>
        </r>
      </text>
    </comment>
    <comment ref="D7" authorId="0" shapeId="0">
      <text>
        <r>
          <rPr>
            <sz val="10"/>
            <rFont val="Arial"/>
          </rPr>
          <t>Ô chỉ tiêu có định dạng số. Đơn vị tính x 1 (hoặc %)</t>
        </r>
      </text>
    </comment>
    <comment ref="E7" authorId="0" shapeId="0">
      <text>
        <r>
          <rPr>
            <sz val="10"/>
            <rFont val="Arial"/>
          </rPr>
          <t>Ô chỉ tiêu có định dạng số. Đơn vị tính x 1 (hoặc %)</t>
        </r>
      </text>
    </comment>
    <comment ref="C8" authorId="0" shapeId="0">
      <text>
        <r>
          <rPr>
            <sz val="10"/>
            <rFont val="Arial"/>
          </rPr>
          <t>Ô chỉ tiêu có định dạng ký tự</t>
        </r>
      </text>
    </comment>
    <comment ref="D8" authorId="0" shapeId="0">
      <text>
        <r>
          <rPr>
            <sz val="10"/>
            <rFont val="Arial"/>
          </rPr>
          <t>Ô chỉ tiêu có định dạng số. Đơn vị tính x 1 (hoặc %)</t>
        </r>
      </text>
    </comment>
    <comment ref="E8" authorId="0" shapeId="0">
      <text>
        <r>
          <rPr>
            <sz val="10"/>
            <rFont val="Arial"/>
          </rPr>
          <t>Ô chỉ tiêu có định dạng số. Đơn vị tính x 1 (hoặc %)</t>
        </r>
      </text>
    </comment>
    <comment ref="C9" authorId="0" shapeId="0">
      <text>
        <r>
          <rPr>
            <sz val="10"/>
            <rFont val="Arial"/>
          </rPr>
          <t>Ô chỉ tiêu có định dạng ký tự</t>
        </r>
      </text>
    </comment>
    <comment ref="D9" authorId="0" shapeId="0">
      <text>
        <r>
          <rPr>
            <sz val="10"/>
            <rFont val="Arial"/>
          </rPr>
          <t>Ô chỉ tiêu có định dạng số. Đơn vị tính x 1 (hoặc %)</t>
        </r>
      </text>
    </comment>
    <comment ref="E9" authorId="0" shapeId="0">
      <text>
        <r>
          <rPr>
            <sz val="10"/>
            <rFont val="Arial"/>
          </rPr>
          <t>Ô chỉ tiêu có định dạng số. Đơn vị tính x 1 (hoặc %)</t>
        </r>
      </text>
    </comment>
    <comment ref="C10" authorId="0" shapeId="0">
      <text>
        <r>
          <rPr>
            <sz val="10"/>
            <rFont val="Arial"/>
          </rPr>
          <t>Ô chỉ tiêu có định dạng ký tự</t>
        </r>
      </text>
    </comment>
    <comment ref="D10" authorId="0" shapeId="0">
      <text>
        <r>
          <rPr>
            <sz val="10"/>
            <rFont val="Arial"/>
          </rPr>
          <t>Ô chỉ tiêu có định dạng số. Đơn vị tính x 1 (hoặc %)</t>
        </r>
      </text>
    </comment>
    <comment ref="E10" authorId="0" shapeId="0">
      <text>
        <r>
          <rPr>
            <sz val="10"/>
            <rFont val="Arial"/>
          </rPr>
          <t>Ô chỉ tiêu có định dạng số. Đơn vị tính x 1 (hoặc %)</t>
        </r>
      </text>
    </comment>
    <comment ref="C11" authorId="0" shapeId="0">
      <text>
        <r>
          <rPr>
            <sz val="10"/>
            <rFont val="Arial"/>
          </rPr>
          <t>Ô chỉ tiêu có định dạng ký tự</t>
        </r>
      </text>
    </comment>
    <comment ref="D11" authorId="0" shapeId="0">
      <text>
        <r>
          <rPr>
            <sz val="10"/>
            <rFont val="Arial"/>
          </rPr>
          <t>Ô chỉ tiêu có định dạng số. Đơn vị tính x 1 (hoặc %)</t>
        </r>
      </text>
    </comment>
    <comment ref="E11" authorId="0" shapeId="0">
      <text>
        <r>
          <rPr>
            <sz val="10"/>
            <rFont val="Arial"/>
          </rPr>
          <t>Ô chỉ tiêu có định dạng số. Đơn vị tính x 1 (hoặc %)</t>
        </r>
      </text>
    </comment>
    <comment ref="C12" authorId="0" shapeId="0">
      <text>
        <r>
          <rPr>
            <sz val="10"/>
            <rFont val="Arial"/>
          </rPr>
          <t>Ô chỉ tiêu có định dạng ký tự</t>
        </r>
      </text>
    </comment>
    <comment ref="D12" authorId="0" shapeId="0">
      <text>
        <r>
          <rPr>
            <sz val="10"/>
            <rFont val="Arial"/>
          </rPr>
          <t>Ô chỉ tiêu có định dạng số. Đơn vị tính x 1 (hoặc %)</t>
        </r>
      </text>
    </comment>
    <comment ref="E12" authorId="0" shapeId="0">
      <text>
        <r>
          <rPr>
            <sz val="10"/>
            <rFont val="Arial"/>
          </rPr>
          <t>Ô chỉ tiêu có định dạng số. Đơn vị tính x 1 (hoặc %)</t>
        </r>
      </text>
    </comment>
    <comment ref="C13" authorId="0" shapeId="0">
      <text>
        <r>
          <rPr>
            <sz val="10"/>
            <rFont val="Arial"/>
          </rPr>
          <t>Ô chỉ tiêu có định dạng ký tự</t>
        </r>
      </text>
    </comment>
    <comment ref="D13" authorId="0" shapeId="0">
      <text>
        <r>
          <rPr>
            <sz val="10"/>
            <rFont val="Arial"/>
          </rPr>
          <t>Ô chỉ tiêu có định dạng số. Đơn vị tính x 1 (hoặc %)</t>
        </r>
      </text>
    </comment>
    <comment ref="E13" authorId="0" shapeId="0">
      <text>
        <r>
          <rPr>
            <sz val="10"/>
            <rFont val="Arial"/>
          </rPr>
          <t>Ô chỉ tiêu có định dạng số. Đơn vị tính x 1 (hoặc %)</t>
        </r>
      </text>
    </comment>
    <comment ref="C14" authorId="0" shapeId="0">
      <text>
        <r>
          <rPr>
            <sz val="10"/>
            <rFont val="Arial"/>
          </rPr>
          <t>Ô chỉ tiêu có định dạng ký tự</t>
        </r>
      </text>
    </comment>
    <comment ref="D14" authorId="0" shapeId="0">
      <text>
        <r>
          <rPr>
            <sz val="10"/>
            <rFont val="Arial"/>
          </rPr>
          <t>Ô chỉ tiêu có định dạng số. Đơn vị tính x 1 (hoặc %)</t>
        </r>
      </text>
    </comment>
    <comment ref="E14" authorId="0" shapeId="0">
      <text>
        <r>
          <rPr>
            <sz val="10"/>
            <rFont val="Arial"/>
          </rPr>
          <t>Ô chỉ tiêu có định dạng số. Đơn vị tính x 1 (hoặc %)</t>
        </r>
      </text>
    </comment>
    <comment ref="C15" authorId="0" shapeId="0">
      <text>
        <r>
          <rPr>
            <sz val="10"/>
            <rFont val="Arial"/>
          </rPr>
          <t>Ô chỉ tiêu có định dạng ký tự</t>
        </r>
      </text>
    </comment>
    <comment ref="D15" authorId="0" shapeId="0">
      <text>
        <r>
          <rPr>
            <sz val="10"/>
            <rFont val="Arial"/>
          </rPr>
          <t>Ô chỉ tiêu có định dạng số. Đơn vị tính x 1 (hoặc %)</t>
        </r>
      </text>
    </comment>
    <comment ref="E15" authorId="0" shapeId="0">
      <text>
        <r>
          <rPr>
            <sz val="10"/>
            <rFont val="Arial"/>
          </rPr>
          <t>Ô chỉ tiêu có định dạng số. Đơn vị tính x 1 (hoặc %)</t>
        </r>
      </text>
    </comment>
    <comment ref="C16" authorId="0" shapeId="0">
      <text>
        <r>
          <rPr>
            <sz val="10"/>
            <rFont val="Arial"/>
          </rPr>
          <t>Ô chỉ tiêu có định dạng ký tự</t>
        </r>
      </text>
    </comment>
    <comment ref="D16" authorId="0" shapeId="0">
      <text>
        <r>
          <rPr>
            <sz val="10"/>
            <rFont val="Arial"/>
          </rPr>
          <t>Ô chỉ tiêu có định dạng số. Đơn vị tính x 1 (hoặc %)</t>
        </r>
      </text>
    </comment>
    <comment ref="E16" authorId="0" shapeId="0">
      <text>
        <r>
          <rPr>
            <sz val="10"/>
            <rFont val="Arial"/>
          </rPr>
          <t>Ô chỉ tiêu có định dạng số. Đơn vị tính x 1 (hoặc %)</t>
        </r>
      </text>
    </comment>
    <comment ref="C17" authorId="0" shapeId="0">
      <text>
        <r>
          <rPr>
            <sz val="10"/>
            <rFont val="Arial"/>
          </rPr>
          <t>Ô chỉ tiêu có định dạng ký tự</t>
        </r>
      </text>
    </comment>
    <comment ref="D17" authorId="0" shapeId="0">
      <text>
        <r>
          <rPr>
            <sz val="10"/>
            <rFont val="Arial"/>
          </rPr>
          <t>Ô chỉ tiêu có định dạng số. Đơn vị tính x 1 (hoặc %)</t>
        </r>
      </text>
    </comment>
    <comment ref="E17" authorId="0" shapeId="0">
      <text>
        <r>
          <rPr>
            <sz val="10"/>
            <rFont val="Arial"/>
          </rPr>
          <t>Ô chỉ tiêu có định dạng số. Đơn vị tính x 1 (hoặc %)</t>
        </r>
      </text>
    </comment>
    <comment ref="C18" authorId="0" shapeId="0">
      <text>
        <r>
          <rPr>
            <sz val="10"/>
            <rFont val="Arial"/>
          </rPr>
          <t>Ô chỉ tiêu có định dạng ký tự</t>
        </r>
      </text>
    </comment>
    <comment ref="D18" authorId="0" shapeId="0">
      <text>
        <r>
          <rPr>
            <sz val="10"/>
            <rFont val="Arial"/>
          </rPr>
          <t>Ô chỉ tiêu có định dạng số. Đơn vị tính x 1 (hoặc %)</t>
        </r>
      </text>
    </comment>
    <comment ref="E18" authorId="0" shapeId="0">
      <text>
        <r>
          <rPr>
            <sz val="10"/>
            <rFont val="Arial"/>
          </rPr>
          <t>Ô chỉ tiêu có định dạng số. Đơn vị tính x 1 (hoặc %)</t>
        </r>
      </text>
    </comment>
    <comment ref="C19" authorId="0" shapeId="0">
      <text>
        <r>
          <rPr>
            <sz val="10"/>
            <rFont val="Arial"/>
          </rPr>
          <t>Ô chỉ tiêu có định dạng ký tự</t>
        </r>
      </text>
    </comment>
    <comment ref="D19" authorId="0" shapeId="0">
      <text>
        <r>
          <rPr>
            <sz val="10"/>
            <rFont val="Arial"/>
          </rPr>
          <t>Ô chỉ tiêu có định dạng số. Đơn vị tính x 1 (hoặc %)</t>
        </r>
      </text>
    </comment>
    <comment ref="E19" authorId="0" shapeId="0">
      <text>
        <r>
          <rPr>
            <sz val="10"/>
            <rFont val="Arial"/>
          </rPr>
          <t>Ô chỉ tiêu có định dạng số. Đơn vị tính x 1 (hoặc %)</t>
        </r>
      </text>
    </comment>
    <comment ref="C20" authorId="0" shapeId="0">
      <text>
        <r>
          <rPr>
            <sz val="10"/>
            <rFont val="Arial"/>
          </rPr>
          <t>Ô chỉ tiêu có định dạng ký tự</t>
        </r>
      </text>
    </comment>
    <comment ref="D20" authorId="0" shapeId="0">
      <text>
        <r>
          <rPr>
            <sz val="10"/>
            <rFont val="Arial"/>
          </rPr>
          <t>Ô chỉ tiêu có định dạng số. Đơn vị tính x 1 (hoặc %)</t>
        </r>
      </text>
    </comment>
    <comment ref="E20" authorId="0" shapeId="0">
      <text>
        <r>
          <rPr>
            <sz val="10"/>
            <rFont val="Arial"/>
          </rPr>
          <t>Ô chỉ tiêu có định dạng số. Đơn vị tính x 1 (hoặc %)</t>
        </r>
      </text>
    </comment>
    <comment ref="C21" authorId="0" shapeId="0">
      <text>
        <r>
          <rPr>
            <sz val="10"/>
            <rFont val="Arial"/>
          </rPr>
          <t>Ô chỉ tiêu có định dạng ký tự</t>
        </r>
      </text>
    </comment>
    <comment ref="D21" authorId="0" shapeId="0">
      <text>
        <r>
          <rPr>
            <sz val="10"/>
            <rFont val="Arial"/>
          </rPr>
          <t>Ô chỉ tiêu có định dạng số. Đơn vị tính x 1 (hoặc %)</t>
        </r>
      </text>
    </comment>
    <comment ref="E21" authorId="0" shapeId="0">
      <text>
        <r>
          <rPr>
            <sz val="10"/>
            <rFont val="Arial"/>
          </rPr>
          <t>Ô chỉ tiêu có định dạng số. Đơn vị tính x 1 (hoặc %)</t>
        </r>
      </text>
    </comment>
    <comment ref="C22" authorId="0" shapeId="0">
      <text>
        <r>
          <rPr>
            <sz val="10"/>
            <rFont val="Arial"/>
          </rPr>
          <t>Ô chỉ tiêu có định dạng ký tự</t>
        </r>
      </text>
    </comment>
    <comment ref="D22" authorId="0" shapeId="0">
      <text>
        <r>
          <rPr>
            <sz val="10"/>
            <rFont val="Arial"/>
          </rPr>
          <t>Ô chỉ tiêu có định dạng số. Đơn vị tính x 1 (hoặc %)</t>
        </r>
      </text>
    </comment>
    <comment ref="E22" authorId="0" shapeId="0">
      <text>
        <r>
          <rPr>
            <sz val="10"/>
            <rFont val="Arial"/>
          </rPr>
          <t>Ô chỉ tiêu có định dạng số. Đơn vị tính x 1 (hoặc %)</t>
        </r>
      </text>
    </comment>
    <comment ref="C23" authorId="0" shapeId="0">
      <text>
        <r>
          <rPr>
            <sz val="10"/>
            <rFont val="Arial"/>
          </rPr>
          <t>Ô chỉ tiêu có định dạng ký tự</t>
        </r>
      </text>
    </comment>
    <comment ref="D23" authorId="0" shapeId="0">
      <text>
        <r>
          <rPr>
            <sz val="10"/>
            <rFont val="Arial"/>
          </rPr>
          <t>Ô chỉ tiêu có định dạng số. Đơn vị tính x 1 (hoặc %)</t>
        </r>
      </text>
    </comment>
    <comment ref="E23" authorId="0" shapeId="0">
      <text>
        <r>
          <rPr>
            <sz val="10"/>
            <rFont val="Arial"/>
          </rPr>
          <t>Ô chỉ tiêu có định dạng số. Đơn vị tính x 1 (hoặc %)</t>
        </r>
      </text>
    </comment>
    <comment ref="C24" authorId="0" shapeId="0">
      <text>
        <r>
          <rPr>
            <sz val="10"/>
            <rFont val="Arial"/>
          </rPr>
          <t>Ô chỉ tiêu có định dạng ký tự</t>
        </r>
      </text>
    </comment>
    <comment ref="D24" authorId="0" shapeId="0">
      <text>
        <r>
          <rPr>
            <sz val="10"/>
            <rFont val="Arial"/>
          </rPr>
          <t>Ô chỉ tiêu có định dạng số. Đơn vị tính x 1 (hoặc %)</t>
        </r>
      </text>
    </comment>
    <comment ref="E24" authorId="0" shapeId="0">
      <text>
        <r>
          <rPr>
            <sz val="10"/>
            <rFont val="Arial"/>
          </rPr>
          <t>Ô chỉ tiêu có định dạng số. Đơn vị tính x 1 (hoặc %)</t>
        </r>
      </text>
    </comment>
    <comment ref="C25" authorId="0" shapeId="0">
      <text>
        <r>
          <rPr>
            <sz val="10"/>
            <rFont val="Arial"/>
          </rPr>
          <t>Ô chỉ tiêu có định dạng ký tự</t>
        </r>
      </text>
    </comment>
    <comment ref="D25" authorId="0" shapeId="0">
      <text>
        <r>
          <rPr>
            <sz val="10"/>
            <rFont val="Arial"/>
          </rPr>
          <t>Ô chỉ tiêu có định dạng số. Đơn vị tính x 1 (hoặc %)</t>
        </r>
      </text>
    </comment>
    <comment ref="E25" authorId="0" shapeId="0">
      <text>
        <r>
          <rPr>
            <sz val="10"/>
            <rFont val="Arial"/>
          </rPr>
          <t>Ô chỉ tiêu có định dạng số. Đơn vị tính x 1 (hoặc %)</t>
        </r>
      </text>
    </comment>
    <comment ref="C26" authorId="0" shapeId="0">
      <text>
        <r>
          <rPr>
            <sz val="10"/>
            <rFont val="Arial"/>
          </rPr>
          <t>Ô chỉ tiêu có định dạng ký tự</t>
        </r>
      </text>
    </comment>
    <comment ref="D26" authorId="0" shapeId="0">
      <text>
        <r>
          <rPr>
            <sz val="10"/>
            <rFont val="Arial"/>
          </rPr>
          <t>Ô chỉ tiêu có định dạng số. Đơn vị tính x 1 (hoặc %)</t>
        </r>
      </text>
    </comment>
    <comment ref="E26" authorId="0" shapeId="0">
      <text>
        <r>
          <rPr>
            <sz val="10"/>
            <rFont val="Arial"/>
          </rPr>
          <t>Ô chỉ tiêu có định dạng số. Đơn vị tính x 1 (hoặc %)</t>
        </r>
      </text>
    </comment>
    <comment ref="C27" authorId="0" shapeId="0">
      <text>
        <r>
          <rPr>
            <sz val="10"/>
            <rFont val="Arial"/>
          </rPr>
          <t>Ô chỉ tiêu có định dạng ký tự</t>
        </r>
      </text>
    </comment>
    <comment ref="D27" authorId="0" shapeId="0">
      <text>
        <r>
          <rPr>
            <sz val="10"/>
            <rFont val="Arial"/>
          </rPr>
          <t>Ô chỉ tiêu có định dạng số. Đơn vị tính x 1 (hoặc %)</t>
        </r>
      </text>
    </comment>
    <comment ref="E27" authorId="0" shapeId="0">
      <text>
        <r>
          <rPr>
            <sz val="10"/>
            <rFont val="Arial"/>
          </rPr>
          <t>Ô chỉ tiêu có định dạng số. Đơn vị tính x 1 (hoặc %)</t>
        </r>
      </text>
    </comment>
    <comment ref="C28" authorId="0" shapeId="0">
      <text>
        <r>
          <rPr>
            <sz val="10"/>
            <rFont val="Arial"/>
          </rPr>
          <t>Ô chỉ tiêu có định dạng ký tự</t>
        </r>
      </text>
    </comment>
    <comment ref="D28" authorId="0" shapeId="0">
      <text>
        <r>
          <rPr>
            <sz val="10"/>
            <rFont val="Arial"/>
          </rPr>
          <t>Ô chỉ tiêu có định dạng số. Đơn vị tính x 1 (hoặc %)</t>
        </r>
      </text>
    </comment>
    <comment ref="E28" authorId="0" shapeId="0">
      <text>
        <r>
          <rPr>
            <sz val="10"/>
            <rFont val="Arial"/>
          </rPr>
          <t>Ô chỉ tiêu có định dạng số. Đơn vị tính x 1 (hoặc %)</t>
        </r>
      </text>
    </comment>
    <comment ref="C29" authorId="0" shapeId="0">
      <text>
        <r>
          <rPr>
            <sz val="10"/>
            <rFont val="Arial"/>
          </rPr>
          <t>Ô chỉ tiêu có định dạng ký tự</t>
        </r>
      </text>
    </comment>
    <comment ref="D29" authorId="0" shapeId="0">
      <text>
        <r>
          <rPr>
            <sz val="10"/>
            <rFont val="Arial"/>
          </rPr>
          <t>Ô chỉ tiêu có định dạng số. Đơn vị tính x 1 (hoặc %)</t>
        </r>
      </text>
    </comment>
    <comment ref="E29" authorId="0" shapeId="0">
      <text>
        <r>
          <rPr>
            <sz val="10"/>
            <rFont val="Arial"/>
          </rPr>
          <t>Ô chỉ tiêu có định dạng số. Đơn vị tính x 1 (hoặc %)</t>
        </r>
      </text>
    </comment>
    <comment ref="C30" authorId="0" shapeId="0">
      <text>
        <r>
          <rPr>
            <sz val="10"/>
            <rFont val="Arial"/>
          </rPr>
          <t>Ô chỉ tiêu có định dạng ký tự</t>
        </r>
      </text>
    </comment>
    <comment ref="D30" authorId="0" shapeId="0">
      <text>
        <r>
          <rPr>
            <sz val="10"/>
            <rFont val="Arial"/>
          </rPr>
          <t>Ô chỉ tiêu có định dạng số. Đơn vị tính x 1 (hoặc %)</t>
        </r>
      </text>
    </comment>
    <comment ref="E30" authorId="0" shapeId="0">
      <text>
        <r>
          <rPr>
            <sz val="10"/>
            <rFont val="Arial"/>
          </rPr>
          <t>Ô chỉ tiêu có định dạng số. Đơn vị tính x 1 (hoặc %)</t>
        </r>
      </text>
    </comment>
    <comment ref="C31" authorId="0" shapeId="0">
      <text>
        <r>
          <rPr>
            <sz val="10"/>
            <rFont val="Arial"/>
          </rPr>
          <t>Ô chỉ tiêu có định dạng ký tự</t>
        </r>
      </text>
    </comment>
    <comment ref="D31" authorId="0" shapeId="0">
      <text>
        <r>
          <rPr>
            <sz val="10"/>
            <rFont val="Arial"/>
          </rPr>
          <t>Ô chỉ tiêu có định dạng số. Đơn vị tính x 1 (hoặc %)</t>
        </r>
      </text>
    </comment>
    <comment ref="E31" authorId="0" shapeId="0">
      <text>
        <r>
          <rPr>
            <sz val="10"/>
            <rFont val="Arial"/>
          </rPr>
          <t>Ô chỉ tiêu có định dạng số. Đơn vị tính x 1 (hoặc %)</t>
        </r>
      </text>
    </comment>
    <comment ref="C32" authorId="0" shapeId="0">
      <text>
        <r>
          <rPr>
            <sz val="10"/>
            <rFont val="Arial"/>
          </rPr>
          <t>Ô chỉ tiêu có định dạng ký tự</t>
        </r>
      </text>
    </comment>
    <comment ref="D32" authorId="0" shapeId="0">
      <text>
        <r>
          <rPr>
            <sz val="10"/>
            <rFont val="Arial"/>
          </rPr>
          <t>Ô chỉ tiêu có định dạng số. Đơn vị tính x 1 (hoặc %)</t>
        </r>
      </text>
    </comment>
    <comment ref="E32" authorId="0" shapeId="0">
      <text>
        <r>
          <rPr>
            <sz val="10"/>
            <rFont val="Arial"/>
          </rPr>
          <t>Ô chỉ tiêu có định dạng số. Đơn vị tính x 1 (hoặc %)</t>
        </r>
      </text>
    </comment>
  </commentList>
</comments>
</file>

<file path=xl/sharedStrings.xml><?xml version="1.0" encoding="utf-8"?>
<sst xmlns="http://schemas.openxmlformats.org/spreadsheetml/2006/main" count="899" uniqueCount="660">
  <si>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</si>
  <si>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</si>
  <si>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</si>
  <si>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</si>
  <si>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</si>
  <si>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</si>
  <si>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</si>
  <si>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</si>
  <si>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</si>
  <si>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</si>
  <si>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</si>
  <si>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</si>
  <si>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</si>
  <si>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</si>
  <si>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</si>
  <si>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</si>
  <si>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</si>
  <si>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</si>
  <si>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</si>
  <si>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</si>
  <si>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</si>
  <si>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</si>
  <si>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</si>
  <si>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</si>
  <si>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</si>
  <si>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Tổng (Giám) đốc</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</si>
  <si>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</si>
  <si>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</si>
  <si>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</si>
  <si>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</si>
  <si>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</si>
  <si>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</si>
  <si>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</si>
  <si>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</si>
  <si>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</si>
  <si>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</si>
  <si>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</si>
  <si>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</si>
  <si>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</si>
  <si>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</si>
  <si>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</si>
  <si>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</si>
  <si>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</si>
  <si>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</si>
  <si>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</si>
  <si>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</si>
  <si>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</si>
  <si>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</si>
  <si>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</si>
  <si>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</si>
  <si>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</si>
  <si>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</si>
  <si>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</si>
  <si>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</si>
  <si>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</si>
  <si>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</si>
  <si>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</si>
  <si>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</si>
  <si>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</si>
  <si>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</si>
  <si>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</si>
  <si>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</si>
  <si>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</si>
  <si>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</si>
  <si>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</si>
  <si>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</si>
  <si>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</si>
  <si>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</si>
  <si>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</si>
  <si>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</si>
  <si>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</si>
  <si>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</si>
  <si>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</si>
  <si>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</si>
  <si>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</si>
  <si>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</si>
  <si>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</si>
  <si>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</si>
  <si>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</si>
  <si>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</si>
  <si>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</si>
  <si>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</si>
  <si>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</si>
  <si>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</si>
  <si>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</si>
  <si>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</si>
  <si>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</si>
  <si>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</si>
  <si>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</si>
  <si>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</si>
  <si>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</si>
  <si>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</si>
  <si>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</si>
  <si>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</si>
  <si>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</si>
  <si>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</si>
  <si>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</si>
  <si>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</si>
  <si>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</si>
  <si>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</si>
  <si>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</si>
  <si>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</si>
  <si>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</si>
  <si>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</si>
  <si>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</si>
  <si>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</si>
  <si>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</si>
  <si>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</si>
  <si>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</si>
  <si>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</si>
  <si>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</si>
  <si>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</si>
  <si>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</si>
  <si>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</si>
  <si>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</si>
  <si>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</si>
  <si>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</si>
  <si>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</si>
  <si>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</si>
  <si>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</si>
  <si>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</si>
  <si>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</si>
  <si>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</si>
  <si>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</si>
  <si>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</si>
  <si>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</si>
  <si>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</si>
  <si>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</si>
  <si>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</si>
  <si>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</si>
  <si>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</si>
  <si>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</si>
  <si>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</si>
  <si>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</si>
  <si>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</si>
  <si>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</si>
  <si>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</si>
  <si>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</si>
  <si>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</si>
  <si>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</si>
  <si>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</si>
  <si>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</si>
  <si>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</si>
  <si>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</si>
  <si>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</si>
  <si>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</si>
  <si>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</si>
  <si>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</si>
  <si>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</si>
  <si>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</si>
  <si>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</si>
  <si>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</si>
  <si>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</si>
  <si>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</si>
  <si>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</si>
  <si>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</si>
  <si>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4060</t>
  </si>
  <si>
    <t>4061</t>
  </si>
  <si>
    <t>II.1</t>
  </si>
  <si>
    <t>4062</t>
  </si>
  <si>
    <t>II.2</t>
  </si>
  <si>
    <t>4063</t>
  </si>
  <si>
    <t>III</t>
  </si>
  <si>
    <t>4064</t>
  </si>
  <si>
    <t>III.1</t>
  </si>
  <si>
    <t>4065</t>
  </si>
  <si>
    <t>III.2</t>
  </si>
  <si>
    <t>4066</t>
  </si>
  <si>
    <t>IV</t>
  </si>
  <si>
    <t>4067</t>
  </si>
  <si>
    <t>4030</t>
  </si>
  <si>
    <t>4031</t>
  </si>
  <si>
    <t>4032</t>
  </si>
  <si>
    <t>4033</t>
  </si>
  <si>
    <t>4034</t>
  </si>
  <si>
    <t>4035</t>
  </si>
  <si>
    <t>4036</t>
  </si>
  <si>
    <t>4037</t>
  </si>
  <si>
    <t>4038</t>
  </si>
  <si>
    <t>4039</t>
  </si>
  <si>
    <t>V</t>
  </si>
  <si>
    <t>4040</t>
  </si>
  <si>
    <t>4042</t>
  </si>
  <si>
    <t>4043</t>
  </si>
  <si>
    <t>4044</t>
  </si>
  <si>
    <t>4045</t>
  </si>
  <si>
    <t>4046</t>
  </si>
  <si>
    <t>VII</t>
  </si>
  <si>
    <t>4047</t>
  </si>
  <si>
    <t>16</t>
  </si>
  <si>
    <t>17</t>
  </si>
  <si>
    <t>18</t>
  </si>
  <si>
    <t>19</t>
  </si>
  <si>
    <t>33</t>
  </si>
  <si>
    <t>34</t>
  </si>
  <si>
    <t>35</t>
  </si>
  <si>
    <t>80</t>
  </si>
  <si>
    <t>Công ty Quản lý quỹ: Công ty Cổ phần Quản lý Quỹ Kỹ Thương</t>
  </si>
  <si>
    <t>Quỹ: Quỹ Đầu tư trái phiếu Techcom</t>
  </si>
  <si>
    <t>Vũ Thanh Hằng</t>
  </si>
  <si>
    <t>Phan Thị Thu Hằng</t>
  </si>
  <si>
    <t>Đặng Lưu Dũng</t>
  </si>
  <si>
    <t xml:space="preserve">Bán niên: </t>
  </si>
  <si>
    <t>......., ngày 08 tháng 07 năm 2021</t>
  </si>
  <si>
    <t>Chỉ tiêu
Indicator</t>
  </si>
  <si>
    <t>Mã số
Code</t>
  </si>
  <si>
    <t>Thuyết minh
Note</t>
  </si>
  <si>
    <t>Năm 2021
Year 2021</t>
  </si>
  <si>
    <t>Năm 2020
Year 2020</t>
  </si>
  <si>
    <t>Bán niên năm 2021
The first 6 months of  2021</t>
  </si>
  <si>
    <t>Số lũy kế
Year-to-date</t>
  </si>
  <si>
    <t>Bán niên năm  2020
The first 6 months of  2020</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</si>
  <si>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</si>
  <si>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</si>
  <si>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</si>
  <si>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</si>
  <si>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</si>
  <si>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</si>
  <si>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</si>
  <si>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</si>
  <si>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</si>
  <si>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</si>
  <si>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</si>
  <si>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</si>
  <si>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</si>
  <si>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</si>
  <si>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</si>
  <si>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</si>
  <si>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</si>
  <si>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</si>
  <si>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</si>
  <si>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</si>
  <si>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</si>
  <si>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</si>
  <si>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</si>
  <si>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</si>
  <si>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</si>
  <si>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</si>
  <si>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</si>
  <si>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</si>
  <si>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</si>
  <si>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</si>
  <si>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</si>
  <si>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</si>
  <si>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</si>
  <si>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</si>
  <si>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</si>
  <si>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</si>
  <si>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</si>
  <si>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</si>
  <si>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</si>
  <si>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</si>
  <si>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</si>
  <si>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</si>
  <si>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</si>
  <si>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</si>
  <si>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</si>
  <si>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</si>
  <si>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</si>
  <si>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</si>
  <si>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</si>
  <si>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</si>
  <si>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</si>
  <si>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</si>
  <si>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</si>
  <si>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</si>
  <si>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</si>
  <si>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</si>
  <si>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</si>
  <si>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</si>
  <si>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</si>
  <si>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</si>
  <si>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</si>
  <si>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</si>
  <si>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</si>
  <si>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</si>
  <si>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</si>
  <si>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</si>
  <si>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</si>
  <si>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</si>
  <si>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</si>
  <si>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</si>
  <si>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</si>
  <si>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</si>
  <si>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</si>
  <si>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</si>
  <si>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</si>
  <si>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</si>
  <si>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</si>
  <si>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</si>
  <si>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</si>
  <si>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</si>
  <si>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</si>
  <si>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</si>
  <si>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</si>
  <si>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</si>
  <si>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</si>
  <si>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Ngày 30 tháng 06 năm 2021
 As at 30 Jun 2021</t>
  </si>
  <si>
    <t>Ngày 31 tháng 12 năm 2020
 As at 31 Dec 2020</t>
  </si>
  <si>
    <t>I. TÀI SẢN
ASSETS</t>
  </si>
  <si>
    <t>1.Tiền gửi ngân hàng và tương đương tiền
Cash at bank and cash equivalent</t>
  </si>
  <si>
    <t>1.1</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</si>
  <si>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</si>
  <si>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</si>
  <si>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</si>
  <si>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</si>
  <si>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</si>
  <si>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</si>
  <si>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</si>
  <si>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</si>
  <si>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</si>
  <si>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t>
  </si>
  <si>
    <t>1.2. Tiền gửi có kỳ hạn dưới ba (03) tháng
Deposit with term less than three (03) months</t>
  </si>
  <si>
    <t>2. Các khoản đầu tư thuần
Net Investments</t>
  </si>
  <si>
    <t>2.1</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</si>
  <si>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</si>
  <si>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</si>
  <si>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</si>
  <si>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</si>
  <si>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</si>
  <si>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</si>
  <si>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</si>
  <si>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</si>
  <si>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</si>
  <si>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</si>
  <si>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</si>
  <si>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</si>
  <si>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</si>
  <si>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</si>
  <si>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</si>
  <si>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</si>
  <si>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</si>
  <si>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</si>
  <si>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</si>
  <si>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</si>
  <si>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</si>
  <si>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</si>
  <si>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</si>
  <si>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</si>
  <si>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</si>
  <si>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</si>
  <si>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</si>
  <si>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</si>
  <si>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</si>
  <si>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</si>
  <si>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</si>
  <si>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</si>
  <si>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</si>
  <si>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</si>
  <si>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</si>
  <si>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</si>
  <si>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</si>
  <si>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</si>
  <si>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</si>
  <si>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</si>
  <si>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</si>
  <si>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</si>
  <si>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</si>
  <si>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</si>
  <si>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</si>
  <si>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</si>
  <si>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</si>
  <si>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</si>
  <si>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</si>
  <si>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</si>
  <si>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</si>
  <si>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</si>
  <si>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</si>
  <si>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</si>
  <si>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</si>
  <si>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</si>
  <si>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</si>
  <si>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</si>
  <si>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</si>
  <si>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</si>
  <si>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</si>
  <si>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</si>
  <si>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</si>
  <si>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</si>
  <si>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</si>
  <si>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</si>
  <si>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</si>
  <si>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</si>
  <si>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</si>
  <si>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</si>
  <si>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</si>
  <si>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</si>
  <si>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</si>
  <si>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</si>
  <si>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</si>
  <si>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</si>
  <si>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</si>
  <si>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</si>
  <si>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</si>
  <si>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</si>
  <si>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</si>
  <si>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</si>
  <si>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</si>
  <si>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</si>
  <si>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</si>
  <si>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</si>
  <si>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</si>
  <si>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</si>
  <si>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</si>
  <si>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</si>
  <si>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</si>
  <si>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</si>
  <si>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</si>
  <si>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</si>
  <si>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</si>
  <si>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</si>
  <si>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</si>
  <si>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</si>
  <si>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</si>
  <si>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</si>
  <si>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</si>
  <si>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</si>
  <si>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</si>
  <si>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</si>
  <si>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</si>
  <si>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</si>
  <si>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</si>
  <si>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</si>
  <si>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</si>
  <si>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</si>
  <si>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</si>
  <si>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</si>
  <si>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</si>
  <si>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</si>
  <si>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</si>
  <si>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</si>
  <si>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</si>
  <si>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</si>
  <si>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</si>
  <si>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</si>
  <si>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</si>
  <si>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</si>
  <si>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</si>
  <si>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</si>
  <si>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</si>
  <si>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</si>
  <si>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</si>
  <si>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</si>
  <si>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</si>
  <si>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</si>
  <si>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</si>
  <si>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</si>
  <si>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</si>
  <si>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</si>
  <si>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</si>
  <si>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</si>
  <si>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</si>
  <si>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</si>
  <si>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</si>
  <si>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</si>
  <si>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</si>
  <si>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</si>
  <si>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</si>
  <si>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</si>
  <si>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</si>
  <si>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</si>
  <si>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</si>
  <si>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</si>
  <si>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</si>
  <si>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</si>
  <si>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</si>
  <si>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</si>
  <si>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STT
No</t>
  </si>
  <si>
    <t>Nội dung
Item</t>
  </si>
  <si>
    <t>Bán niên năm 2021
The first 6 months of 2021</t>
  </si>
  <si>
    <t>Bán niên năm 2020
The first 6 months of 2020</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</si>
  <si>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</si>
  <si>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</si>
  <si>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</si>
  <si>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</si>
  <si>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</si>
  <si>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</si>
  <si>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</si>
  <si>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</si>
  <si>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 xml:space="preserve">V. Giá trị tài sản ròng trên một đơn vị quỹ cuối kỳ
NAV per unit at the end of period </t>
  </si>
  <si>
    <t>4067.1</t>
  </si>
  <si>
    <t>Bán niên năm 2020
The first 6 months of  2020</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</si>
  <si>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</si>
  <si>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</si>
  <si>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</si>
  <si>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</si>
  <si>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</si>
  <si>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</si>
  <si>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</si>
  <si>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</si>
  <si>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</si>
  <si>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</si>
  <si>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</si>
  <si>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</si>
  <si>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</si>
  <si>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</si>
  <si>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</si>
  <si>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</si>
  <si>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</si>
  <si>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</si>
  <si>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</si>
  <si>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</si>
  <si>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</si>
  <si>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</si>
  <si>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</si>
  <si>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</si>
  <si>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</si>
  <si>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</si>
  <si>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</si>
  <si>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</si>
  <si>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</si>
  <si>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</si>
  <si>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</si>
  <si>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</si>
  <si>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</si>
  <si>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</si>
  <si>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</si>
  <si>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</si>
  <si>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</si>
  <si>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</si>
  <si>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</si>
  <si>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</si>
  <si>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</si>
  <si>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</si>
  <si>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</si>
  <si>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</si>
  <si>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</si>
  <si>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</si>
  <si>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</si>
  <si>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</si>
  <si>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</si>
  <si>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</si>
  <si>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</si>
  <si>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</si>
  <si>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</si>
  <si>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</si>
  <si>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</si>
  <si>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SHARES</t>
  </si>
  <si>
    <t>TỔNG
TOTAL</t>
  </si>
  <si>
    <t>CỔ PHIẾU CHƯA NIÊM YẾT
UNLISTED SHARES</t>
  </si>
  <si>
    <t>TỔNG CÁC LOẠI CỔ PHIẾU
TOTAL SHARES</t>
  </si>
  <si>
    <t>TRÁI PHIẾU
BONDS</t>
  </si>
  <si>
    <t>Trái phiếu niêm yết
Listed bonds</t>
  </si>
  <si>
    <t>4035.1</t>
  </si>
  <si>
    <t>ANC11607</t>
  </si>
  <si>
    <t>4035.1.1</t>
  </si>
  <si>
    <t>CII120018</t>
  </si>
  <si>
    <t>4035.1.2</t>
  </si>
  <si>
    <t>1.3</t>
  </si>
  <si>
    <t>CII121006</t>
  </si>
  <si>
    <t>4035.1.3</t>
  </si>
  <si>
    <t>1.4</t>
  </si>
  <si>
    <t>HDG121001</t>
  </si>
  <si>
    <t>4035.1.4</t>
  </si>
  <si>
    <t>1.5</t>
  </si>
  <si>
    <t>MSN11906</t>
  </si>
  <si>
    <t>4035.1.5</t>
  </si>
  <si>
    <t>1.6</t>
  </si>
  <si>
    <t>MSN12001</t>
  </si>
  <si>
    <t>4035.1.6</t>
  </si>
  <si>
    <t>1.7</t>
  </si>
  <si>
    <t>MSN12002</t>
  </si>
  <si>
    <t>4035.1.7</t>
  </si>
  <si>
    <t>1.8</t>
  </si>
  <si>
    <t>MSN12003</t>
  </si>
  <si>
    <t>4035.1.8</t>
  </si>
  <si>
    <t>1.9</t>
  </si>
  <si>
    <t>MSR118001</t>
  </si>
  <si>
    <t>4035.1.9</t>
  </si>
  <si>
    <t>1.10</t>
  </si>
  <si>
    <t>MSR11808</t>
  </si>
  <si>
    <t>4035.1.10</t>
  </si>
  <si>
    <t>1.11</t>
  </si>
  <si>
    <t>NPM11805</t>
  </si>
  <si>
    <t>4035.1.11</t>
  </si>
  <si>
    <t>1.12</t>
  </si>
  <si>
    <t>NPM11907</t>
  </si>
  <si>
    <t>4035.1.12</t>
  </si>
  <si>
    <t>1.13</t>
  </si>
  <si>
    <t>NPM11909</t>
  </si>
  <si>
    <t>4035.1.13</t>
  </si>
  <si>
    <t>1.14</t>
  </si>
  <si>
    <t>NPM11910</t>
  </si>
  <si>
    <t>4035.1.14</t>
  </si>
  <si>
    <t>1.15</t>
  </si>
  <si>
    <t>SCR11816</t>
  </si>
  <si>
    <t>4035.1.15</t>
  </si>
  <si>
    <t>1.16</t>
  </si>
  <si>
    <t>VHM11801</t>
  </si>
  <si>
    <t>4035.1.16</t>
  </si>
  <si>
    <t>1.17</t>
  </si>
  <si>
    <t>VJC11912</t>
  </si>
  <si>
    <t>4035.1.17</t>
  </si>
  <si>
    <t>Trái phiếu chưa niêm yết
Unlisted Bonds</t>
  </si>
  <si>
    <t>4035.2</t>
  </si>
  <si>
    <t>BONDSTR282023 11.5% 31 JUL 2023</t>
  </si>
  <si>
    <t>4035.2.1</t>
  </si>
  <si>
    <t>BONDSTR292023 11.5% 31 JUL 2023</t>
  </si>
  <si>
    <t>4035.2.2</t>
  </si>
  <si>
    <t>2.3</t>
  </si>
  <si>
    <t>GEGB2124001</t>
  </si>
  <si>
    <t>4035.2.3</t>
  </si>
  <si>
    <t>2.4</t>
  </si>
  <si>
    <t>KINH BAC CITY DEVELOPMENT 10.8% 24/06/23</t>
  </si>
  <si>
    <t>4035.2.4</t>
  </si>
  <si>
    <t>2.5</t>
  </si>
  <si>
    <t>MASAN GROUP CORPORATION 9.8% 11/01/2024</t>
  </si>
  <si>
    <t>4035.2.5</t>
  </si>
  <si>
    <t>2.6</t>
  </si>
  <si>
    <t>MSNH2023055</t>
  </si>
  <si>
    <t>4035.2.6</t>
  </si>
  <si>
    <t>2.7</t>
  </si>
  <si>
    <t>NVL01 10.5% 24 AUG 2022</t>
  </si>
  <si>
    <t>4035.2.7</t>
  </si>
  <si>
    <t>2.8</t>
  </si>
  <si>
    <t>NVL06 10.5% 24 AUG 2022</t>
  </si>
  <si>
    <t>4035.2.8</t>
  </si>
  <si>
    <t>2.9</t>
  </si>
  <si>
    <t>NVL07 10.5% 24 AUG 2022</t>
  </si>
  <si>
    <t>4035.2.9</t>
  </si>
  <si>
    <t>2.10</t>
  </si>
  <si>
    <t>NVL26 9.5% 26/11/2022</t>
  </si>
  <si>
    <t>4035.2.10</t>
  </si>
  <si>
    <t>2.11</t>
  </si>
  <si>
    <t>TRAI PHIEU MSNH2023056</t>
  </si>
  <si>
    <t>4035.2.11</t>
  </si>
  <si>
    <t>2.12</t>
  </si>
  <si>
    <t>VICB2124002 9.7% 11 MAR 2024</t>
  </si>
  <si>
    <t>4035.2.12</t>
  </si>
  <si>
    <t>CÁC LOẠI CHỨNG KHOÁN KHÁC
OTHER SECURITIES</t>
  </si>
  <si>
    <t>4037.1</t>
  </si>
  <si>
    <t>Chi tiết loại hợp đồng phái sinh(*)
Index future contracts</t>
  </si>
  <si>
    <t>4037.2</t>
  </si>
  <si>
    <t>TỔNG
	TOTAL</t>
  </si>
  <si>
    <t>TỔNG CÁC LOẠI CHỨNG KHOÁN
TOTAL TYPES OF SECURITIES</t>
  </si>
  <si>
    <t>CÁC TÀI SẢN KHÁC
OTHER ASSETS</t>
  </si>
  <si>
    <t>Cổ tức được nhận
Dividend receivables</t>
  </si>
  <si>
    <t>4040.1</t>
  </si>
  <si>
    <t>Lãi trái phiếu được nhận
Coupon receivables</t>
  </si>
  <si>
    <t>4040.2</t>
  </si>
  <si>
    <t>Lãi tiền gửi và chứng chỉ tiền gửi được nhận
Interest receivables from bank deposits and certificates of deposit</t>
  </si>
  <si>
    <t>4040.3</t>
  </si>
  <si>
    <t>Tiền bán chứng khoán chờ thu
Outstanding Settlement of sales transactions</t>
  </si>
  <si>
    <t>4040.4</t>
  </si>
  <si>
    <t>4040.5</t>
  </si>
  <si>
    <t>Phải thu khác
Other receivables</t>
  </si>
  <si>
    <t>4040.6</t>
  </si>
  <si>
    <t>Tài sản khác
Other assets</t>
  </si>
  <si>
    <t>4040.7</t>
  </si>
  <si>
    <t>TIỀN
CASH</t>
  </si>
  <si>
    <t>Tiền gửi Ngân hàng
Cash at bank</t>
  </si>
  <si>
    <t>Tiền gửi ngân hàng
Cash at Bank</t>
  </si>
  <si>
    <t>4043.1</t>
  </si>
  <si>
    <t>Các khoản tương đương tiền
Cash Equivalents</t>
  </si>
  <si>
    <t>4043.2</t>
  </si>
  <si>
    <t>Tiền gửi có kỳ hạn trên 3 tháng
Deposits with term over three (03) months</t>
  </si>
  <si>
    <t>4043.3</t>
  </si>
  <si>
    <t>Chứng chỉ tiền gửi 
Certificates of deposit</t>
  </si>
  <si>
    <t>Công cụ chuyển nhượng…
Transferable instruments…</t>
  </si>
  <si>
    <t>Tổng giá trị danh mục 
Total value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</si>
</sst>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5">
    <font>
      <sz val="10"/>
      <name val="Arial"/>
    </font>
    <font>
      <sz val="10"/>
      <name val="Arial"/>
    </font>
    <font>
      <sz val="12"/>
      <name val="Times New Roman"/>
    </font>
    <font>
      <sz val="12"/>
      <name val="Times New Roman"/>
    </font>
    <font>
      <b/>
      <sz val="13"/>
      <name val="Times New Roman"/>
    </font>
    <font>
      <b/>
      <sz val="12"/>
      <name val="Times New Roman"/>
    </font>
    <font>
      <sz val="12"/>
      <name val="Times New Roman"/>
    </font>
    <font>
      <sz val="12"/>
      <name val="Times New Roman"/>
    </font>
    <font>
      <i/>
      <u/>
      <sz val="12"/>
      <name val="Times New Roman"/>
    </font>
    <font>
      <b/>
      <sz val="12"/>
      <name val="Times New Roman"/>
    </font>
    <font>
      <i/>
      <sz val="12"/>
      <name val="Times New Roman"/>
    </font>
    <font>
      <b/>
      <sz val="12"/>
      <name val="Times New Roman"/>
    </font>
    <font>
      <b/>
      <sz val="12"/>
      <name val="Times New Roman"/>
    </font>
    <font>
      <sz val="12"/>
      <name val="Times New Roman"/>
    </font>
    <font>
      <sz val="12"/>
      <name val="Times New Roman"/>
      <family val="1"/>
    </font>
    <font>
      <b/>
      <sz val="12"/>
      <name val="Times New Roman"/>
      <family val="1"/>
    </font>
    <font>
      <b/>
      <sz val="10"/>
      <name val="Tahoma"/>
      <family val="2"/>
    </font>
    <font>
      <sz val="10"/>
      <name val="Arial"/>
      <family val="2"/>
    </font>
    <font>
      <sz val="10"/>
      <name val="Tahoma"/>
      <family val="2"/>
    </font>
    <font>
      <i/>
      <sz val="10"/>
      <name val="Tahoma"/>
      <family val="2"/>
    </font>
    <font>
      <sz val="10"/>
      <color indexed="63"/>
      <name val="Tahoma"/>
      <family val="2"/>
    </font>
    <font>
      <b/>
      <sz val="10"/>
      <color theme="1"/>
      <name val="Tahoma"/>
      <family val="2"/>
    </font>
    <font>
      <sz val="11"/>
      <color theme="1"/>
      <name val="Calibri"/>
      <family val="2"/>
      <scheme val="minor"/>
    </font>
    <font>
      <sz val="10"/>
      <color theme="1"/>
      <name val="Tahoma"/>
      <family val="2"/>
    </font>
    <font>
      <i/>
      <sz val="10"/>
      <color theme="1"/>
      <name val="Tahoma"/>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22" fillId="0" borderId="0"/>
    <xf numFmtId="0" fontId="22" fillId="0" borderId="0"/>
  </cellStyleXfs>
  <cellXfs count="95">
    <xf numFmtId="0" fontId="0" fillId="0" borderId="0" xfId="0"/>
    <xf numFmtId="0" fontId="3" fillId="0" borderId="0" xfId="0" applyFont="1" applyAlignment="1">
      <alignment horizontal="left"/>
    </xf>
    <xf numFmtId="0" fontId="4" fillId="0" borderId="0" xfId="0" applyFont="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center" vertical="justify"/>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horizontal="center" vertical="justify"/>
    </xf>
    <xf numFmtId="0" fontId="10" fillId="0" borderId="0" xfId="0" applyFont="1" applyAlignment="1">
      <alignment horizontal="center" vertical="justify"/>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2" fillId="0" borderId="0" xfId="0" applyFont="1" applyAlignment="1">
      <alignment horizontal="left"/>
    </xf>
    <xf numFmtId="0" fontId="14" fillId="0" borderId="0" xfId="0" applyFont="1" applyAlignment="1">
      <alignment horizontal="right"/>
    </xf>
    <xf numFmtId="0" fontId="14" fillId="0" borderId="0" xfId="0" applyFont="1" applyAlignment="1">
      <alignment horizontal="left"/>
    </xf>
    <xf numFmtId="0" fontId="15" fillId="0" borderId="0" xfId="0" applyFont="1" applyAlignment="1">
      <alignment horizontal="center"/>
    </xf>
    <xf numFmtId="0" fontId="16" fillId="3" borderId="6" xfId="0" applyFont="1" applyFill="1" applyBorder="1" applyAlignment="1">
      <alignment horizontal="center" vertical="center" wrapText="1"/>
    </xf>
    <xf numFmtId="49" fontId="16" fillId="3" borderId="6" xfId="0" applyNumberFormat="1" applyFont="1" applyFill="1" applyBorder="1" applyAlignment="1">
      <alignment horizontal="center" vertical="center" wrapText="1"/>
    </xf>
    <xf numFmtId="164" fontId="16" fillId="3" borderId="6" xfId="1" applyNumberFormat="1" applyFont="1" applyFill="1" applyBorder="1" applyAlignment="1" applyProtection="1">
      <alignment horizontal="center" vertical="center" wrapText="1"/>
      <protection locked="0"/>
    </xf>
    <xf numFmtId="0" fontId="16" fillId="3" borderId="6" xfId="3" applyFont="1" applyFill="1" applyBorder="1" applyAlignment="1">
      <alignment horizontal="left" vertical="center" wrapText="1"/>
    </xf>
    <xf numFmtId="49" fontId="16" fillId="3" borderId="6" xfId="3" applyNumberFormat="1" applyFont="1" applyFill="1" applyBorder="1" applyAlignment="1">
      <alignment horizontal="center" vertical="center" wrapText="1"/>
    </xf>
    <xf numFmtId="0" fontId="18" fillId="3" borderId="6" xfId="3" applyFont="1" applyFill="1" applyBorder="1" applyAlignment="1">
      <alignment horizontal="center" vertical="center" wrapText="1"/>
    </xf>
    <xf numFmtId="164" fontId="16" fillId="3" borderId="6" xfId="1" applyNumberFormat="1" applyFont="1" applyFill="1" applyBorder="1" applyAlignment="1" applyProtection="1">
      <alignment horizontal="right" vertical="center" wrapText="1"/>
      <protection locked="0"/>
    </xf>
    <xf numFmtId="0" fontId="18" fillId="4" borderId="6" xfId="3" applyFont="1" applyFill="1" applyBorder="1" applyAlignment="1">
      <alignment horizontal="left" vertical="center" wrapText="1"/>
    </xf>
    <xf numFmtId="49" fontId="18" fillId="0" borderId="6" xfId="3" applyNumberFormat="1" applyFont="1" applyBorder="1" applyAlignment="1">
      <alignment horizontal="center" vertical="center" wrapText="1"/>
    </xf>
    <xf numFmtId="0" fontId="18" fillId="0" borderId="6" xfId="3" applyFont="1" applyBorder="1" applyAlignment="1">
      <alignment horizontal="center" vertical="center" wrapText="1"/>
    </xf>
    <xf numFmtId="164" fontId="18" fillId="4" borderId="6" xfId="1" applyNumberFormat="1" applyFont="1" applyFill="1" applyBorder="1" applyAlignment="1" applyProtection="1">
      <alignment horizontal="right" vertical="center" wrapText="1"/>
      <protection locked="0"/>
    </xf>
    <xf numFmtId="0" fontId="18" fillId="4" borderId="6" xfId="3" applyFont="1" applyFill="1" applyBorder="1" applyAlignment="1">
      <alignment horizontal="center" vertical="center" wrapText="1"/>
    </xf>
    <xf numFmtId="49" fontId="18" fillId="4" borderId="6" xfId="3" applyNumberFormat="1" applyFont="1" applyFill="1" applyBorder="1" applyAlignment="1">
      <alignment horizontal="center" vertical="center" wrapText="1"/>
    </xf>
    <xf numFmtId="0" fontId="18" fillId="0" borderId="6" xfId="3" applyFont="1" applyBorder="1" applyAlignment="1">
      <alignment horizontal="left" vertical="center" wrapText="1"/>
    </xf>
    <xf numFmtId="0" fontId="19" fillId="0" borderId="6" xfId="4" applyFont="1" applyBorder="1" applyAlignment="1">
      <alignment horizontal="left" vertical="center" wrapText="1"/>
    </xf>
    <xf numFmtId="49" fontId="19" fillId="0" borderId="6" xfId="3" applyNumberFormat="1" applyFont="1" applyBorder="1" applyAlignment="1">
      <alignment horizontal="center" vertical="center" wrapText="1"/>
    </xf>
    <xf numFmtId="0" fontId="19" fillId="0" borderId="6" xfId="3" applyFont="1" applyBorder="1" applyAlignment="1">
      <alignment horizontal="left" vertical="center" wrapText="1"/>
    </xf>
    <xf numFmtId="49" fontId="18" fillId="0" borderId="6" xfId="3" quotePrefix="1" applyNumberFormat="1" applyFont="1" applyBorder="1" applyAlignment="1">
      <alignment horizontal="center" vertical="center" wrapText="1"/>
    </xf>
    <xf numFmtId="49" fontId="19" fillId="0" borderId="6" xfId="3" quotePrefix="1" applyNumberFormat="1" applyFont="1" applyBorder="1" applyAlignment="1">
      <alignment horizontal="center" vertical="center" wrapText="1"/>
    </xf>
    <xf numFmtId="0" fontId="21" fillId="3" borderId="6" xfId="0" applyFont="1" applyFill="1" applyBorder="1" applyAlignment="1">
      <alignment horizontal="center" vertical="center" wrapText="1"/>
    </xf>
    <xf numFmtId="0" fontId="16" fillId="3" borderId="6" xfId="4" applyFont="1" applyFill="1" applyBorder="1" applyAlignment="1">
      <alignment horizontal="left" vertical="center" wrapText="1"/>
    </xf>
    <xf numFmtId="0" fontId="16" fillId="3" borderId="6" xfId="4" applyFont="1" applyFill="1" applyBorder="1" applyAlignment="1">
      <alignment horizontal="center" vertical="center" wrapText="1"/>
    </xf>
    <xf numFmtId="4" fontId="18" fillId="4" borderId="7" xfId="0" applyNumberFormat="1" applyFont="1" applyFill="1" applyBorder="1" applyAlignment="1" applyProtection="1">
      <alignment horizontal="center" vertical="center" wrapText="1"/>
      <protection locked="0"/>
    </xf>
    <xf numFmtId="4" fontId="18" fillId="4" borderId="7" xfId="0" applyNumberFormat="1" applyFont="1" applyFill="1" applyBorder="1" applyAlignment="1" applyProtection="1">
      <alignment horizontal="left" vertical="center" wrapText="1"/>
      <protection locked="0"/>
    </xf>
    <xf numFmtId="49" fontId="18" fillId="4" borderId="7" xfId="0" applyNumberFormat="1" applyFont="1" applyFill="1" applyBorder="1" applyAlignment="1" applyProtection="1">
      <alignment horizontal="center" vertical="center" wrapText="1"/>
      <protection locked="0"/>
    </xf>
    <xf numFmtId="164" fontId="18" fillId="0" borderId="7" xfId="0" applyNumberFormat="1" applyFont="1" applyBorder="1" applyAlignment="1" applyProtection="1">
      <alignment horizontal="right" vertical="center" wrapText="1"/>
      <protection locked="0"/>
    </xf>
    <xf numFmtId="4" fontId="19" fillId="4" borderId="7" xfId="0" applyNumberFormat="1" applyFont="1" applyFill="1" applyBorder="1" applyAlignment="1" applyProtection="1">
      <alignment horizontal="left" vertical="center" wrapText="1"/>
      <protection locked="0"/>
    </xf>
    <xf numFmtId="49" fontId="19" fillId="4" borderId="7" xfId="0" applyNumberFormat="1" applyFont="1" applyFill="1" applyBorder="1" applyAlignment="1" applyProtection="1">
      <alignment horizontal="center" vertical="center" wrapText="1"/>
      <protection locked="0"/>
    </xf>
    <xf numFmtId="165" fontId="16" fillId="3" borderId="6" xfId="1" applyNumberFormat="1" applyFont="1" applyFill="1" applyBorder="1" applyAlignment="1" applyProtection="1">
      <alignment horizontal="right" vertical="center" wrapText="1"/>
      <protection locked="0"/>
    </xf>
    <xf numFmtId="0" fontId="18" fillId="4" borderId="7"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left" vertical="center" wrapText="1"/>
      <protection locked="0"/>
    </xf>
    <xf numFmtId="165" fontId="18" fillId="4" borderId="7" xfId="0" applyNumberFormat="1" applyFont="1" applyFill="1" applyBorder="1" applyAlignment="1" applyProtection="1">
      <alignment horizontal="right" vertical="center" wrapText="1"/>
      <protection locked="0"/>
    </xf>
    <xf numFmtId="0" fontId="21" fillId="3" borderId="6" xfId="5" applyFont="1" applyFill="1" applyBorder="1" applyAlignment="1">
      <alignment horizontal="center" vertical="center" wrapText="1"/>
    </xf>
    <xf numFmtId="0" fontId="21" fillId="4" borderId="6" xfId="5" applyFont="1" applyFill="1" applyBorder="1" applyAlignment="1">
      <alignment horizontal="center" vertical="center"/>
    </xf>
    <xf numFmtId="0" fontId="16" fillId="4" borderId="6" xfId="5" applyFont="1" applyFill="1" applyBorder="1" applyAlignment="1">
      <alignment horizontal="left" vertical="center" wrapText="1"/>
    </xf>
    <xf numFmtId="49" fontId="16" fillId="4" borderId="6" xfId="5" applyNumberFormat="1" applyFont="1" applyFill="1" applyBorder="1" applyAlignment="1">
      <alignment horizontal="center" vertical="center"/>
    </xf>
    <xf numFmtId="164" fontId="16" fillId="0" borderId="7" xfId="5" applyNumberFormat="1" applyFont="1" applyBorder="1" applyAlignment="1" applyProtection="1">
      <alignment horizontal="right" vertical="center" wrapText="1"/>
      <protection locked="0"/>
    </xf>
    <xf numFmtId="0" fontId="23" fillId="4" borderId="6" xfId="5" applyFont="1" applyFill="1" applyBorder="1" applyAlignment="1">
      <alignment horizontal="center" vertical="center"/>
    </xf>
    <xf numFmtId="0" fontId="18" fillId="4" borderId="6" xfId="5" applyFont="1" applyFill="1" applyBorder="1" applyAlignment="1">
      <alignment horizontal="left" vertical="center" wrapText="1"/>
    </xf>
    <xf numFmtId="49" fontId="18" fillId="4" borderId="6" xfId="5" applyNumberFormat="1" applyFont="1" applyFill="1" applyBorder="1" applyAlignment="1">
      <alignment horizontal="center" vertical="center"/>
    </xf>
    <xf numFmtId="41" fontId="20" fillId="4" borderId="6" xfId="2" applyNumberFormat="1" applyFont="1" applyFill="1" applyBorder="1" applyAlignment="1" applyProtection="1">
      <alignment horizontal="right" vertical="center" wrapText="1"/>
      <protection locked="0"/>
    </xf>
    <xf numFmtId="43" fontId="21" fillId="4" borderId="6" xfId="5" applyNumberFormat="1" applyFont="1" applyFill="1" applyBorder="1" applyAlignment="1">
      <alignment horizontal="right" vertical="center" wrapText="1"/>
    </xf>
    <xf numFmtId="0" fontId="21" fillId="4" borderId="6" xfId="0" applyFont="1" applyFill="1" applyBorder="1" applyAlignment="1">
      <alignment vertical="center" wrapText="1"/>
    </xf>
    <xf numFmtId="49" fontId="21" fillId="4" borderId="6" xfId="0" applyNumberFormat="1" applyFont="1" applyFill="1" applyBorder="1" applyAlignment="1">
      <alignment horizontal="center" vertical="center"/>
    </xf>
    <xf numFmtId="0" fontId="21" fillId="4" borderId="6" xfId="0" applyFont="1" applyFill="1" applyBorder="1" applyAlignment="1">
      <alignment vertical="center"/>
    </xf>
    <xf numFmtId="164" fontId="16" fillId="0" borderId="7" xfId="0" applyNumberFormat="1" applyFont="1" applyBorder="1" applyAlignment="1" applyProtection="1">
      <alignment horizontal="right" vertical="center" wrapText="1"/>
      <protection locked="0"/>
    </xf>
    <xf numFmtId="0" fontId="23" fillId="4" borderId="6" xfId="0" applyFont="1" applyFill="1" applyBorder="1" applyAlignment="1">
      <alignment vertical="center" wrapText="1"/>
    </xf>
    <xf numFmtId="49" fontId="23" fillId="4" borderId="6" xfId="0" applyNumberFormat="1" applyFont="1" applyFill="1" applyBorder="1" applyAlignment="1">
      <alignment horizontal="center" vertical="center"/>
    </xf>
    <xf numFmtId="0" fontId="23" fillId="4" borderId="6" xfId="0" applyFont="1" applyFill="1" applyBorder="1" applyAlignment="1">
      <alignment vertical="center"/>
    </xf>
    <xf numFmtId="41" fontId="23" fillId="4" borderId="6" xfId="0" applyNumberFormat="1" applyFont="1" applyFill="1" applyBorder="1" applyAlignment="1">
      <alignment horizontal="right" vertical="center" wrapText="1"/>
    </xf>
    <xf numFmtId="0" fontId="23" fillId="4" borderId="6" xfId="0" applyFont="1" applyFill="1" applyBorder="1" applyAlignment="1">
      <alignment horizontal="left" vertical="center" wrapText="1"/>
    </xf>
    <xf numFmtId="0" fontId="23" fillId="4" borderId="6" xfId="0" quotePrefix="1" applyFont="1" applyFill="1" applyBorder="1" applyAlignment="1">
      <alignment vertical="center" wrapText="1"/>
    </xf>
    <xf numFmtId="0" fontId="24" fillId="4" borderId="6" xfId="0" applyFont="1" applyFill="1" applyBorder="1" applyAlignment="1">
      <alignment vertical="center" wrapText="1"/>
    </xf>
    <xf numFmtId="49" fontId="24" fillId="4" borderId="6" xfId="0" applyNumberFormat="1" applyFont="1" applyFill="1" applyBorder="1" applyAlignment="1">
      <alignment horizontal="center" vertical="center"/>
    </xf>
    <xf numFmtId="0" fontId="19" fillId="4" borderId="6" xfId="0" applyFont="1" applyFill="1" applyBorder="1" applyAlignment="1">
      <alignment vertical="center" wrapText="1"/>
    </xf>
    <xf numFmtId="0" fontId="21" fillId="3" borderId="6" xfId="6" applyFont="1" applyFill="1" applyBorder="1" applyAlignment="1">
      <alignment horizontal="center" vertical="center" wrapText="1"/>
    </xf>
    <xf numFmtId="0" fontId="16" fillId="0" borderId="7" xfId="6" applyFont="1" applyBorder="1" applyAlignment="1" applyProtection="1">
      <alignment horizontal="center" vertical="center" wrapText="1"/>
      <protection locked="0"/>
    </xf>
    <xf numFmtId="0" fontId="16" fillId="0" borderId="7" xfId="6" applyFont="1" applyBorder="1" applyAlignment="1" applyProtection="1">
      <alignment horizontal="left" vertical="center" wrapText="1"/>
      <protection locked="0"/>
    </xf>
    <xf numFmtId="164" fontId="16" fillId="0" borderId="7" xfId="6" applyNumberFormat="1" applyFont="1" applyBorder="1" applyAlignment="1" applyProtection="1">
      <alignment horizontal="right" vertical="center" wrapText="1"/>
      <protection locked="0"/>
    </xf>
    <xf numFmtId="10" fontId="16" fillId="0" borderId="7" xfId="6" applyNumberFormat="1" applyFont="1" applyBorder="1" applyAlignment="1" applyProtection="1">
      <alignment horizontal="right" vertical="center" wrapText="1"/>
      <protection locked="0"/>
    </xf>
    <xf numFmtId="4" fontId="18" fillId="0" borderId="7" xfId="6" applyNumberFormat="1" applyFont="1" applyBorder="1" applyAlignment="1" applyProtection="1">
      <alignment horizontal="center" vertical="center" wrapText="1"/>
      <protection locked="0"/>
    </xf>
    <xf numFmtId="4" fontId="18" fillId="0" borderId="7" xfId="6" applyNumberFormat="1" applyFont="1" applyBorder="1" applyAlignment="1" applyProtection="1">
      <alignment horizontal="left" vertical="center" wrapText="1"/>
      <protection locked="0"/>
    </xf>
    <xf numFmtId="0" fontId="18" fillId="0" borderId="7" xfId="6" applyFont="1" applyBorder="1" applyAlignment="1" applyProtection="1">
      <alignment horizontal="center" vertical="center" wrapText="1"/>
      <protection locked="0"/>
    </xf>
    <xf numFmtId="164" fontId="18" fillId="0" borderId="7" xfId="6" applyNumberFormat="1" applyFont="1" applyBorder="1" applyAlignment="1" applyProtection="1">
      <alignment horizontal="right" vertical="center" wrapText="1"/>
      <protection locked="0"/>
    </xf>
    <xf numFmtId="37" fontId="18" fillId="0" borderId="7" xfId="6" applyNumberFormat="1" applyFont="1" applyBorder="1" applyAlignment="1" applyProtection="1">
      <alignment horizontal="right" vertical="center" wrapText="1"/>
      <protection locked="0"/>
    </xf>
    <xf numFmtId="10" fontId="18" fillId="0" borderId="7" xfId="6" applyNumberFormat="1" applyFont="1" applyBorder="1" applyAlignment="1" applyProtection="1">
      <alignment horizontal="right" vertical="center" wrapText="1"/>
      <protection locked="0"/>
    </xf>
    <xf numFmtId="0" fontId="3" fillId="0" borderId="0" xfId="0" applyFont="1" applyAlignment="1">
      <alignment horizontal="left"/>
    </xf>
    <xf numFmtId="0" fontId="9" fillId="0" borderId="0" xfId="0" applyFont="1" applyAlignment="1">
      <alignment horizontal="center" vertical="justify"/>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49" fontId="16" fillId="3" borderId="5" xfId="0" applyNumberFormat="1" applyFont="1" applyFill="1" applyBorder="1" applyAlignment="1">
      <alignment horizontal="center" vertical="center" wrapText="1"/>
    </xf>
    <xf numFmtId="0" fontId="17" fillId="3" borderId="5" xfId="0" applyFont="1" applyFill="1" applyBorder="1" applyAlignment="1">
      <alignment vertical="center"/>
    </xf>
    <xf numFmtId="164" fontId="16" fillId="3" borderId="3" xfId="1" applyNumberFormat="1" applyFont="1" applyFill="1" applyBorder="1" applyAlignment="1" applyProtection="1">
      <alignment horizontal="center" vertical="center" wrapText="1"/>
      <protection locked="0"/>
    </xf>
    <xf numFmtId="164" fontId="16" fillId="3" borderId="4" xfId="1" applyNumberFormat="1" applyFont="1" applyFill="1" applyBorder="1" applyAlignment="1" applyProtection="1">
      <alignment horizontal="center" vertical="center" wrapText="1"/>
      <protection locked="0"/>
    </xf>
    <xf numFmtId="0" fontId="21" fillId="3" borderId="3" xfId="5" applyFont="1" applyFill="1" applyBorder="1" applyAlignment="1">
      <alignment horizontal="center" vertical="center" wrapText="1"/>
    </xf>
    <xf numFmtId="0" fontId="21" fillId="3" borderId="4" xfId="5" applyFont="1" applyFill="1" applyBorder="1" applyAlignment="1">
      <alignment horizontal="center" vertical="center" wrapText="1"/>
    </xf>
    <xf numFmtId="0" fontId="23" fillId="4" borderId="2" xfId="5" applyFont="1" applyFill="1" applyBorder="1" applyAlignment="1">
      <alignment horizontal="center" vertical="center"/>
    </xf>
    <xf numFmtId="0" fontId="23" fillId="4" borderId="5" xfId="5" applyFont="1" applyFill="1" applyBorder="1" applyAlignment="1">
      <alignment horizontal="center" vertical="center"/>
    </xf>
  </cellXfs>
  <cellStyles count="7">
    <cellStyle name="Comma" xfId="1" builtinId="3"/>
    <cellStyle name="Comma 2 2" xfId="2"/>
    <cellStyle name="Currency [0] 2" xfId="3"/>
    <cellStyle name="Normal" xfId="0" builtinId="0"/>
    <cellStyle name="Normal 2 2" xfId="4"/>
    <cellStyle name="Normal 7"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28"/>
  <sheetViews>
    <sheetView tabSelected="1" topLeftCell="A7" workbookViewId="0">
      <selection activeCell="A8" sqref="A8"/>
    </sheetView>
  </sheetViews>
  <sheetFormatPr defaultRowHeight="12.5"/>
  <cols>
    <col min="1" max="1" width="58.26953125" bestFit="1" customWidth="1"/>
    <col min="2" max="2" width="7.36328125" customWidth="1"/>
    <col min="3" max="3" width="48.6328125" customWidth="1"/>
    <col min="4" max="4" width="36" customWidth="1"/>
    <col min="5" max="5" width="16.26953125" customWidth="1"/>
  </cols>
  <sheetData>
    <row r="1" spans="1:5" ht="15" customHeight="1">
      <c r="A1" s="12" t="s">
        <v>197</v>
      </c>
      <c r="B1" s="1"/>
      <c r="C1" s="1" t="s">
        <v>0</v>
      </c>
      <c r="D1" s="1" t="s">
        <v>0</v>
      </c>
      <c r="E1" s="1" t="s">
        <v>0</v>
      </c>
    </row>
    <row r="2" spans="1:5" ht="15" customHeight="1">
      <c r="A2" s="12" t="s">
        <v>198</v>
      </c>
      <c r="B2" s="1"/>
      <c r="C2" s="1" t="s">
        <v>0</v>
      </c>
      <c r="D2" s="1" t="s">
        <v>0</v>
      </c>
      <c r="E2" s="1" t="s">
        <v>0</v>
      </c>
    </row>
    <row r="3" spans="1:5" ht="27" customHeight="1">
      <c r="A3" s="1" t="s">
        <v>0</v>
      </c>
      <c r="B3" s="1" t="s">
        <v>0</v>
      </c>
      <c r="C3" s="2" t="s">
        <v>1</v>
      </c>
      <c r="D3" s="1"/>
      <c r="E3" s="1" t="s">
        <v>0</v>
      </c>
    </row>
    <row r="4" spans="1:5" ht="15" customHeight="1">
      <c r="A4" s="1" t="s">
        <v>0</v>
      </c>
      <c r="B4" s="1" t="s">
        <v>0</v>
      </c>
      <c r="C4" s="1" t="s">
        <v>0</v>
      </c>
      <c r="D4" s="1" t="s">
        <v>0</v>
      </c>
      <c r="E4" s="1" t="s">
        <v>0</v>
      </c>
    </row>
    <row r="5" spans="1:5" ht="15" customHeight="1">
      <c r="A5" s="1" t="s">
        <v>0</v>
      </c>
      <c r="B5" s="1" t="s">
        <v>0</v>
      </c>
      <c r="C5" s="13" t="s">
        <v>202</v>
      </c>
      <c r="D5" s="14">
        <v>2021</v>
      </c>
      <c r="E5" s="1" t="s">
        <v>0</v>
      </c>
    </row>
    <row r="6" spans="1:5" ht="15" customHeight="1">
      <c r="A6" s="1" t="s">
        <v>0</v>
      </c>
      <c r="B6" s="1" t="s">
        <v>0</v>
      </c>
      <c r="C6" s="1" t="s">
        <v>0</v>
      </c>
      <c r="D6" s="1" t="s">
        <v>0</v>
      </c>
      <c r="E6" s="1" t="s">
        <v>0</v>
      </c>
    </row>
    <row r="7" spans="1:5" ht="15" customHeight="1">
      <c r="A7" s="1" t="s">
        <v>0</v>
      </c>
      <c r="B7" s="1" t="s">
        <v>0</v>
      </c>
      <c r="C7" s="1" t="s">
        <v>0</v>
      </c>
      <c r="D7" s="1" t="s">
        <v>2</v>
      </c>
      <c r="E7" s="1" t="s">
        <v>0</v>
      </c>
    </row>
    <row r="8" spans="1:5" ht="15" customHeight="1">
      <c r="A8" s="1" t="s">
        <v>0</v>
      </c>
      <c r="B8" s="3" t="s">
        <v>3</v>
      </c>
      <c r="C8" s="3" t="s">
        <v>4</v>
      </c>
      <c r="D8" s="3" t="s">
        <v>5</v>
      </c>
      <c r="E8" s="1" t="s">
        <v>0</v>
      </c>
    </row>
    <row r="9" spans="1:5" ht="15" customHeight="1">
      <c r="A9" s="1" t="s">
        <v>0</v>
      </c>
      <c r="B9" s="4" t="s">
        <v>6</v>
      </c>
      <c r="C9" s="5" t="s">
        <v>7</v>
      </c>
      <c r="D9" s="5" t="s">
        <v>8</v>
      </c>
      <c r="E9" s="1" t="s">
        <v>0</v>
      </c>
    </row>
    <row r="10" spans="1:5" ht="15" customHeight="1">
      <c r="A10" s="1" t="s">
        <v>0</v>
      </c>
      <c r="B10" s="4" t="s">
        <v>9</v>
      </c>
      <c r="C10" s="5" t="s">
        <v>10</v>
      </c>
      <c r="D10" s="5" t="s">
        <v>11</v>
      </c>
      <c r="E10" s="1" t="s">
        <v>0</v>
      </c>
    </row>
    <row r="11" spans="1:5" ht="15" customHeight="1">
      <c r="A11" s="1" t="s">
        <v>0</v>
      </c>
      <c r="B11" s="4" t="s">
        <v>12</v>
      </c>
      <c r="C11" s="5" t="s">
        <v>13</v>
      </c>
      <c r="D11" s="5" t="s">
        <v>14</v>
      </c>
      <c r="E11" s="1" t="s">
        <v>0</v>
      </c>
    </row>
    <row r="12" spans="1:5" ht="15" customHeight="1">
      <c r="A12" s="1" t="s">
        <v>0</v>
      </c>
      <c r="B12" s="4" t="s">
        <v>15</v>
      </c>
      <c r="C12" s="5" t="s">
        <v>16</v>
      </c>
      <c r="D12" s="5" t="s">
        <v>17</v>
      </c>
      <c r="E12" s="1" t="s">
        <v>0</v>
      </c>
    </row>
    <row r="13" spans="1:5" ht="15" customHeight="1">
      <c r="A13" s="1" t="s">
        <v>0</v>
      </c>
      <c r="B13" s="4" t="s">
        <v>18</v>
      </c>
      <c r="C13" s="5" t="s">
        <v>19</v>
      </c>
      <c r="D13" s="5" t="s">
        <v>20</v>
      </c>
      <c r="E13" s="1" t="s">
        <v>0</v>
      </c>
    </row>
    <row r="14" spans="1:5" ht="15" customHeight="1">
      <c r="A14" s="1" t="s">
        <v>0</v>
      </c>
      <c r="B14" s="1" t="s">
        <v>0</v>
      </c>
      <c r="C14" s="1" t="s">
        <v>0</v>
      </c>
      <c r="D14" s="1" t="s">
        <v>0</v>
      </c>
      <c r="E14" s="1" t="s">
        <v>0</v>
      </c>
    </row>
    <row r="15" spans="1:5" ht="15" customHeight="1">
      <c r="A15" s="1" t="s">
        <v>0</v>
      </c>
      <c r="B15" s="1" t="s">
        <v>21</v>
      </c>
      <c r="C15" s="82" t="s">
        <v>22</v>
      </c>
      <c r="D15" s="82"/>
      <c r="E15" s="1" t="s">
        <v>0</v>
      </c>
    </row>
    <row r="16" spans="1:5" ht="15" customHeight="1">
      <c r="A16" s="1" t="s">
        <v>0</v>
      </c>
      <c r="B16" s="6" t="s">
        <v>0</v>
      </c>
      <c r="C16" s="82"/>
      <c r="D16" s="82"/>
      <c r="E16" s="1"/>
    </row>
    <row r="17" spans="1:5" ht="15" customHeight="1">
      <c r="A17" s="1" t="s">
        <v>0</v>
      </c>
      <c r="B17" s="1" t="s">
        <v>0</v>
      </c>
      <c r="C17" s="1" t="s">
        <v>0</v>
      </c>
      <c r="D17" s="14" t="s">
        <v>203</v>
      </c>
      <c r="E17" s="1" t="s">
        <v>0</v>
      </c>
    </row>
    <row r="18" spans="1:5" ht="15" customHeight="1">
      <c r="A18" s="1" t="s">
        <v>0</v>
      </c>
      <c r="B18" s="1" t="s">
        <v>0</v>
      </c>
      <c r="C18" s="1" t="s">
        <v>0</v>
      </c>
      <c r="D18" s="1" t="s">
        <v>0</v>
      </c>
      <c r="E18" s="1" t="s">
        <v>0</v>
      </c>
    </row>
    <row r="19" spans="1:5" ht="15" customHeight="1">
      <c r="A19" s="83"/>
      <c r="B19" s="83"/>
      <c r="C19" s="7" t="s">
        <v>23</v>
      </c>
      <c r="D19" s="83" t="s">
        <v>24</v>
      </c>
      <c r="E19" s="83" t="s">
        <v>25</v>
      </c>
    </row>
    <row r="20" spans="1:5" ht="15" customHeight="1">
      <c r="A20" s="83"/>
      <c r="B20" s="83"/>
      <c r="C20" s="7" t="s">
        <v>26</v>
      </c>
      <c r="D20" s="83"/>
      <c r="E20" s="83"/>
    </row>
    <row r="21" spans="1:5" ht="15" customHeight="1">
      <c r="A21" s="8"/>
      <c r="B21" s="8"/>
      <c r="C21" s="8" t="s">
        <v>28</v>
      </c>
      <c r="D21" s="8" t="s">
        <v>28</v>
      </c>
      <c r="E21" s="8" t="s">
        <v>27</v>
      </c>
    </row>
    <row r="22" spans="1:5" ht="15" customHeight="1">
      <c r="A22" s="7"/>
      <c r="B22" s="7"/>
      <c r="C22" s="7" t="s">
        <v>0</v>
      </c>
      <c r="D22" s="7" t="s">
        <v>0</v>
      </c>
      <c r="E22" s="7" t="s">
        <v>0</v>
      </c>
    </row>
    <row r="28" spans="1:5" ht="15">
      <c r="C28" s="15" t="s">
        <v>199</v>
      </c>
      <c r="D28" s="15" t="s">
        <v>200</v>
      </c>
      <c r="E28" s="15" t="s">
        <v>201</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62"/>
  <sheetViews>
    <sheetView topLeftCell="A58" workbookViewId="0">
      <selection activeCell="D4" sqref="D4"/>
    </sheetView>
  </sheetViews>
  <sheetFormatPr defaultRowHeight="12.5"/>
  <cols>
    <col min="1" max="1" width="68.36328125" customWidth="1"/>
    <col min="2" max="2" width="9.1796875" customWidth="1"/>
    <col min="3" max="3" width="10" customWidth="1"/>
    <col min="4" max="5" width="19.81640625" bestFit="1" customWidth="1"/>
    <col min="6" max="7" width="18.08984375" bestFit="1" customWidth="1"/>
    <col min="8" max="10" width="6.81640625" customWidth="1"/>
  </cols>
  <sheetData>
    <row r="1" spans="1:10" ht="37" customHeight="1">
      <c r="A1" s="84" t="s">
        <v>204</v>
      </c>
      <c r="B1" s="86" t="s">
        <v>205</v>
      </c>
      <c r="C1" s="86" t="s">
        <v>206</v>
      </c>
      <c r="D1" s="89" t="s">
        <v>207</v>
      </c>
      <c r="E1" s="90"/>
      <c r="F1" s="89" t="s">
        <v>208</v>
      </c>
      <c r="G1" s="90"/>
      <c r="H1" s="1"/>
      <c r="I1" s="1"/>
      <c r="J1" s="1"/>
    </row>
    <row r="2" spans="1:10" ht="50">
      <c r="A2" s="85"/>
      <c r="B2" s="87"/>
      <c r="C2" s="88"/>
      <c r="D2" s="16" t="s">
        <v>209</v>
      </c>
      <c r="E2" s="17" t="s">
        <v>210</v>
      </c>
      <c r="F2" s="18" t="s">
        <v>211</v>
      </c>
      <c r="G2" s="17" t="s">
        <v>210</v>
      </c>
      <c r="H2" s="1"/>
      <c r="I2" s="1"/>
      <c r="J2" s="1"/>
    </row>
    <row r="3" spans="1:10" ht="25">
      <c r="A3" s="19" t="s">
        <v>212</v>
      </c>
      <c r="B3" s="20" t="s">
        <v>34</v>
      </c>
      <c r="C3" s="21"/>
      <c r="D3" s="22">
        <v>1060326488834</v>
      </c>
      <c r="E3" s="22">
        <v>1060326488834</v>
      </c>
      <c r="F3" s="22">
        <v>616233283491</v>
      </c>
      <c r="G3" s="22">
        <v>616233283491</v>
      </c>
      <c r="H3" s="1"/>
      <c r="I3" s="1"/>
      <c r="J3" s="1"/>
    </row>
    <row r="4" spans="1:10" ht="25">
      <c r="A4" s="23" t="s">
        <v>213</v>
      </c>
      <c r="B4" s="24" t="s">
        <v>35</v>
      </c>
      <c r="C4" s="25"/>
      <c r="D4" s="26">
        <v>0</v>
      </c>
      <c r="E4" s="26">
        <v>0</v>
      </c>
      <c r="F4" s="26">
        <v>0</v>
      </c>
      <c r="G4" s="26">
        <v>0</v>
      </c>
      <c r="H4" s="1"/>
      <c r="I4" s="1"/>
      <c r="J4" s="1"/>
    </row>
    <row r="5" spans="1:10" ht="25">
      <c r="A5" s="23" t="s">
        <v>214</v>
      </c>
      <c r="B5" s="24" t="s">
        <v>36</v>
      </c>
      <c r="C5" s="27"/>
      <c r="D5" s="26">
        <v>960801688299</v>
      </c>
      <c r="E5" s="26">
        <v>960801688299</v>
      </c>
      <c r="F5" s="26">
        <v>676030508108</v>
      </c>
      <c r="G5" s="26">
        <v>676030508108</v>
      </c>
      <c r="H5" s="1"/>
      <c r="I5" s="1"/>
      <c r="J5" s="1"/>
    </row>
    <row r="6" spans="1:10" ht="25">
      <c r="A6" s="23" t="s">
        <v>215</v>
      </c>
      <c r="B6" s="24" t="s">
        <v>216</v>
      </c>
      <c r="C6" s="27"/>
      <c r="D6" s="26">
        <v>301765510683</v>
      </c>
      <c r="E6" s="26">
        <v>301765510683</v>
      </c>
      <c r="F6" s="26">
        <v>93608396174</v>
      </c>
      <c r="G6" s="26">
        <v>93608396174</v>
      </c>
      <c r="H6" s="1"/>
      <c r="I6" s="1"/>
      <c r="J6" s="1"/>
    </row>
    <row r="7" spans="1:10" ht="25">
      <c r="A7" s="23" t="s">
        <v>217</v>
      </c>
      <c r="B7" s="24" t="s">
        <v>218</v>
      </c>
      <c r="C7" s="27"/>
      <c r="D7" s="26">
        <v>197193753423</v>
      </c>
      <c r="E7" s="26">
        <v>197193753423</v>
      </c>
      <c r="F7" s="26">
        <v>128808287672</v>
      </c>
      <c r="G7" s="26">
        <v>128808287672</v>
      </c>
      <c r="H7" s="1"/>
      <c r="I7" s="1"/>
      <c r="J7" s="1"/>
    </row>
    <row r="8" spans="1:10" ht="25">
      <c r="A8" s="23" t="s">
        <v>219</v>
      </c>
      <c r="B8" s="24" t="s">
        <v>220</v>
      </c>
      <c r="C8" s="27"/>
      <c r="D8" s="26">
        <v>461842424193</v>
      </c>
      <c r="E8" s="26">
        <v>461842424193</v>
      </c>
      <c r="F8" s="26">
        <v>453613824262</v>
      </c>
      <c r="G8" s="26">
        <v>453613824262</v>
      </c>
      <c r="H8" s="1"/>
      <c r="I8" s="1"/>
      <c r="J8" s="1"/>
    </row>
    <row r="9" spans="1:10" ht="25">
      <c r="A9" s="23" t="s">
        <v>221</v>
      </c>
      <c r="B9" s="24" t="s">
        <v>222</v>
      </c>
      <c r="C9" s="27"/>
      <c r="D9" s="26">
        <v>0</v>
      </c>
      <c r="E9" s="26">
        <v>0</v>
      </c>
      <c r="F9" s="26">
        <v>0</v>
      </c>
      <c r="G9" s="26">
        <v>0</v>
      </c>
      <c r="H9" s="1"/>
      <c r="I9" s="1"/>
      <c r="J9" s="1"/>
    </row>
    <row r="10" spans="1:10" ht="25">
      <c r="A10" s="23" t="s">
        <v>223</v>
      </c>
      <c r="B10" s="28" t="s">
        <v>37</v>
      </c>
      <c r="C10" s="27"/>
      <c r="D10" s="26">
        <v>-17972348073</v>
      </c>
      <c r="E10" s="26">
        <v>-17972348073</v>
      </c>
      <c r="F10" s="26">
        <v>9548802195</v>
      </c>
      <c r="G10" s="26">
        <v>9548802195</v>
      </c>
      <c r="H10" s="1"/>
      <c r="I10" s="1"/>
      <c r="J10" s="1"/>
    </row>
    <row r="11" spans="1:10" ht="25">
      <c r="A11" s="23" t="s">
        <v>224</v>
      </c>
      <c r="B11" s="28" t="s">
        <v>38</v>
      </c>
      <c r="C11" s="27"/>
      <c r="D11" s="26">
        <v>117497148608</v>
      </c>
      <c r="E11" s="26">
        <v>117497148608</v>
      </c>
      <c r="F11" s="26">
        <v>-69346026812</v>
      </c>
      <c r="G11" s="26">
        <v>-69346026812</v>
      </c>
      <c r="H11" s="1"/>
      <c r="I11" s="1"/>
      <c r="J11" s="1"/>
    </row>
    <row r="12" spans="1:10" ht="25">
      <c r="A12" s="23" t="s">
        <v>225</v>
      </c>
      <c r="B12" s="28" t="s">
        <v>39</v>
      </c>
      <c r="C12" s="27"/>
      <c r="D12" s="26">
        <v>0</v>
      </c>
      <c r="E12" s="26">
        <v>0</v>
      </c>
      <c r="F12" s="26">
        <v>0</v>
      </c>
      <c r="G12" s="26">
        <v>0</v>
      </c>
      <c r="H12" s="1"/>
      <c r="I12" s="1"/>
      <c r="J12" s="1"/>
    </row>
    <row r="13" spans="1:10" ht="25">
      <c r="A13" s="23" t="s">
        <v>226</v>
      </c>
      <c r="B13" s="28" t="s">
        <v>40</v>
      </c>
      <c r="C13" s="27"/>
      <c r="D13" s="26">
        <v>0</v>
      </c>
      <c r="E13" s="26">
        <v>0</v>
      </c>
      <c r="F13" s="26">
        <v>0</v>
      </c>
      <c r="G13" s="26">
        <v>0</v>
      </c>
      <c r="H13" s="1"/>
      <c r="I13" s="1"/>
      <c r="J13" s="1"/>
    </row>
    <row r="14" spans="1:10" ht="25">
      <c r="A14" s="23" t="s">
        <v>227</v>
      </c>
      <c r="B14" s="28" t="s">
        <v>41</v>
      </c>
      <c r="C14" s="27"/>
      <c r="D14" s="26">
        <v>0</v>
      </c>
      <c r="E14" s="26">
        <v>0</v>
      </c>
      <c r="F14" s="26">
        <v>0</v>
      </c>
      <c r="G14" s="26">
        <v>0</v>
      </c>
      <c r="H14" s="1"/>
      <c r="I14" s="1"/>
      <c r="J14" s="1"/>
    </row>
    <row r="15" spans="1:10" ht="50">
      <c r="A15" s="23" t="s">
        <v>228</v>
      </c>
      <c r="B15" s="28" t="s">
        <v>42</v>
      </c>
      <c r="C15" s="27"/>
      <c r="D15" s="26">
        <v>0</v>
      </c>
      <c r="E15" s="26">
        <v>0</v>
      </c>
      <c r="F15" s="26">
        <v>0</v>
      </c>
      <c r="G15" s="26">
        <v>0</v>
      </c>
      <c r="H15" s="1"/>
      <c r="I15" s="1"/>
      <c r="J15" s="1"/>
    </row>
    <row r="16" spans="1:10" ht="25">
      <c r="A16" s="19" t="s">
        <v>229</v>
      </c>
      <c r="B16" s="20" t="s">
        <v>43</v>
      </c>
      <c r="C16" s="21"/>
      <c r="D16" s="22">
        <v>128071852</v>
      </c>
      <c r="E16" s="22">
        <v>128071852</v>
      </c>
      <c r="F16" s="22">
        <v>497347010</v>
      </c>
      <c r="G16" s="22">
        <v>497347010</v>
      </c>
      <c r="H16" s="1"/>
      <c r="I16" s="1"/>
      <c r="J16" s="1"/>
    </row>
    <row r="17" spans="1:10" ht="25">
      <c r="A17" s="23" t="s">
        <v>230</v>
      </c>
      <c r="B17" s="28" t="s">
        <v>44</v>
      </c>
      <c r="C17" s="27"/>
      <c r="D17" s="26">
        <v>116971852</v>
      </c>
      <c r="E17" s="26">
        <v>116971852</v>
      </c>
      <c r="F17" s="26">
        <v>476347010</v>
      </c>
      <c r="G17" s="26">
        <v>476347010</v>
      </c>
      <c r="H17" s="1"/>
      <c r="I17" s="1"/>
      <c r="J17" s="1"/>
    </row>
    <row r="18" spans="1:10" ht="25">
      <c r="A18" s="29" t="s">
        <v>231</v>
      </c>
      <c r="B18" s="24" t="s">
        <v>232</v>
      </c>
      <c r="C18" s="25"/>
      <c r="D18" s="26">
        <v>115982452</v>
      </c>
      <c r="E18" s="26">
        <v>115982452</v>
      </c>
      <c r="F18" s="26">
        <v>467848424</v>
      </c>
      <c r="G18" s="26">
        <v>467848424</v>
      </c>
      <c r="H18" s="1"/>
      <c r="I18" s="1"/>
      <c r="J18" s="1"/>
    </row>
    <row r="19" spans="1:10" ht="25">
      <c r="A19" s="29" t="s">
        <v>233</v>
      </c>
      <c r="B19" s="24" t="s">
        <v>234</v>
      </c>
      <c r="C19" s="25"/>
      <c r="D19" s="26">
        <v>989400</v>
      </c>
      <c r="E19" s="26">
        <v>989400</v>
      </c>
      <c r="F19" s="26">
        <v>8498586</v>
      </c>
      <c r="G19" s="26">
        <v>8498586</v>
      </c>
      <c r="H19" s="1"/>
      <c r="I19" s="1"/>
      <c r="J19" s="1"/>
    </row>
    <row r="20" spans="1:10" ht="25">
      <c r="A20" s="29" t="s">
        <v>235</v>
      </c>
      <c r="B20" s="24" t="s">
        <v>45</v>
      </c>
      <c r="C20" s="27"/>
      <c r="D20" s="26">
        <v>0</v>
      </c>
      <c r="E20" s="26">
        <v>0</v>
      </c>
      <c r="F20" s="26">
        <v>0</v>
      </c>
      <c r="G20" s="26">
        <v>0</v>
      </c>
      <c r="H20" s="1"/>
      <c r="I20" s="1"/>
      <c r="J20" s="1"/>
    </row>
    <row r="21" spans="1:10" ht="25">
      <c r="A21" s="29" t="s">
        <v>236</v>
      </c>
      <c r="B21" s="24" t="s">
        <v>46</v>
      </c>
      <c r="C21" s="27"/>
      <c r="D21" s="26">
        <v>0</v>
      </c>
      <c r="E21" s="26">
        <v>0</v>
      </c>
      <c r="F21" s="26">
        <v>0</v>
      </c>
      <c r="G21" s="26">
        <v>0</v>
      </c>
      <c r="H21" s="1"/>
      <c r="I21" s="1"/>
      <c r="J21" s="1"/>
    </row>
    <row r="22" spans="1:10" ht="37.5">
      <c r="A22" s="29" t="s">
        <v>237</v>
      </c>
      <c r="B22" s="24" t="s">
        <v>47</v>
      </c>
      <c r="C22" s="27"/>
      <c r="D22" s="26">
        <v>0</v>
      </c>
      <c r="E22" s="26">
        <v>0</v>
      </c>
      <c r="F22" s="26">
        <v>0</v>
      </c>
      <c r="G22" s="26">
        <v>0</v>
      </c>
      <c r="H22" s="1"/>
      <c r="I22" s="1"/>
      <c r="J22" s="1"/>
    </row>
    <row r="23" spans="1:10" ht="25">
      <c r="A23" s="29" t="s">
        <v>238</v>
      </c>
      <c r="B23" s="24" t="s">
        <v>48</v>
      </c>
      <c r="C23" s="27"/>
      <c r="D23" s="26">
        <v>11100000</v>
      </c>
      <c r="E23" s="26">
        <v>11100000</v>
      </c>
      <c r="F23" s="26">
        <v>21000000</v>
      </c>
      <c r="G23" s="26">
        <v>21000000</v>
      </c>
      <c r="H23" s="1"/>
      <c r="I23" s="1"/>
      <c r="J23" s="1"/>
    </row>
    <row r="24" spans="1:10" ht="25">
      <c r="A24" s="19" t="s">
        <v>239</v>
      </c>
      <c r="B24" s="20" t="s">
        <v>49</v>
      </c>
      <c r="C24" s="21"/>
      <c r="D24" s="22">
        <v>178585952863</v>
      </c>
      <c r="E24" s="22">
        <v>178585952863</v>
      </c>
      <c r="F24" s="22">
        <v>125598901935</v>
      </c>
      <c r="G24" s="22">
        <v>125598901935</v>
      </c>
      <c r="H24" s="1"/>
      <c r="I24" s="1"/>
      <c r="J24" s="1"/>
    </row>
    <row r="25" spans="1:10" ht="25">
      <c r="A25" s="29" t="s">
        <v>240</v>
      </c>
      <c r="B25" s="24" t="s">
        <v>50</v>
      </c>
      <c r="C25" s="27"/>
      <c r="D25" s="26">
        <v>162576081038</v>
      </c>
      <c r="E25" s="26">
        <v>162576081038</v>
      </c>
      <c r="F25" s="26">
        <v>116161171853</v>
      </c>
      <c r="G25" s="26">
        <v>116161171853</v>
      </c>
      <c r="H25" s="1"/>
      <c r="I25" s="1"/>
      <c r="J25" s="1"/>
    </row>
    <row r="26" spans="1:10" ht="25">
      <c r="A26" s="29" t="s">
        <v>241</v>
      </c>
      <c r="B26" s="24" t="s">
        <v>51</v>
      </c>
      <c r="C26" s="25"/>
      <c r="D26" s="26">
        <v>4846959803</v>
      </c>
      <c r="E26" s="26">
        <v>4846959803</v>
      </c>
      <c r="F26" s="26">
        <v>2962869687</v>
      </c>
      <c r="G26" s="26">
        <v>2962869687</v>
      </c>
      <c r="H26" s="1"/>
      <c r="I26" s="1"/>
      <c r="J26" s="1"/>
    </row>
    <row r="27" spans="1:10" ht="25">
      <c r="A27" s="30" t="s">
        <v>242</v>
      </c>
      <c r="B27" s="31" t="s">
        <v>243</v>
      </c>
      <c r="C27" s="25"/>
      <c r="D27" s="26">
        <v>4741802370</v>
      </c>
      <c r="E27" s="26">
        <v>4741802370</v>
      </c>
      <c r="F27" s="26">
        <v>2710427341</v>
      </c>
      <c r="G27" s="26">
        <v>2710427341</v>
      </c>
      <c r="H27" s="1"/>
      <c r="I27" s="1"/>
      <c r="J27" s="1"/>
    </row>
    <row r="28" spans="1:10" ht="25">
      <c r="A28" s="30" t="s">
        <v>244</v>
      </c>
      <c r="B28" s="31" t="s">
        <v>245</v>
      </c>
      <c r="C28" s="25"/>
      <c r="D28" s="26">
        <v>29660000</v>
      </c>
      <c r="E28" s="26">
        <v>29660000</v>
      </c>
      <c r="F28" s="26">
        <v>166545000</v>
      </c>
      <c r="G28" s="26">
        <v>166545000</v>
      </c>
      <c r="H28" s="1"/>
      <c r="I28" s="1"/>
      <c r="J28" s="1"/>
    </row>
    <row r="29" spans="1:10" ht="50">
      <c r="A29" s="30" t="s">
        <v>246</v>
      </c>
      <c r="B29" s="31" t="s">
        <v>247</v>
      </c>
      <c r="C29" s="25"/>
      <c r="D29" s="26">
        <v>75497433</v>
      </c>
      <c r="E29" s="26">
        <v>75497433</v>
      </c>
      <c r="F29" s="26">
        <v>85897346</v>
      </c>
      <c r="G29" s="26">
        <v>85897346</v>
      </c>
      <c r="H29" s="1"/>
      <c r="I29" s="1"/>
      <c r="J29" s="1"/>
    </row>
    <row r="30" spans="1:10" ht="25">
      <c r="A30" s="29" t="s">
        <v>248</v>
      </c>
      <c r="B30" s="24" t="s">
        <v>52</v>
      </c>
      <c r="C30" s="25"/>
      <c r="D30" s="26">
        <v>4470842230</v>
      </c>
      <c r="E30" s="26">
        <v>4470842230</v>
      </c>
      <c r="F30" s="26">
        <v>2555545780</v>
      </c>
      <c r="G30" s="26">
        <v>2555545780</v>
      </c>
      <c r="H30" s="1"/>
      <c r="I30" s="1"/>
      <c r="J30" s="1"/>
    </row>
    <row r="31" spans="1:10" ht="25">
      <c r="A31" s="29" t="s">
        <v>249</v>
      </c>
      <c r="B31" s="24" t="s">
        <v>53</v>
      </c>
      <c r="C31" s="25"/>
      <c r="D31" s="26">
        <v>5999897968</v>
      </c>
      <c r="E31" s="26">
        <v>5999897968</v>
      </c>
      <c r="F31" s="26">
        <v>3446169376</v>
      </c>
      <c r="G31" s="26">
        <v>3446169376</v>
      </c>
      <c r="H31" s="1"/>
      <c r="I31" s="1"/>
      <c r="J31" s="1"/>
    </row>
    <row r="32" spans="1:10" ht="25">
      <c r="A32" s="29" t="s">
        <v>250</v>
      </c>
      <c r="B32" s="24" t="s">
        <v>54</v>
      </c>
      <c r="C32" s="25"/>
      <c r="D32" s="26">
        <v>66000000</v>
      </c>
      <c r="E32" s="26">
        <v>66000000</v>
      </c>
      <c r="F32" s="26">
        <v>66000000</v>
      </c>
      <c r="G32" s="26">
        <v>66000000</v>
      </c>
      <c r="H32" s="1"/>
      <c r="I32" s="1"/>
      <c r="J32" s="1"/>
    </row>
    <row r="33" spans="1:10" ht="25">
      <c r="A33" s="29" t="s">
        <v>251</v>
      </c>
      <c r="B33" s="24" t="s">
        <v>55</v>
      </c>
      <c r="C33" s="25"/>
      <c r="D33" s="26">
        <v>0</v>
      </c>
      <c r="E33" s="26">
        <v>0</v>
      </c>
      <c r="F33" s="26">
        <v>0</v>
      </c>
      <c r="G33" s="26">
        <v>0</v>
      </c>
      <c r="H33" s="1"/>
      <c r="I33" s="1"/>
      <c r="J33" s="1"/>
    </row>
    <row r="34" spans="1:10" ht="37.5">
      <c r="A34" s="32" t="s">
        <v>252</v>
      </c>
      <c r="B34" s="31" t="s">
        <v>253</v>
      </c>
      <c r="C34" s="25"/>
      <c r="D34" s="26">
        <v>0</v>
      </c>
      <c r="E34" s="26">
        <v>0</v>
      </c>
      <c r="F34" s="26">
        <v>0</v>
      </c>
      <c r="G34" s="26">
        <v>0</v>
      </c>
      <c r="H34" s="1"/>
      <c r="I34" s="1"/>
      <c r="J34" s="1"/>
    </row>
    <row r="35" spans="1:10" ht="25">
      <c r="A35" s="32" t="s">
        <v>254</v>
      </c>
      <c r="B35" s="31" t="s">
        <v>255</v>
      </c>
      <c r="C35" s="25"/>
      <c r="D35" s="26">
        <v>0</v>
      </c>
      <c r="E35" s="26">
        <v>0</v>
      </c>
      <c r="F35" s="26">
        <v>0</v>
      </c>
      <c r="G35" s="26">
        <v>0</v>
      </c>
      <c r="H35" s="1"/>
      <c r="I35" s="1"/>
      <c r="J35" s="1"/>
    </row>
    <row r="36" spans="1:10" ht="25">
      <c r="A36" s="29" t="s">
        <v>256</v>
      </c>
      <c r="B36" s="24" t="s">
        <v>56</v>
      </c>
      <c r="C36" s="25"/>
      <c r="D36" s="26">
        <v>0</v>
      </c>
      <c r="E36" s="26">
        <v>0</v>
      </c>
      <c r="F36" s="26">
        <v>0</v>
      </c>
      <c r="G36" s="26">
        <v>0</v>
      </c>
      <c r="H36" s="1"/>
      <c r="I36" s="1"/>
      <c r="J36" s="1"/>
    </row>
    <row r="37" spans="1:10" ht="25">
      <c r="A37" s="29" t="s">
        <v>257</v>
      </c>
      <c r="B37" s="24" t="s">
        <v>57</v>
      </c>
      <c r="C37" s="25"/>
      <c r="D37" s="26">
        <v>32728767</v>
      </c>
      <c r="E37" s="26">
        <v>32728767</v>
      </c>
      <c r="F37" s="26">
        <v>27349727</v>
      </c>
      <c r="G37" s="26">
        <v>27349727</v>
      </c>
      <c r="H37" s="1"/>
      <c r="I37" s="1"/>
      <c r="J37" s="1"/>
    </row>
    <row r="38" spans="1:10" ht="25">
      <c r="A38" s="29" t="s">
        <v>258</v>
      </c>
      <c r="B38" s="24" t="s">
        <v>58</v>
      </c>
      <c r="C38" s="25"/>
      <c r="D38" s="26">
        <v>0</v>
      </c>
      <c r="E38" s="26">
        <v>0</v>
      </c>
      <c r="F38" s="26">
        <v>0</v>
      </c>
      <c r="G38" s="26">
        <v>0</v>
      </c>
      <c r="H38" s="1"/>
      <c r="I38" s="1"/>
      <c r="J38" s="1"/>
    </row>
    <row r="39" spans="1:10" ht="25">
      <c r="A39" s="29" t="s">
        <v>259</v>
      </c>
      <c r="B39" s="33" t="s">
        <v>59</v>
      </c>
      <c r="C39" s="25"/>
      <c r="D39" s="26">
        <v>593443057</v>
      </c>
      <c r="E39" s="26">
        <v>593443057</v>
      </c>
      <c r="F39" s="26">
        <v>379795512</v>
      </c>
      <c r="G39" s="26">
        <v>379795512</v>
      </c>
    </row>
    <row r="40" spans="1:10" ht="25">
      <c r="A40" s="32" t="s">
        <v>260</v>
      </c>
      <c r="B40" s="34" t="s">
        <v>261</v>
      </c>
      <c r="C40" s="25"/>
      <c r="D40" s="26">
        <v>360000000</v>
      </c>
      <c r="E40" s="26">
        <v>360000000</v>
      </c>
      <c r="F40" s="26">
        <v>360000000</v>
      </c>
      <c r="G40" s="26">
        <v>360000000</v>
      </c>
    </row>
    <row r="41" spans="1:10" ht="25">
      <c r="A41" s="32" t="s">
        <v>262</v>
      </c>
      <c r="B41" s="34" t="s">
        <v>263</v>
      </c>
      <c r="C41" s="25"/>
      <c r="D41" s="26">
        <v>158684932</v>
      </c>
      <c r="E41" s="26">
        <v>158684932</v>
      </c>
      <c r="F41" s="26">
        <v>-93827917</v>
      </c>
      <c r="G41" s="26">
        <v>-93827917</v>
      </c>
    </row>
    <row r="42" spans="1:10" ht="25">
      <c r="A42" s="32" t="s">
        <v>264</v>
      </c>
      <c r="B42" s="34" t="s">
        <v>265</v>
      </c>
      <c r="C42" s="27"/>
      <c r="D42" s="26">
        <v>0</v>
      </c>
      <c r="E42" s="26">
        <v>0</v>
      </c>
      <c r="F42" s="26">
        <v>0</v>
      </c>
      <c r="G42" s="26">
        <v>0</v>
      </c>
    </row>
    <row r="43" spans="1:10" ht="25">
      <c r="A43" s="32" t="s">
        <v>266</v>
      </c>
      <c r="B43" s="34" t="s">
        <v>267</v>
      </c>
      <c r="C43" s="25"/>
      <c r="D43" s="26">
        <v>0</v>
      </c>
      <c r="E43" s="26">
        <v>0</v>
      </c>
      <c r="F43" s="26">
        <v>0</v>
      </c>
      <c r="G43" s="26">
        <v>0</v>
      </c>
    </row>
    <row r="44" spans="1:10" ht="25">
      <c r="A44" s="32" t="s">
        <v>268</v>
      </c>
      <c r="B44" s="34" t="s">
        <v>269</v>
      </c>
      <c r="C44" s="27"/>
      <c r="D44" s="26">
        <v>0</v>
      </c>
      <c r="E44" s="26">
        <v>0</v>
      </c>
      <c r="F44" s="26">
        <v>0</v>
      </c>
      <c r="G44" s="26">
        <v>0</v>
      </c>
    </row>
    <row r="45" spans="1:10" ht="25">
      <c r="A45" s="32" t="s">
        <v>270</v>
      </c>
      <c r="B45" s="34" t="s">
        <v>271</v>
      </c>
      <c r="C45" s="27"/>
      <c r="D45" s="26">
        <v>0</v>
      </c>
      <c r="E45" s="26">
        <v>0</v>
      </c>
      <c r="F45" s="26">
        <v>0</v>
      </c>
      <c r="G45" s="26">
        <v>0</v>
      </c>
    </row>
    <row r="46" spans="1:10" ht="25">
      <c r="A46" s="32" t="s">
        <v>272</v>
      </c>
      <c r="B46" s="34" t="s">
        <v>273</v>
      </c>
      <c r="C46" s="27"/>
      <c r="D46" s="26">
        <v>0</v>
      </c>
      <c r="E46" s="26">
        <v>0</v>
      </c>
      <c r="F46" s="26">
        <v>4221311</v>
      </c>
      <c r="G46" s="26">
        <v>4221311</v>
      </c>
    </row>
    <row r="47" spans="1:10" ht="25">
      <c r="A47" s="32" t="s">
        <v>274</v>
      </c>
      <c r="B47" s="34" t="s">
        <v>275</v>
      </c>
      <c r="C47" s="27"/>
      <c r="D47" s="26">
        <v>74758125</v>
      </c>
      <c r="E47" s="26">
        <v>74758125</v>
      </c>
      <c r="F47" s="26">
        <v>108302118</v>
      </c>
      <c r="G47" s="26">
        <v>108302118</v>
      </c>
    </row>
    <row r="48" spans="1:10" ht="25">
      <c r="A48" s="32" t="s">
        <v>276</v>
      </c>
      <c r="B48" s="34" t="s">
        <v>277</v>
      </c>
      <c r="C48" s="27"/>
      <c r="D48" s="26">
        <v>0</v>
      </c>
      <c r="E48" s="26">
        <v>0</v>
      </c>
      <c r="F48" s="26">
        <v>0</v>
      </c>
      <c r="G48" s="26">
        <v>0</v>
      </c>
    </row>
    <row r="49" spans="1:7" ht="25">
      <c r="A49" s="32" t="s">
        <v>278</v>
      </c>
      <c r="B49" s="34" t="s">
        <v>279</v>
      </c>
      <c r="C49" s="25"/>
      <c r="D49" s="26">
        <v>0</v>
      </c>
      <c r="E49" s="26">
        <v>0</v>
      </c>
      <c r="F49" s="26">
        <v>0</v>
      </c>
      <c r="G49" s="26">
        <v>0</v>
      </c>
    </row>
    <row r="50" spans="1:7" ht="25">
      <c r="A50" s="32" t="s">
        <v>280</v>
      </c>
      <c r="B50" s="34" t="s">
        <v>281</v>
      </c>
      <c r="C50" s="25"/>
      <c r="D50" s="26">
        <v>0</v>
      </c>
      <c r="E50" s="26">
        <v>0</v>
      </c>
      <c r="F50" s="26">
        <v>1100000</v>
      </c>
      <c r="G50" s="26">
        <v>1100000</v>
      </c>
    </row>
    <row r="51" spans="1:7" ht="25">
      <c r="A51" s="32" t="s">
        <v>282</v>
      </c>
      <c r="B51" s="34" t="s">
        <v>283</v>
      </c>
      <c r="C51" s="25"/>
      <c r="D51" s="26">
        <v>0</v>
      </c>
      <c r="E51" s="26">
        <v>0</v>
      </c>
      <c r="F51" s="26">
        <v>0</v>
      </c>
      <c r="G51" s="26">
        <v>0</v>
      </c>
    </row>
    <row r="52" spans="1:7" ht="25">
      <c r="A52" s="32" t="s">
        <v>284</v>
      </c>
      <c r="B52" s="34" t="s">
        <v>285</v>
      </c>
      <c r="C52" s="25"/>
      <c r="D52" s="26">
        <v>0</v>
      </c>
      <c r="E52" s="26">
        <v>0</v>
      </c>
      <c r="F52" s="26">
        <v>0</v>
      </c>
      <c r="G52" s="26">
        <v>0</v>
      </c>
    </row>
    <row r="53" spans="1:7" ht="25">
      <c r="A53" s="32" t="s">
        <v>286</v>
      </c>
      <c r="B53" s="34" t="s">
        <v>287</v>
      </c>
      <c r="C53" s="25"/>
      <c r="D53" s="26">
        <v>0</v>
      </c>
      <c r="E53" s="26">
        <v>0</v>
      </c>
      <c r="F53" s="26">
        <v>0</v>
      </c>
      <c r="G53" s="26">
        <v>0</v>
      </c>
    </row>
    <row r="54" spans="1:7" ht="37.5">
      <c r="A54" s="19" t="s">
        <v>288</v>
      </c>
      <c r="B54" s="20" t="s">
        <v>60</v>
      </c>
      <c r="C54" s="21"/>
      <c r="D54" s="22">
        <v>881612464119</v>
      </c>
      <c r="E54" s="22">
        <v>881612464119</v>
      </c>
      <c r="F54" s="22">
        <v>490137034546</v>
      </c>
      <c r="G54" s="22">
        <v>490137034546</v>
      </c>
    </row>
    <row r="55" spans="1:7" ht="25">
      <c r="A55" s="19" t="s">
        <v>289</v>
      </c>
      <c r="B55" s="20" t="s">
        <v>61</v>
      </c>
      <c r="C55" s="21"/>
      <c r="D55" s="22">
        <v>0</v>
      </c>
      <c r="E55" s="22">
        <v>0</v>
      </c>
      <c r="F55" s="22">
        <v>0</v>
      </c>
      <c r="G55" s="22">
        <v>0</v>
      </c>
    </row>
    <row r="56" spans="1:7" ht="25">
      <c r="A56" s="23" t="s">
        <v>290</v>
      </c>
      <c r="B56" s="28" t="s">
        <v>62</v>
      </c>
      <c r="C56" s="27"/>
      <c r="D56" s="26">
        <v>0</v>
      </c>
      <c r="E56" s="26">
        <v>0</v>
      </c>
      <c r="F56" s="26">
        <v>0</v>
      </c>
      <c r="G56" s="26">
        <v>0</v>
      </c>
    </row>
    <row r="57" spans="1:7" ht="25">
      <c r="A57" s="23" t="s">
        <v>291</v>
      </c>
      <c r="B57" s="28" t="s">
        <v>63</v>
      </c>
      <c r="C57" s="27"/>
      <c r="D57" s="26">
        <v>0</v>
      </c>
      <c r="E57" s="26">
        <v>0</v>
      </c>
      <c r="F57" s="26">
        <v>0</v>
      </c>
      <c r="G57" s="26">
        <v>0</v>
      </c>
    </row>
    <row r="58" spans="1:7" ht="37.5">
      <c r="A58" s="19" t="s">
        <v>292</v>
      </c>
      <c r="B58" s="20" t="s">
        <v>64</v>
      </c>
      <c r="C58" s="21"/>
      <c r="D58" s="22">
        <v>881612464119</v>
      </c>
      <c r="E58" s="22">
        <v>881612464119</v>
      </c>
      <c r="F58" s="22">
        <v>490137034546</v>
      </c>
      <c r="G58" s="22">
        <v>490137034546</v>
      </c>
    </row>
    <row r="59" spans="1:7" ht="25">
      <c r="A59" s="29" t="s">
        <v>293</v>
      </c>
      <c r="B59" s="24" t="s">
        <v>65</v>
      </c>
      <c r="C59" s="27"/>
      <c r="D59" s="26">
        <v>764115315511</v>
      </c>
      <c r="E59" s="26">
        <v>764115315511</v>
      </c>
      <c r="F59" s="26">
        <v>559483061358</v>
      </c>
      <c r="G59" s="26">
        <v>559483061358</v>
      </c>
    </row>
    <row r="60" spans="1:7" ht="25">
      <c r="A60" s="29" t="s">
        <v>294</v>
      </c>
      <c r="B60" s="24" t="s">
        <v>66</v>
      </c>
      <c r="C60" s="27"/>
      <c r="D60" s="26">
        <v>117497148608</v>
      </c>
      <c r="E60" s="26">
        <v>117497148608</v>
      </c>
      <c r="F60" s="26">
        <v>-69346026812</v>
      </c>
      <c r="G60" s="26">
        <v>-69346026812</v>
      </c>
    </row>
    <row r="61" spans="1:7" ht="25">
      <c r="A61" s="19" t="s">
        <v>295</v>
      </c>
      <c r="B61" s="20" t="s">
        <v>67</v>
      </c>
      <c r="C61" s="21"/>
      <c r="D61" s="22">
        <v>0</v>
      </c>
      <c r="E61" s="22">
        <v>0</v>
      </c>
      <c r="F61" s="22">
        <v>0</v>
      </c>
      <c r="G61" s="22">
        <v>0</v>
      </c>
    </row>
    <row r="62" spans="1:7" ht="37.5">
      <c r="A62" s="19" t="s">
        <v>296</v>
      </c>
      <c r="B62" s="20" t="s">
        <v>68</v>
      </c>
      <c r="C62" s="21"/>
      <c r="D62" s="22">
        <v>881612464119</v>
      </c>
      <c r="E62" s="22">
        <v>881612464119</v>
      </c>
      <c r="F62" s="22">
        <v>490137034546</v>
      </c>
      <c r="G62" s="22">
        <v>490137034546</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105"/>
  <sheetViews>
    <sheetView topLeftCell="A103" workbookViewId="0">
      <selection activeCell="A105" sqref="A105"/>
    </sheetView>
  </sheetViews>
  <sheetFormatPr defaultRowHeight="12.5"/>
  <cols>
    <col min="1" max="1" width="66.453125" customWidth="1"/>
    <col min="2" max="2" width="6.81640625" customWidth="1"/>
    <col min="3" max="3" width="21.08984375" customWidth="1"/>
    <col min="4" max="5" width="21" bestFit="1" customWidth="1"/>
  </cols>
  <sheetData>
    <row r="1" spans="1:5" ht="37.5">
      <c r="A1" s="35" t="s">
        <v>204</v>
      </c>
      <c r="B1" s="35" t="s">
        <v>205</v>
      </c>
      <c r="C1" s="35" t="s">
        <v>206</v>
      </c>
      <c r="D1" s="35" t="s">
        <v>297</v>
      </c>
      <c r="E1" s="35" t="s">
        <v>298</v>
      </c>
    </row>
    <row r="2" spans="1:5" ht="25">
      <c r="A2" s="36" t="s">
        <v>299</v>
      </c>
      <c r="B2" s="37" t="s">
        <v>69</v>
      </c>
      <c r="C2" s="22"/>
      <c r="D2" s="22"/>
      <c r="E2" s="22"/>
    </row>
    <row r="3" spans="1:5" ht="25">
      <c r="A3" s="39" t="s">
        <v>300</v>
      </c>
      <c r="B3" s="40" t="s">
        <v>70</v>
      </c>
      <c r="C3" s="38"/>
      <c r="D3" s="41">
        <v>1930930552020</v>
      </c>
      <c r="E3" s="41">
        <v>2573479238052</v>
      </c>
    </row>
    <row r="4" spans="1:5" ht="25">
      <c r="A4" s="39" t="s">
        <v>302</v>
      </c>
      <c r="B4" s="40" t="s">
        <v>71</v>
      </c>
      <c r="C4" s="38"/>
      <c r="D4" s="41">
        <v>1230930552020</v>
      </c>
      <c r="E4" s="41">
        <v>573479238052</v>
      </c>
    </row>
    <row r="5" spans="1:5" ht="25">
      <c r="A5" s="42" t="s">
        <v>303</v>
      </c>
      <c r="B5" s="43" t="s">
        <v>304</v>
      </c>
      <c r="C5" s="38"/>
      <c r="D5" s="41">
        <v>80337091002</v>
      </c>
      <c r="E5" s="41">
        <v>133582110199</v>
      </c>
    </row>
    <row r="6" spans="1:5" ht="25">
      <c r="A6" s="42" t="s">
        <v>305</v>
      </c>
      <c r="B6" s="43" t="s">
        <v>306</v>
      </c>
      <c r="C6" s="38"/>
      <c r="D6" s="41">
        <v>2683854</v>
      </c>
      <c r="E6" s="41">
        <v>987900</v>
      </c>
    </row>
    <row r="7" spans="1:5" ht="25">
      <c r="A7" s="42" t="s">
        <v>307</v>
      </c>
      <c r="B7" s="43" t="s">
        <v>308</v>
      </c>
      <c r="C7" s="38"/>
      <c r="D7" s="41">
        <v>1150590777164</v>
      </c>
      <c r="E7" s="41">
        <v>439896139953</v>
      </c>
    </row>
    <row r="8" spans="1:5" ht="25">
      <c r="A8" s="42" t="s">
        <v>309</v>
      </c>
      <c r="B8" s="43" t="s">
        <v>310</v>
      </c>
      <c r="C8" s="38"/>
      <c r="D8" s="41">
        <v>0</v>
      </c>
      <c r="E8" s="41">
        <v>0</v>
      </c>
    </row>
    <row r="9" spans="1:5" ht="25">
      <c r="A9" s="39" t="s">
        <v>312</v>
      </c>
      <c r="B9" s="40" t="s">
        <v>72</v>
      </c>
      <c r="C9" s="38"/>
      <c r="D9" s="41">
        <v>700000000000</v>
      </c>
      <c r="E9" s="41">
        <v>2000000000000</v>
      </c>
    </row>
    <row r="10" spans="1:5" ht="25">
      <c r="A10" s="39" t="s">
        <v>313</v>
      </c>
      <c r="B10" s="40" t="s">
        <v>73</v>
      </c>
      <c r="C10" s="38"/>
      <c r="D10" s="41">
        <v>24254599368222</v>
      </c>
      <c r="E10" s="41">
        <v>21373084144081</v>
      </c>
    </row>
    <row r="11" spans="1:5" ht="25">
      <c r="A11" s="39" t="s">
        <v>315</v>
      </c>
      <c r="B11" s="40" t="s">
        <v>74</v>
      </c>
      <c r="C11" s="38"/>
      <c r="D11" s="41">
        <v>24254599368222</v>
      </c>
      <c r="E11" s="41">
        <v>21373084144081</v>
      </c>
    </row>
    <row r="12" spans="1:5" ht="25">
      <c r="A12" s="42" t="s">
        <v>316</v>
      </c>
      <c r="B12" s="43" t="s">
        <v>317</v>
      </c>
      <c r="C12" s="38"/>
      <c r="D12" s="41">
        <v>0</v>
      </c>
      <c r="E12" s="41">
        <v>0</v>
      </c>
    </row>
    <row r="13" spans="1:5" ht="25">
      <c r="A13" s="42" t="s">
        <v>318</v>
      </c>
      <c r="B13" s="43" t="s">
        <v>319</v>
      </c>
      <c r="C13" s="38"/>
      <c r="D13" s="41">
        <v>0</v>
      </c>
      <c r="E13" s="41">
        <v>0</v>
      </c>
    </row>
    <row r="14" spans="1:5" ht="25">
      <c r="A14" s="42" t="s">
        <v>320</v>
      </c>
      <c r="B14" s="43" t="s">
        <v>321</v>
      </c>
      <c r="C14" s="38"/>
      <c r="D14" s="41">
        <v>7466790559461</v>
      </c>
      <c r="E14" s="41">
        <v>7957678670529</v>
      </c>
    </row>
    <row r="15" spans="1:5" ht="25">
      <c r="A15" s="42" t="s">
        <v>322</v>
      </c>
      <c r="B15" s="43" t="s">
        <v>323</v>
      </c>
      <c r="C15" s="38"/>
      <c r="D15" s="41">
        <v>2350136051298</v>
      </c>
      <c r="E15" s="41">
        <v>2061092244400</v>
      </c>
    </row>
    <row r="16" spans="1:5" ht="25">
      <c r="A16" s="42" t="s">
        <v>324</v>
      </c>
      <c r="B16" s="43" t="s">
        <v>325</v>
      </c>
      <c r="C16" s="38"/>
      <c r="D16" s="41">
        <v>4037672757463</v>
      </c>
      <c r="E16" s="41">
        <v>5054313229152</v>
      </c>
    </row>
    <row r="17" spans="1:5" ht="25">
      <c r="A17" s="42" t="s">
        <v>326</v>
      </c>
      <c r="B17" s="43" t="s">
        <v>327</v>
      </c>
      <c r="C17" s="38"/>
      <c r="D17" s="41">
        <v>10400000000000</v>
      </c>
      <c r="E17" s="41">
        <v>6300000000000</v>
      </c>
    </row>
    <row r="18" spans="1:5" ht="25">
      <c r="A18" s="42" t="s">
        <v>328</v>
      </c>
      <c r="B18" s="43" t="s">
        <v>329</v>
      </c>
      <c r="C18" s="38"/>
      <c r="D18" s="41">
        <v>0</v>
      </c>
      <c r="E18" s="41">
        <v>0</v>
      </c>
    </row>
    <row r="19" spans="1:5" ht="25">
      <c r="A19" s="42" t="s">
        <v>330</v>
      </c>
      <c r="B19" s="43" t="s">
        <v>331</v>
      </c>
      <c r="C19" s="38"/>
      <c r="D19" s="41">
        <v>0</v>
      </c>
      <c r="E19" s="41">
        <v>0</v>
      </c>
    </row>
    <row r="20" spans="1:5" ht="25">
      <c r="A20" s="42" t="s">
        <v>332</v>
      </c>
      <c r="B20" s="43" t="s">
        <v>333</v>
      </c>
      <c r="C20" s="38"/>
      <c r="D20" s="41">
        <v>0</v>
      </c>
      <c r="E20" s="41">
        <v>0</v>
      </c>
    </row>
    <row r="21" spans="1:5" ht="25">
      <c r="A21" s="42" t="s">
        <v>334</v>
      </c>
      <c r="B21" s="43" t="s">
        <v>335</v>
      </c>
      <c r="C21" s="38"/>
      <c r="D21" s="41">
        <v>0</v>
      </c>
      <c r="E21" s="41">
        <v>0</v>
      </c>
    </row>
    <row r="22" spans="1:5" ht="25">
      <c r="A22" s="39" t="s">
        <v>337</v>
      </c>
      <c r="B22" s="40" t="s">
        <v>75</v>
      </c>
      <c r="C22" s="38"/>
      <c r="D22" s="41">
        <v>0</v>
      </c>
      <c r="E22" s="41">
        <v>0</v>
      </c>
    </row>
    <row r="23" spans="1:5" ht="25">
      <c r="A23" s="39" t="s">
        <v>338</v>
      </c>
      <c r="B23" s="40" t="s">
        <v>76</v>
      </c>
      <c r="C23" s="38"/>
      <c r="D23" s="41">
        <v>634068765020</v>
      </c>
      <c r="E23" s="41">
        <v>354919439101</v>
      </c>
    </row>
    <row r="24" spans="1:5" ht="25">
      <c r="A24" s="39" t="s">
        <v>339</v>
      </c>
      <c r="B24" s="40" t="s">
        <v>77</v>
      </c>
      <c r="C24" s="38"/>
      <c r="D24" s="41">
        <v>0</v>
      </c>
      <c r="E24" s="41">
        <v>0</v>
      </c>
    </row>
    <row r="25" spans="1:5" ht="25">
      <c r="A25" s="42" t="s">
        <v>340</v>
      </c>
      <c r="B25" s="43" t="s">
        <v>78</v>
      </c>
      <c r="C25" s="38"/>
      <c r="D25" s="41">
        <v>0</v>
      </c>
      <c r="E25" s="41">
        <v>0</v>
      </c>
    </row>
    <row r="26" spans="1:5" ht="25">
      <c r="A26" s="39" t="s">
        <v>341</v>
      </c>
      <c r="B26" s="40" t="s">
        <v>79</v>
      </c>
      <c r="C26" s="38"/>
      <c r="D26" s="41">
        <v>634068765020</v>
      </c>
      <c r="E26" s="41">
        <v>354919439101</v>
      </c>
    </row>
    <row r="27" spans="1:5" ht="25">
      <c r="A27" s="39" t="s">
        <v>342</v>
      </c>
      <c r="B27" s="40" t="s">
        <v>80</v>
      </c>
      <c r="C27" s="38"/>
      <c r="D27" s="41">
        <v>4688395890</v>
      </c>
      <c r="E27" s="41">
        <v>0</v>
      </c>
    </row>
    <row r="28" spans="1:5" ht="25">
      <c r="A28" s="42" t="s">
        <v>343</v>
      </c>
      <c r="B28" s="43" t="s">
        <v>344</v>
      </c>
      <c r="C28" s="38"/>
      <c r="D28" s="41">
        <v>0</v>
      </c>
      <c r="E28" s="41">
        <v>0</v>
      </c>
    </row>
    <row r="29" spans="1:5" ht="25">
      <c r="A29" s="42" t="s">
        <v>345</v>
      </c>
      <c r="B29" s="43" t="s">
        <v>346</v>
      </c>
      <c r="C29" s="38"/>
      <c r="D29" s="41">
        <v>4688395890</v>
      </c>
      <c r="E29" s="41">
        <v>0</v>
      </c>
    </row>
    <row r="30" spans="1:5" ht="25">
      <c r="A30" s="42" t="s">
        <v>347</v>
      </c>
      <c r="B30" s="43" t="s">
        <v>348</v>
      </c>
      <c r="C30" s="38"/>
      <c r="D30" s="41">
        <v>0</v>
      </c>
      <c r="E30" s="41">
        <v>0</v>
      </c>
    </row>
    <row r="31" spans="1:5" ht="25">
      <c r="A31" s="42" t="s">
        <v>349</v>
      </c>
      <c r="B31" s="43" t="s">
        <v>350</v>
      </c>
      <c r="C31" s="38"/>
      <c r="D31" s="41">
        <v>0</v>
      </c>
      <c r="E31" s="41">
        <v>0</v>
      </c>
    </row>
    <row r="32" spans="1:5" ht="25">
      <c r="A32" s="42" t="s">
        <v>351</v>
      </c>
      <c r="B32" s="43" t="s">
        <v>352</v>
      </c>
      <c r="C32" s="38"/>
      <c r="D32" s="41">
        <v>0</v>
      </c>
      <c r="E32" s="41">
        <v>0</v>
      </c>
    </row>
    <row r="33" spans="1:5" ht="37.5">
      <c r="A33" s="39" t="s">
        <v>353</v>
      </c>
      <c r="B33" s="40" t="s">
        <v>81</v>
      </c>
      <c r="C33" s="38"/>
      <c r="D33" s="41">
        <v>0</v>
      </c>
      <c r="E33" s="41">
        <v>0</v>
      </c>
    </row>
    <row r="34" spans="1:5" ht="25">
      <c r="A34" s="39" t="s">
        <v>354</v>
      </c>
      <c r="B34" s="40" t="s">
        <v>82</v>
      </c>
      <c r="C34" s="38"/>
      <c r="D34" s="41">
        <v>629380369130</v>
      </c>
      <c r="E34" s="41">
        <v>354919439101</v>
      </c>
    </row>
    <row r="35" spans="1:5" ht="25">
      <c r="A35" s="42" t="s">
        <v>355</v>
      </c>
      <c r="B35" s="43" t="s">
        <v>356</v>
      </c>
      <c r="C35" s="38"/>
      <c r="D35" s="41">
        <v>0</v>
      </c>
      <c r="E35" s="41">
        <v>0</v>
      </c>
    </row>
    <row r="36" spans="1:5" ht="25">
      <c r="A36" s="42" t="s">
        <v>357</v>
      </c>
      <c r="B36" s="43" t="s">
        <v>358</v>
      </c>
      <c r="C36" s="38"/>
      <c r="D36" s="41">
        <v>157177574614</v>
      </c>
      <c r="E36" s="41">
        <v>165967636366</v>
      </c>
    </row>
    <row r="37" spans="1:5" ht="25">
      <c r="A37" s="42" t="s">
        <v>359</v>
      </c>
      <c r="B37" s="43" t="s">
        <v>360</v>
      </c>
      <c r="C37" s="38"/>
      <c r="D37" s="41">
        <v>591780821</v>
      </c>
      <c r="E37" s="41">
        <v>968082193</v>
      </c>
    </row>
    <row r="38" spans="1:5" ht="25">
      <c r="A38" s="42" t="s">
        <v>361</v>
      </c>
      <c r="B38" s="43" t="s">
        <v>362</v>
      </c>
      <c r="C38" s="38"/>
      <c r="D38" s="41">
        <v>322186712326</v>
      </c>
      <c r="E38" s="41">
        <v>45254520543</v>
      </c>
    </row>
    <row r="39" spans="1:5" ht="25">
      <c r="A39" s="42" t="s">
        <v>363</v>
      </c>
      <c r="B39" s="43" t="s">
        <v>364</v>
      </c>
      <c r="C39" s="38"/>
      <c r="D39" s="41">
        <v>149424301369</v>
      </c>
      <c r="E39" s="41">
        <v>142729199999</v>
      </c>
    </row>
    <row r="40" spans="1:5" ht="25">
      <c r="A40" s="42" t="s">
        <v>365</v>
      </c>
      <c r="B40" s="43" t="s">
        <v>366</v>
      </c>
      <c r="C40" s="38"/>
      <c r="D40" s="41">
        <v>0</v>
      </c>
      <c r="E40" s="41">
        <v>0</v>
      </c>
    </row>
    <row r="41" spans="1:5" ht="25">
      <c r="A41" s="39" t="s">
        <v>367</v>
      </c>
      <c r="B41" s="40" t="s">
        <v>83</v>
      </c>
      <c r="C41" s="38"/>
      <c r="D41" s="41">
        <v>0</v>
      </c>
      <c r="E41" s="41">
        <v>0</v>
      </c>
    </row>
    <row r="42" spans="1:5" ht="25">
      <c r="A42" s="42" t="s">
        <v>368</v>
      </c>
      <c r="B42" s="43" t="s">
        <v>369</v>
      </c>
      <c r="C42" s="38"/>
      <c r="D42" s="41">
        <v>0</v>
      </c>
      <c r="E42" s="41">
        <v>0</v>
      </c>
    </row>
    <row r="43" spans="1:5" ht="25">
      <c r="A43" s="42" t="s">
        <v>370</v>
      </c>
      <c r="B43" s="43" t="s">
        <v>371</v>
      </c>
      <c r="C43" s="38"/>
      <c r="D43" s="41">
        <v>0</v>
      </c>
      <c r="E43" s="41">
        <v>0</v>
      </c>
    </row>
    <row r="44" spans="1:5" ht="25">
      <c r="A44" s="42" t="s">
        <v>372</v>
      </c>
      <c r="B44" s="43" t="s">
        <v>373</v>
      </c>
      <c r="C44" s="38"/>
      <c r="D44" s="41">
        <v>0</v>
      </c>
      <c r="E44" s="41">
        <v>0</v>
      </c>
    </row>
    <row r="45" spans="1:5" ht="25">
      <c r="A45" s="39" t="s">
        <v>374</v>
      </c>
      <c r="B45" s="40" t="s">
        <v>84</v>
      </c>
      <c r="C45" s="38"/>
      <c r="D45" s="41">
        <v>0</v>
      </c>
      <c r="E45" s="41">
        <v>0</v>
      </c>
    </row>
    <row r="46" spans="1:5" ht="25">
      <c r="A46" s="36" t="s">
        <v>375</v>
      </c>
      <c r="B46" s="37" t="s">
        <v>85</v>
      </c>
      <c r="C46" s="22"/>
      <c r="D46" s="22">
        <v>26819598685262</v>
      </c>
      <c r="E46" s="22">
        <v>24301482821234</v>
      </c>
    </row>
    <row r="47" spans="1:5" ht="25">
      <c r="A47" s="36" t="s">
        <v>376</v>
      </c>
      <c r="B47" s="37" t="s">
        <v>86</v>
      </c>
      <c r="C47" s="22"/>
      <c r="D47" s="22"/>
      <c r="E47" s="22"/>
    </row>
    <row r="48" spans="1:5" ht="25">
      <c r="A48" s="39" t="s">
        <v>377</v>
      </c>
      <c r="B48" s="40" t="s">
        <v>87</v>
      </c>
      <c r="C48" s="38"/>
      <c r="D48" s="41">
        <v>0</v>
      </c>
      <c r="E48" s="41">
        <v>0</v>
      </c>
    </row>
    <row r="49" spans="1:5" ht="25">
      <c r="A49" s="42" t="s">
        <v>378</v>
      </c>
      <c r="B49" s="43" t="s">
        <v>379</v>
      </c>
      <c r="C49" s="38"/>
      <c r="D49" s="41">
        <v>0</v>
      </c>
      <c r="E49" s="41">
        <v>0</v>
      </c>
    </row>
    <row r="50" spans="1:5" ht="25">
      <c r="A50" s="42" t="s">
        <v>380</v>
      </c>
      <c r="B50" s="43" t="s">
        <v>381</v>
      </c>
      <c r="C50" s="38"/>
      <c r="D50" s="41">
        <v>0</v>
      </c>
      <c r="E50" s="41">
        <v>0</v>
      </c>
    </row>
    <row r="51" spans="1:5" ht="25">
      <c r="A51" s="39" t="s">
        <v>382</v>
      </c>
      <c r="B51" s="40" t="s">
        <v>88</v>
      </c>
      <c r="C51" s="38"/>
      <c r="D51" s="41">
        <v>2112923140</v>
      </c>
      <c r="E51" s="41">
        <v>0</v>
      </c>
    </row>
    <row r="52" spans="1:5" ht="50">
      <c r="A52" s="39" t="s">
        <v>383</v>
      </c>
      <c r="B52" s="40" t="s">
        <v>89</v>
      </c>
      <c r="C52" s="38"/>
      <c r="D52" s="41">
        <v>12450816421</v>
      </c>
      <c r="E52" s="41">
        <v>5392044861</v>
      </c>
    </row>
    <row r="53" spans="1:5" ht="25">
      <c r="A53" s="42" t="s">
        <v>384</v>
      </c>
      <c r="B53" s="43" t="s">
        <v>385</v>
      </c>
      <c r="C53" s="38"/>
      <c r="D53" s="41">
        <v>0</v>
      </c>
      <c r="E53" s="41">
        <v>0</v>
      </c>
    </row>
    <row r="54" spans="1:5" ht="25">
      <c r="A54" s="42" t="s">
        <v>386</v>
      </c>
      <c r="B54" s="43" t="s">
        <v>387</v>
      </c>
      <c r="C54" s="38"/>
      <c r="D54" s="41">
        <v>12450816421</v>
      </c>
      <c r="E54" s="41">
        <v>5392044861</v>
      </c>
    </row>
    <row r="55" spans="1:5" ht="25">
      <c r="A55" s="39" t="s">
        <v>388</v>
      </c>
      <c r="B55" s="40" t="s">
        <v>90</v>
      </c>
      <c r="C55" s="38"/>
      <c r="D55" s="41">
        <v>2486669346</v>
      </c>
      <c r="E55" s="41">
        <v>2008407439</v>
      </c>
    </row>
    <row r="56" spans="1:5" ht="25">
      <c r="A56" s="39" t="s">
        <v>389</v>
      </c>
      <c r="B56" s="40" t="s">
        <v>91</v>
      </c>
      <c r="C56" s="38"/>
      <c r="D56" s="41">
        <v>0</v>
      </c>
      <c r="E56" s="41">
        <v>0</v>
      </c>
    </row>
    <row r="57" spans="1:5" ht="25">
      <c r="A57" s="39" t="s">
        <v>391</v>
      </c>
      <c r="B57" s="40" t="s">
        <v>92</v>
      </c>
      <c r="C57" s="38"/>
      <c r="D57" s="41">
        <v>245728767</v>
      </c>
      <c r="E57" s="41">
        <v>213000000</v>
      </c>
    </row>
    <row r="58" spans="1:5" ht="25">
      <c r="A58" s="42" t="s">
        <v>392</v>
      </c>
      <c r="B58" s="43" t="s">
        <v>393</v>
      </c>
      <c r="C58" s="38"/>
      <c r="D58" s="41">
        <v>0</v>
      </c>
      <c r="E58" s="41">
        <v>0</v>
      </c>
    </row>
    <row r="59" spans="1:5" ht="25">
      <c r="A59" s="42" t="s">
        <v>394</v>
      </c>
      <c r="B59" s="43" t="s">
        <v>395</v>
      </c>
      <c r="C59" s="38"/>
      <c r="D59" s="41">
        <v>0</v>
      </c>
      <c r="E59" s="41">
        <v>0</v>
      </c>
    </row>
    <row r="60" spans="1:5" ht="25">
      <c r="A60" s="42" t="s">
        <v>396</v>
      </c>
      <c r="B60" s="43" t="s">
        <v>397</v>
      </c>
      <c r="C60" s="38"/>
      <c r="D60" s="41">
        <v>0</v>
      </c>
      <c r="E60" s="41">
        <v>0</v>
      </c>
    </row>
    <row r="61" spans="1:5" ht="25">
      <c r="A61" s="42" t="s">
        <v>398</v>
      </c>
      <c r="B61" s="43" t="s">
        <v>399</v>
      </c>
      <c r="C61" s="38"/>
      <c r="D61" s="41">
        <v>65728767</v>
      </c>
      <c r="E61" s="41">
        <v>33000000</v>
      </c>
    </row>
    <row r="62" spans="1:5" ht="25">
      <c r="A62" s="42" t="s">
        <v>400</v>
      </c>
      <c r="B62" s="43" t="s">
        <v>401</v>
      </c>
      <c r="C62" s="38"/>
      <c r="D62" s="41">
        <v>0</v>
      </c>
      <c r="E62" s="41">
        <v>0</v>
      </c>
    </row>
    <row r="63" spans="1:5" ht="25">
      <c r="A63" s="42" t="s">
        <v>402</v>
      </c>
      <c r="B63" s="43" t="s">
        <v>403</v>
      </c>
      <c r="C63" s="38"/>
      <c r="D63" s="41">
        <v>0</v>
      </c>
      <c r="E63" s="41">
        <v>0</v>
      </c>
    </row>
    <row r="64" spans="1:5" ht="25">
      <c r="A64" s="42" t="s">
        <v>404</v>
      </c>
      <c r="B64" s="43" t="s">
        <v>405</v>
      </c>
      <c r="C64" s="38"/>
      <c r="D64" s="41">
        <v>180000000</v>
      </c>
      <c r="E64" s="41">
        <v>180000000</v>
      </c>
    </row>
    <row r="65" spans="1:5" ht="25">
      <c r="A65" s="42" t="s">
        <v>406</v>
      </c>
      <c r="B65" s="43" t="s">
        <v>407</v>
      </c>
      <c r="C65" s="38"/>
      <c r="D65" s="41">
        <v>0</v>
      </c>
      <c r="E65" s="41">
        <v>0</v>
      </c>
    </row>
    <row r="66" spans="1:5" ht="25">
      <c r="A66" s="42" t="s">
        <v>408</v>
      </c>
      <c r="B66" s="43" t="s">
        <v>409</v>
      </c>
      <c r="C66" s="38"/>
      <c r="D66" s="41">
        <v>0</v>
      </c>
      <c r="E66" s="41">
        <v>0</v>
      </c>
    </row>
    <row r="67" spans="1:5" ht="25">
      <c r="A67" s="39" t="s">
        <v>411</v>
      </c>
      <c r="B67" s="40" t="s">
        <v>93</v>
      </c>
      <c r="C67" s="38"/>
      <c r="D67" s="41">
        <v>80338078902</v>
      </c>
      <c r="E67" s="41">
        <v>133583098099</v>
      </c>
    </row>
    <row r="68" spans="1:5" ht="25">
      <c r="A68" s="42" t="s">
        <v>412</v>
      </c>
      <c r="B68" s="43" t="s">
        <v>413</v>
      </c>
      <c r="C68" s="38"/>
      <c r="D68" s="41">
        <v>80338078902</v>
      </c>
      <c r="E68" s="41">
        <v>133583098099</v>
      </c>
    </row>
    <row r="69" spans="1:5" ht="25">
      <c r="A69" s="42" t="s">
        <v>414</v>
      </c>
      <c r="B69" s="43" t="s">
        <v>415</v>
      </c>
      <c r="C69" s="38"/>
      <c r="D69" s="41">
        <v>0</v>
      </c>
      <c r="E69" s="41">
        <v>0</v>
      </c>
    </row>
    <row r="70" spans="1:5" ht="25">
      <c r="A70" s="39" t="s">
        <v>416</v>
      </c>
      <c r="B70" s="40" t="s">
        <v>94</v>
      </c>
      <c r="C70" s="38"/>
      <c r="D70" s="41">
        <v>1695954</v>
      </c>
      <c r="E70" s="41">
        <v>0</v>
      </c>
    </row>
    <row r="71" spans="1:5" ht="25">
      <c r="A71" s="39" t="s">
        <v>417</v>
      </c>
      <c r="B71" s="40" t="s">
        <v>95</v>
      </c>
      <c r="C71" s="38"/>
      <c r="D71" s="41">
        <v>29321218077</v>
      </c>
      <c r="E71" s="41">
        <v>31066320954</v>
      </c>
    </row>
    <row r="72" spans="1:5" ht="25">
      <c r="A72" s="42" t="s">
        <v>418</v>
      </c>
      <c r="B72" s="43" t="s">
        <v>419</v>
      </c>
      <c r="C72" s="38"/>
      <c r="D72" s="41">
        <v>26802501289</v>
      </c>
      <c r="E72" s="41">
        <v>28885348279</v>
      </c>
    </row>
    <row r="73" spans="1:5" ht="25">
      <c r="A73" s="42" t="s">
        <v>420</v>
      </c>
      <c r="B73" s="43" t="s">
        <v>421</v>
      </c>
      <c r="C73" s="38"/>
      <c r="D73" s="41">
        <v>787889622</v>
      </c>
      <c r="E73" s="41">
        <v>687191460</v>
      </c>
    </row>
    <row r="74" spans="1:5" ht="25">
      <c r="A74" s="42" t="s">
        <v>242</v>
      </c>
      <c r="B74" s="43" t="s">
        <v>422</v>
      </c>
      <c r="C74" s="38"/>
      <c r="D74" s="41">
        <v>781739622</v>
      </c>
      <c r="E74" s="41">
        <v>673991460</v>
      </c>
    </row>
    <row r="75" spans="1:5" ht="25">
      <c r="A75" s="42" t="s">
        <v>423</v>
      </c>
      <c r="B75" s="43" t="s">
        <v>424</v>
      </c>
      <c r="C75" s="38"/>
      <c r="D75" s="41">
        <v>6150000</v>
      </c>
      <c r="E75" s="41">
        <v>13200000</v>
      </c>
    </row>
    <row r="76" spans="1:5" ht="50">
      <c r="A76" s="42" t="s">
        <v>246</v>
      </c>
      <c r="B76" s="43" t="s">
        <v>425</v>
      </c>
      <c r="C76" s="38"/>
      <c r="D76" s="41">
        <v>0</v>
      </c>
      <c r="E76" s="41">
        <v>0</v>
      </c>
    </row>
    <row r="77" spans="1:5" ht="25">
      <c r="A77" s="42" t="s">
        <v>426</v>
      </c>
      <c r="B77" s="43" t="s">
        <v>427</v>
      </c>
      <c r="C77" s="38"/>
      <c r="D77" s="41">
        <v>982758380</v>
      </c>
      <c r="E77" s="41">
        <v>847303551</v>
      </c>
    </row>
    <row r="78" spans="1:5" ht="25">
      <c r="A78" s="42" t="s">
        <v>428</v>
      </c>
      <c r="B78" s="43" t="s">
        <v>429</v>
      </c>
      <c r="C78" s="38"/>
      <c r="D78" s="41">
        <v>737068786</v>
      </c>
      <c r="E78" s="41">
        <v>635477664</v>
      </c>
    </row>
    <row r="79" spans="1:5" ht="25">
      <c r="A79" s="42" t="s">
        <v>430</v>
      </c>
      <c r="B79" s="43" t="s">
        <v>431</v>
      </c>
      <c r="C79" s="38"/>
      <c r="D79" s="41">
        <v>11000000</v>
      </c>
      <c r="E79" s="41">
        <v>11000000</v>
      </c>
    </row>
    <row r="80" spans="1:5" ht="37.5">
      <c r="A80" s="42" t="s">
        <v>432</v>
      </c>
      <c r="B80" s="43" t="s">
        <v>433</v>
      </c>
      <c r="C80" s="38"/>
      <c r="D80" s="41">
        <v>0</v>
      </c>
      <c r="E80" s="41">
        <v>0</v>
      </c>
    </row>
    <row r="81" spans="1:5" ht="25">
      <c r="A81" s="42" t="s">
        <v>434</v>
      </c>
      <c r="B81" s="43" t="s">
        <v>435</v>
      </c>
      <c r="C81" s="38"/>
      <c r="D81" s="41">
        <v>0</v>
      </c>
      <c r="E81" s="41">
        <v>0</v>
      </c>
    </row>
    <row r="82" spans="1:5" ht="25">
      <c r="A82" s="39" t="s">
        <v>436</v>
      </c>
      <c r="B82" s="40" t="s">
        <v>96</v>
      </c>
      <c r="C82" s="38"/>
      <c r="D82" s="41">
        <v>550465754</v>
      </c>
      <c r="E82" s="41">
        <v>0</v>
      </c>
    </row>
    <row r="83" spans="1:5" ht="25">
      <c r="A83" s="42" t="s">
        <v>437</v>
      </c>
      <c r="B83" s="43" t="s">
        <v>438</v>
      </c>
      <c r="C83" s="38"/>
      <c r="D83" s="41">
        <v>0</v>
      </c>
      <c r="E83" s="41">
        <v>0</v>
      </c>
    </row>
    <row r="84" spans="1:5" ht="25">
      <c r="A84" s="42" t="s">
        <v>439</v>
      </c>
      <c r="B84" s="43" t="s">
        <v>440</v>
      </c>
      <c r="C84" s="38"/>
      <c r="D84" s="41">
        <v>158684932</v>
      </c>
      <c r="E84" s="41">
        <v>0</v>
      </c>
    </row>
    <row r="85" spans="1:5" ht="25">
      <c r="A85" s="42" t="s">
        <v>441</v>
      </c>
      <c r="B85" s="43" t="s">
        <v>442</v>
      </c>
      <c r="C85" s="38"/>
      <c r="D85" s="41">
        <v>0</v>
      </c>
      <c r="E85" s="41">
        <v>0</v>
      </c>
    </row>
    <row r="86" spans="1:5" ht="25">
      <c r="A86" s="42" t="s">
        <v>443</v>
      </c>
      <c r="B86" s="43" t="s">
        <v>444</v>
      </c>
      <c r="C86" s="38"/>
      <c r="D86" s="41">
        <v>0</v>
      </c>
      <c r="E86" s="41">
        <v>0</v>
      </c>
    </row>
    <row r="87" spans="1:5" ht="25">
      <c r="A87" s="42" t="s">
        <v>445</v>
      </c>
      <c r="B87" s="43" t="s">
        <v>446</v>
      </c>
      <c r="C87" s="38"/>
      <c r="D87" s="41">
        <v>391780822</v>
      </c>
      <c r="E87" s="41">
        <v>0</v>
      </c>
    </row>
    <row r="88" spans="1:5" ht="25">
      <c r="A88" s="36" t="s">
        <v>447</v>
      </c>
      <c r="B88" s="37" t="s">
        <v>97</v>
      </c>
      <c r="C88" s="22"/>
      <c r="D88" s="22">
        <v>127507596361</v>
      </c>
      <c r="E88" s="22">
        <v>172262871353</v>
      </c>
    </row>
    <row r="89" spans="1:5" ht="37.5">
      <c r="A89" s="36" t="s">
        <v>448</v>
      </c>
      <c r="B89" s="37" t="s">
        <v>98</v>
      </c>
      <c r="C89" s="22"/>
      <c r="D89" s="22">
        <v>26692091088901</v>
      </c>
      <c r="E89" s="22">
        <v>24129219949881</v>
      </c>
    </row>
    <row r="90" spans="1:5" ht="25">
      <c r="A90" s="39" t="s">
        <v>449</v>
      </c>
      <c r="B90" s="40" t="s">
        <v>99</v>
      </c>
      <c r="C90" s="38"/>
      <c r="D90" s="41">
        <v>17639739918600</v>
      </c>
      <c r="E90" s="41">
        <v>16470490293900</v>
      </c>
    </row>
    <row r="91" spans="1:5" ht="25">
      <c r="A91" s="39" t="s">
        <v>450</v>
      </c>
      <c r="B91" s="40" t="s">
        <v>100</v>
      </c>
      <c r="C91" s="38"/>
      <c r="D91" s="41">
        <v>48171275916200</v>
      </c>
      <c r="E91" s="41">
        <v>39178454603200</v>
      </c>
    </row>
    <row r="92" spans="1:5" ht="25">
      <c r="A92" s="39" t="s">
        <v>451</v>
      </c>
      <c r="B92" s="40" t="s">
        <v>101</v>
      </c>
      <c r="C92" s="38"/>
      <c r="D92" s="41">
        <v>-30531535997600</v>
      </c>
      <c r="E92" s="41">
        <v>-22707964309300</v>
      </c>
    </row>
    <row r="93" spans="1:5" ht="25">
      <c r="A93" s="39" t="s">
        <v>452</v>
      </c>
      <c r="B93" s="40" t="s">
        <v>102</v>
      </c>
      <c r="C93" s="38"/>
      <c r="D93" s="41">
        <v>5762831532411</v>
      </c>
      <c r="E93" s="41">
        <v>5250822482210</v>
      </c>
    </row>
    <row r="94" spans="1:5" ht="25">
      <c r="A94" s="39" t="s">
        <v>453</v>
      </c>
      <c r="B94" s="40" t="s">
        <v>103</v>
      </c>
      <c r="C94" s="38"/>
      <c r="D94" s="41">
        <v>3289519637890</v>
      </c>
      <c r="E94" s="41">
        <v>2407907173771</v>
      </c>
    </row>
    <row r="95" spans="1:5" ht="25">
      <c r="A95" s="39" t="s">
        <v>454</v>
      </c>
      <c r="B95" s="40" t="s">
        <v>455</v>
      </c>
      <c r="C95" s="38"/>
      <c r="D95" s="41">
        <v>2407907173771</v>
      </c>
      <c r="E95" s="41">
        <v>1335625620240</v>
      </c>
    </row>
    <row r="96" spans="1:5" ht="25">
      <c r="A96" s="39" t="s">
        <v>456</v>
      </c>
      <c r="B96" s="40" t="s">
        <v>457</v>
      </c>
      <c r="C96" s="38"/>
      <c r="D96" s="41">
        <v>881612464119</v>
      </c>
      <c r="E96" s="41">
        <v>1072281553531</v>
      </c>
    </row>
    <row r="97" spans="1:5" ht="37.5">
      <c r="A97" s="36" t="s">
        <v>458</v>
      </c>
      <c r="B97" s="37" t="s">
        <v>104</v>
      </c>
      <c r="C97" s="22"/>
      <c r="D97" s="44">
        <v>15131.79</v>
      </c>
      <c r="E97" s="44">
        <v>14649.97</v>
      </c>
    </row>
    <row r="98" spans="1:5" ht="25">
      <c r="A98" s="36" t="s">
        <v>459</v>
      </c>
      <c r="B98" s="37" t="s">
        <v>105</v>
      </c>
      <c r="C98" s="22"/>
      <c r="D98" s="22">
        <v>0</v>
      </c>
      <c r="E98" s="22">
        <v>0</v>
      </c>
    </row>
    <row r="99" spans="1:5" ht="25">
      <c r="A99" s="39" t="s">
        <v>460</v>
      </c>
      <c r="B99" s="40" t="s">
        <v>106</v>
      </c>
      <c r="C99" s="38"/>
      <c r="D99" s="41">
        <v>0</v>
      </c>
      <c r="E99" s="41">
        <v>0</v>
      </c>
    </row>
    <row r="100" spans="1:5" ht="37.5">
      <c r="A100" s="39" t="s">
        <v>461</v>
      </c>
      <c r="B100" s="40" t="s">
        <v>107</v>
      </c>
      <c r="C100" s="38"/>
      <c r="D100" s="41">
        <v>0</v>
      </c>
      <c r="E100" s="41">
        <v>0</v>
      </c>
    </row>
    <row r="101" spans="1:5" ht="25">
      <c r="A101" s="36" t="s">
        <v>462</v>
      </c>
      <c r="B101" s="37" t="s">
        <v>108</v>
      </c>
      <c r="C101" s="22"/>
      <c r="D101" s="22"/>
      <c r="E101" s="22"/>
    </row>
    <row r="102" spans="1:5" ht="25">
      <c r="A102" s="39" t="s">
        <v>463</v>
      </c>
      <c r="B102" s="40" t="s">
        <v>109</v>
      </c>
      <c r="C102" s="38"/>
      <c r="D102" s="41">
        <v>0</v>
      </c>
      <c r="E102" s="41">
        <v>0</v>
      </c>
    </row>
    <row r="103" spans="1:5" ht="25">
      <c r="A103" s="39" t="s">
        <v>464</v>
      </c>
      <c r="B103" s="40" t="s">
        <v>110</v>
      </c>
      <c r="C103" s="38"/>
      <c r="D103" s="41">
        <v>0</v>
      </c>
      <c r="E103" s="41">
        <v>0</v>
      </c>
    </row>
    <row r="104" spans="1:5" ht="25">
      <c r="A104" s="39" t="s">
        <v>465</v>
      </c>
      <c r="B104" s="40" t="s">
        <v>111</v>
      </c>
      <c r="C104" s="38"/>
      <c r="D104" s="41">
        <v>0</v>
      </c>
      <c r="E104" s="41">
        <v>0</v>
      </c>
    </row>
    <row r="105" spans="1:5" ht="25">
      <c r="A105" s="46" t="s">
        <v>466</v>
      </c>
      <c r="B105" s="40" t="s">
        <v>112</v>
      </c>
      <c r="C105" s="45"/>
      <c r="D105" s="47">
        <v>1763973991.8599999</v>
      </c>
      <c r="E105" s="47">
        <v>1647049029.3900001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2"/>
  <sheetViews>
    <sheetView workbookViewId="0"/>
  </sheetViews>
  <sheetFormatPr defaultRowHeight="12.5"/>
  <cols>
    <col min="1" max="1" width="84.7265625" customWidth="1"/>
    <col min="2" max="2" width="6.81640625" customWidth="1"/>
    <col min="3" max="3" width="20.90625" customWidth="1"/>
    <col min="4" max="4" width="18.6328125" customWidth="1"/>
    <col min="5" max="5" width="18.90625" customWidth="1"/>
  </cols>
  <sheetData>
    <row r="1" spans="1:5" ht="15" customHeight="1">
      <c r="A1" s="9" t="s">
        <v>29</v>
      </c>
      <c r="B1" s="9" t="s">
        <v>30</v>
      </c>
      <c r="C1" s="9" t="s">
        <v>31</v>
      </c>
      <c r="D1" s="9" t="s">
        <v>32</v>
      </c>
      <c r="E1" s="9" t="s">
        <v>33</v>
      </c>
    </row>
    <row r="2" spans="1:5" ht="15" customHeight="1">
      <c r="A2" s="10" t="s">
        <v>113</v>
      </c>
      <c r="B2" s="5" t="s">
        <v>69</v>
      </c>
      <c r="C2" s="5" t="s">
        <v>0</v>
      </c>
      <c r="D2" s="5" t="s">
        <v>0</v>
      </c>
      <c r="E2" s="5" t="s">
        <v>0</v>
      </c>
    </row>
    <row r="3" spans="1:5" ht="15" customHeight="1">
      <c r="A3" s="5" t="s">
        <v>114</v>
      </c>
      <c r="B3" s="5" t="s">
        <v>34</v>
      </c>
      <c r="C3" s="5" t="s">
        <v>0</v>
      </c>
      <c r="D3" s="5" t="s">
        <v>0</v>
      </c>
      <c r="E3" s="5" t="s">
        <v>0</v>
      </c>
    </row>
    <row r="4" spans="1:5" ht="15" customHeight="1">
      <c r="A4" s="5" t="s">
        <v>115</v>
      </c>
      <c r="B4" s="5" t="s">
        <v>35</v>
      </c>
      <c r="C4" s="5" t="s">
        <v>0</v>
      </c>
      <c r="D4" s="5" t="s">
        <v>0</v>
      </c>
      <c r="E4" s="5" t="s">
        <v>0</v>
      </c>
    </row>
    <row r="5" spans="1:5" ht="15" customHeight="1">
      <c r="A5" s="5" t="s">
        <v>116</v>
      </c>
      <c r="B5" s="5" t="s">
        <v>36</v>
      </c>
      <c r="C5" s="5" t="s">
        <v>0</v>
      </c>
      <c r="D5" s="5" t="s">
        <v>0</v>
      </c>
      <c r="E5" s="5" t="s">
        <v>0</v>
      </c>
    </row>
    <row r="6" spans="1:5" ht="15" customHeight="1">
      <c r="A6" s="5" t="s">
        <v>117</v>
      </c>
      <c r="B6" s="5" t="s">
        <v>37</v>
      </c>
      <c r="C6" s="5" t="s">
        <v>0</v>
      </c>
      <c r="D6" s="5" t="s">
        <v>0</v>
      </c>
      <c r="E6" s="5" t="s">
        <v>0</v>
      </c>
    </row>
    <row r="7" spans="1:5" ht="15" customHeight="1">
      <c r="A7" s="5" t="s">
        <v>118</v>
      </c>
      <c r="B7" s="5" t="s">
        <v>38</v>
      </c>
      <c r="C7" s="5" t="s">
        <v>0</v>
      </c>
      <c r="D7" s="5" t="s">
        <v>0</v>
      </c>
      <c r="E7" s="5" t="s">
        <v>0</v>
      </c>
    </row>
    <row r="8" spans="1:5" ht="15" customHeight="1">
      <c r="A8" s="5" t="s">
        <v>119</v>
      </c>
      <c r="B8" s="5" t="s">
        <v>39</v>
      </c>
      <c r="C8" s="5" t="s">
        <v>0</v>
      </c>
      <c r="D8" s="5" t="s">
        <v>0</v>
      </c>
      <c r="E8" s="5" t="s">
        <v>0</v>
      </c>
    </row>
    <row r="9" spans="1:5" ht="15" customHeight="1">
      <c r="A9" s="5" t="s">
        <v>120</v>
      </c>
      <c r="B9" s="5" t="s">
        <v>40</v>
      </c>
      <c r="C9" s="5" t="s">
        <v>0</v>
      </c>
      <c r="D9" s="5" t="s">
        <v>0</v>
      </c>
      <c r="E9" s="5" t="s">
        <v>0</v>
      </c>
    </row>
    <row r="10" spans="1:5" ht="15" customHeight="1">
      <c r="A10" s="5" t="s">
        <v>121</v>
      </c>
      <c r="B10" s="5" t="s">
        <v>41</v>
      </c>
      <c r="C10" s="5" t="s">
        <v>0</v>
      </c>
      <c r="D10" s="5" t="s">
        <v>0</v>
      </c>
      <c r="E10" s="5" t="s">
        <v>0</v>
      </c>
    </row>
    <row r="11" spans="1:5" ht="15" customHeight="1">
      <c r="A11" s="5" t="s">
        <v>122</v>
      </c>
      <c r="B11" s="5" t="s">
        <v>42</v>
      </c>
      <c r="C11" s="5" t="s">
        <v>0</v>
      </c>
      <c r="D11" s="5" t="s">
        <v>0</v>
      </c>
      <c r="E11" s="5" t="s">
        <v>0</v>
      </c>
    </row>
    <row r="12" spans="1:5" ht="15" customHeight="1">
      <c r="A12" s="5" t="s">
        <v>123</v>
      </c>
      <c r="B12" s="5" t="s">
        <v>43</v>
      </c>
      <c r="C12" s="5" t="s">
        <v>0</v>
      </c>
      <c r="D12" s="5" t="s">
        <v>0</v>
      </c>
      <c r="E12" s="5" t="s">
        <v>0</v>
      </c>
    </row>
    <row r="13" spans="1:5" ht="15" customHeight="1">
      <c r="A13" s="5" t="s">
        <v>124</v>
      </c>
      <c r="B13" s="5" t="s">
        <v>49</v>
      </c>
      <c r="C13" s="5" t="s">
        <v>0</v>
      </c>
      <c r="D13" s="5" t="s">
        <v>0</v>
      </c>
      <c r="E13" s="5" t="s">
        <v>0</v>
      </c>
    </row>
    <row r="14" spans="1:5" ht="15" customHeight="1">
      <c r="A14" s="10" t="s">
        <v>125</v>
      </c>
      <c r="B14" s="5" t="s">
        <v>86</v>
      </c>
      <c r="C14" s="5" t="s">
        <v>0</v>
      </c>
      <c r="D14" s="5" t="s">
        <v>0</v>
      </c>
      <c r="E14" s="5" t="s">
        <v>0</v>
      </c>
    </row>
    <row r="15" spans="1:5" ht="15" customHeight="1">
      <c r="A15" s="5" t="s">
        <v>126</v>
      </c>
      <c r="B15" s="5" t="s">
        <v>127</v>
      </c>
      <c r="C15" s="5" t="s">
        <v>0</v>
      </c>
      <c r="D15" s="5" t="s">
        <v>0</v>
      </c>
      <c r="E15" s="5" t="s">
        <v>0</v>
      </c>
    </row>
    <row r="16" spans="1:5" ht="15" customHeight="1">
      <c r="A16" s="5" t="s">
        <v>128</v>
      </c>
      <c r="B16" s="5" t="s">
        <v>129</v>
      </c>
      <c r="C16" s="5" t="s">
        <v>0</v>
      </c>
      <c r="D16" s="5" t="s">
        <v>0</v>
      </c>
      <c r="E16" s="5" t="s">
        <v>0</v>
      </c>
    </row>
    <row r="17" spans="1:5" ht="15" customHeight="1">
      <c r="A17" s="5" t="s">
        <v>130</v>
      </c>
      <c r="B17" s="5" t="s">
        <v>60</v>
      </c>
      <c r="C17" s="5" t="s">
        <v>0</v>
      </c>
      <c r="D17" s="5" t="s">
        <v>0</v>
      </c>
      <c r="E17" s="5" t="s">
        <v>0</v>
      </c>
    </row>
    <row r="18" spans="1:5" ht="15" customHeight="1">
      <c r="A18" s="5" t="s">
        <v>131</v>
      </c>
      <c r="B18" s="5" t="s">
        <v>61</v>
      </c>
      <c r="C18" s="5" t="s">
        <v>0</v>
      </c>
      <c r="D18" s="5" t="s">
        <v>0</v>
      </c>
      <c r="E18" s="5" t="s">
        <v>0</v>
      </c>
    </row>
    <row r="19" spans="1:5" ht="15" customHeight="1">
      <c r="A19" s="5" t="s">
        <v>132</v>
      </c>
      <c r="B19" s="5" t="s">
        <v>133</v>
      </c>
      <c r="C19" s="5" t="s">
        <v>0</v>
      </c>
      <c r="D19" s="5" t="s">
        <v>0</v>
      </c>
      <c r="E19" s="5" t="s">
        <v>0</v>
      </c>
    </row>
    <row r="20" spans="1:5" ht="15" customHeight="1">
      <c r="A20" s="5" t="s">
        <v>134</v>
      </c>
      <c r="B20" s="5" t="s">
        <v>64</v>
      </c>
      <c r="C20" s="5" t="s">
        <v>0</v>
      </c>
      <c r="D20" s="5" t="s">
        <v>0</v>
      </c>
      <c r="E20" s="5" t="s">
        <v>0</v>
      </c>
    </row>
    <row r="21" spans="1:5" ht="15" customHeight="1">
      <c r="A21" s="10" t="s">
        <v>135</v>
      </c>
      <c r="B21" s="5" t="s">
        <v>67</v>
      </c>
      <c r="C21" s="5" t="s">
        <v>0</v>
      </c>
      <c r="D21" s="5" t="s">
        <v>0</v>
      </c>
      <c r="E21" s="5" t="s">
        <v>0</v>
      </c>
    </row>
    <row r="22" spans="1:5" ht="15" customHeight="1">
      <c r="A22" s="10" t="s">
        <v>136</v>
      </c>
      <c r="B22" s="5" t="s">
        <v>137</v>
      </c>
      <c r="C22" s="5" t="s">
        <v>0</v>
      </c>
      <c r="D22" s="5" t="s">
        <v>0</v>
      </c>
      <c r="E22" s="5" t="s">
        <v>0</v>
      </c>
    </row>
    <row r="23" spans="1:5" ht="15" customHeight="1">
      <c r="A23" s="5" t="s">
        <v>138</v>
      </c>
      <c r="B23" s="5" t="s">
        <v>139</v>
      </c>
      <c r="C23" s="5" t="s">
        <v>0</v>
      </c>
      <c r="D23" s="5" t="s">
        <v>0</v>
      </c>
      <c r="E23" s="5" t="s">
        <v>0</v>
      </c>
    </row>
    <row r="24" spans="1:5" ht="15" customHeight="1">
      <c r="A24" s="5" t="s">
        <v>140</v>
      </c>
      <c r="B24" s="5" t="s">
        <v>141</v>
      </c>
      <c r="C24" s="5" t="s">
        <v>0</v>
      </c>
      <c r="D24" s="5" t="s">
        <v>0</v>
      </c>
      <c r="E24" s="5" t="s">
        <v>0</v>
      </c>
    </row>
    <row r="25" spans="1:5" ht="15" customHeight="1">
      <c r="A25" s="5" t="s">
        <v>142</v>
      </c>
      <c r="B25" s="5" t="s">
        <v>143</v>
      </c>
      <c r="C25" s="5" t="s">
        <v>0</v>
      </c>
      <c r="D25" s="5" t="s">
        <v>0</v>
      </c>
      <c r="E25" s="5" t="s">
        <v>0</v>
      </c>
    </row>
    <row r="26" spans="1:5" ht="15" customHeight="1">
      <c r="A26" s="5" t="s">
        <v>144</v>
      </c>
      <c r="B26" s="5" t="s">
        <v>145</v>
      </c>
      <c r="C26" s="5" t="s">
        <v>0</v>
      </c>
      <c r="D26" s="5" t="s">
        <v>0</v>
      </c>
      <c r="E26" s="5" t="s">
        <v>0</v>
      </c>
    </row>
    <row r="27" spans="1:5" ht="15" customHeight="1">
      <c r="A27" s="10" t="s">
        <v>146</v>
      </c>
      <c r="B27" s="5" t="s">
        <v>147</v>
      </c>
      <c r="C27" s="5" t="s">
        <v>0</v>
      </c>
      <c r="D27" s="5" t="s">
        <v>0</v>
      </c>
      <c r="E27" s="5" t="s">
        <v>0</v>
      </c>
    </row>
    <row r="28" spans="1:5" ht="15" customHeight="1">
      <c r="A28" s="5" t="s">
        <v>148</v>
      </c>
      <c r="B28" s="5" t="s">
        <v>149</v>
      </c>
      <c r="C28" s="5"/>
      <c r="D28" s="5"/>
      <c r="E28" s="5"/>
    </row>
    <row r="29" spans="1:5" ht="15" customHeight="1">
      <c r="A29" s="5" t="s">
        <v>140</v>
      </c>
      <c r="B29" s="5" t="s">
        <v>150</v>
      </c>
      <c r="C29" s="5"/>
      <c r="D29" s="5"/>
      <c r="E29" s="5"/>
    </row>
    <row r="30" spans="1:5" ht="15" customHeight="1">
      <c r="A30" s="5" t="s">
        <v>151</v>
      </c>
      <c r="B30" s="5" t="s">
        <v>152</v>
      </c>
      <c r="C30" s="5"/>
      <c r="D30" s="5"/>
      <c r="E30" s="5"/>
    </row>
    <row r="31" spans="1:5" ht="15" customHeight="1">
      <c r="A31" s="5" t="s">
        <v>144</v>
      </c>
      <c r="B31" s="5" t="s">
        <v>153</v>
      </c>
      <c r="C31" s="5"/>
      <c r="D31" s="5"/>
      <c r="E31" s="5"/>
    </row>
    <row r="32" spans="1:5" ht="15" customHeight="1">
      <c r="A32" s="10" t="s">
        <v>154</v>
      </c>
      <c r="B32" s="5" t="s">
        <v>155</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11"/>
  <sheetViews>
    <sheetView workbookViewId="0">
      <selection activeCell="H2" sqref="H2"/>
    </sheetView>
  </sheetViews>
  <sheetFormatPr defaultRowHeight="12.5"/>
  <cols>
    <col min="1" max="2" width="6.81640625" customWidth="1"/>
    <col min="3" max="3" width="69.7265625" customWidth="1"/>
    <col min="4" max="4" width="10.26953125" customWidth="1"/>
    <col min="5" max="6" width="21" bestFit="1" customWidth="1"/>
  </cols>
  <sheetData>
    <row r="1" spans="1:6" ht="37.5">
      <c r="A1" s="91" t="s">
        <v>467</v>
      </c>
      <c r="B1" s="92"/>
      <c r="C1" s="48" t="s">
        <v>468</v>
      </c>
      <c r="D1" s="48" t="s">
        <v>205</v>
      </c>
      <c r="E1" s="48" t="s">
        <v>469</v>
      </c>
      <c r="F1" s="48" t="s">
        <v>470</v>
      </c>
    </row>
    <row r="2" spans="1:6" ht="25">
      <c r="A2" s="49" t="s">
        <v>69</v>
      </c>
      <c r="B2" s="49"/>
      <c r="C2" s="50" t="s">
        <v>471</v>
      </c>
      <c r="D2" s="51" t="s">
        <v>156</v>
      </c>
      <c r="E2" s="52">
        <v>24129219949881</v>
      </c>
      <c r="F2" s="52">
        <v>15360321152586</v>
      </c>
    </row>
    <row r="3" spans="1:6" ht="50">
      <c r="A3" s="49" t="s">
        <v>86</v>
      </c>
      <c r="B3" s="49"/>
      <c r="C3" s="50" t="s">
        <v>472</v>
      </c>
      <c r="D3" s="51" t="s">
        <v>157</v>
      </c>
      <c r="E3" s="52">
        <v>881612464119</v>
      </c>
      <c r="F3" s="52">
        <v>490137034546</v>
      </c>
    </row>
    <row r="4" spans="1:6" ht="50">
      <c r="A4" s="93"/>
      <c r="B4" s="53" t="s">
        <v>158</v>
      </c>
      <c r="C4" s="54" t="s">
        <v>473</v>
      </c>
      <c r="D4" s="55" t="s">
        <v>159</v>
      </c>
      <c r="E4" s="56">
        <v>881612464119</v>
      </c>
      <c r="F4" s="56">
        <v>490137034546</v>
      </c>
    </row>
    <row r="5" spans="1:6" ht="37.5">
      <c r="A5" s="94"/>
      <c r="B5" s="53" t="s">
        <v>160</v>
      </c>
      <c r="C5" s="54" t="s">
        <v>474</v>
      </c>
      <c r="D5" s="55" t="s">
        <v>161</v>
      </c>
      <c r="E5" s="56">
        <v>0</v>
      </c>
      <c r="F5" s="56">
        <v>0</v>
      </c>
    </row>
    <row r="6" spans="1:6" ht="50">
      <c r="A6" s="49" t="s">
        <v>162</v>
      </c>
      <c r="B6" s="49"/>
      <c r="C6" s="50" t="s">
        <v>475</v>
      </c>
      <c r="D6" s="51" t="s">
        <v>163</v>
      </c>
      <c r="E6" s="52">
        <v>1681258674901</v>
      </c>
      <c r="F6" s="52">
        <v>1196091757711</v>
      </c>
    </row>
    <row r="7" spans="1:6" ht="25">
      <c r="A7" s="93"/>
      <c r="B7" s="53" t="s">
        <v>164</v>
      </c>
      <c r="C7" s="54" t="s">
        <v>476</v>
      </c>
      <c r="D7" s="55" t="s">
        <v>165</v>
      </c>
      <c r="E7" s="56">
        <v>13350878337547</v>
      </c>
      <c r="F7" s="56">
        <v>9201676356819</v>
      </c>
    </row>
    <row r="8" spans="1:6" ht="25">
      <c r="A8" s="94"/>
      <c r="B8" s="53" t="s">
        <v>166</v>
      </c>
      <c r="C8" s="54" t="s">
        <v>477</v>
      </c>
      <c r="D8" s="55" t="s">
        <v>167</v>
      </c>
      <c r="E8" s="56">
        <v>-11669619662646</v>
      </c>
      <c r="F8" s="56">
        <v>-8005584599108</v>
      </c>
    </row>
    <row r="9" spans="1:6" ht="37.5">
      <c r="A9" s="49" t="s">
        <v>168</v>
      </c>
      <c r="B9" s="49"/>
      <c r="C9" s="50" t="s">
        <v>478</v>
      </c>
      <c r="D9" s="51" t="s">
        <v>169</v>
      </c>
      <c r="E9" s="52">
        <v>26692091088901</v>
      </c>
      <c r="F9" s="52">
        <v>17046549944843</v>
      </c>
    </row>
    <row r="10" spans="1:6" ht="25">
      <c r="A10" s="49" t="s">
        <v>180</v>
      </c>
      <c r="B10" s="49"/>
      <c r="C10" s="50" t="s">
        <v>479</v>
      </c>
      <c r="D10" s="51" t="s">
        <v>480</v>
      </c>
      <c r="E10" s="57">
        <v>15131.79</v>
      </c>
      <c r="F10" s="57">
        <v>14204.3</v>
      </c>
    </row>
    <row r="11" spans="1:6" ht="15" customHeight="1">
      <c r="A11" s="11" t="s">
        <v>0</v>
      </c>
      <c r="B11" s="11"/>
      <c r="C11" s="11" t="s">
        <v>0</v>
      </c>
      <c r="D11" s="11" t="s">
        <v>0</v>
      </c>
      <c r="E11" s="11" t="s">
        <v>0</v>
      </c>
      <c r="F11" s="11" t="s">
        <v>0</v>
      </c>
    </row>
  </sheetData>
  <mergeCells count="3">
    <mergeCell ref="A1:B1"/>
    <mergeCell ref="A4:A5"/>
    <mergeCell ref="A7:A8"/>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62"/>
  <sheetViews>
    <sheetView topLeftCell="A58" workbookViewId="0">
      <selection activeCell="A26" sqref="A26:IV29"/>
    </sheetView>
  </sheetViews>
  <sheetFormatPr defaultRowHeight="12.5"/>
  <cols>
    <col min="1" max="1" width="6.81640625" customWidth="1"/>
    <col min="2" max="2" width="22.81640625" customWidth="1"/>
    <col min="3" max="3" width="15.7265625" customWidth="1"/>
    <col min="4" max="4" width="12.6328125" bestFit="1" customWidth="1"/>
    <col min="5" max="5" width="29.36328125" customWidth="1"/>
    <col min="6" max="6" width="21" bestFit="1" customWidth="1"/>
    <col min="7" max="7" width="29.6328125" customWidth="1"/>
  </cols>
  <sheetData>
    <row r="1" spans="1:7" ht="50">
      <c r="A1" s="71" t="s">
        <v>530</v>
      </c>
      <c r="B1" s="71" t="s">
        <v>531</v>
      </c>
      <c r="C1" s="71" t="s">
        <v>532</v>
      </c>
      <c r="D1" s="71" t="s">
        <v>533</v>
      </c>
      <c r="E1" s="71" t="s">
        <v>534</v>
      </c>
      <c r="F1" s="71" t="s">
        <v>535</v>
      </c>
      <c r="G1" s="71" t="s">
        <v>536</v>
      </c>
    </row>
    <row r="2" spans="1:7" ht="25">
      <c r="A2" s="72" t="s">
        <v>69</v>
      </c>
      <c r="B2" s="73" t="s">
        <v>537</v>
      </c>
      <c r="C2" s="72" t="s">
        <v>170</v>
      </c>
      <c r="D2" s="74"/>
      <c r="E2" s="74"/>
      <c r="F2" s="74"/>
      <c r="G2" s="75"/>
    </row>
    <row r="3" spans="1:7" ht="25">
      <c r="A3" s="72"/>
      <c r="B3" s="73" t="s">
        <v>538</v>
      </c>
      <c r="C3" s="72" t="s">
        <v>171</v>
      </c>
      <c r="D3" s="74"/>
      <c r="E3" s="74"/>
      <c r="F3" s="74"/>
      <c r="G3" s="75"/>
    </row>
    <row r="4" spans="1:7" ht="37.5">
      <c r="A4" s="72" t="s">
        <v>86</v>
      </c>
      <c r="B4" s="73" t="s">
        <v>539</v>
      </c>
      <c r="C4" s="72" t="s">
        <v>172</v>
      </c>
      <c r="D4" s="74"/>
      <c r="E4" s="74"/>
      <c r="F4" s="74"/>
      <c r="G4" s="75"/>
    </row>
    <row r="5" spans="1:7" ht="25">
      <c r="A5" s="72"/>
      <c r="B5" s="73" t="s">
        <v>538</v>
      </c>
      <c r="C5" s="72" t="s">
        <v>173</v>
      </c>
      <c r="D5" s="74">
        <v>0</v>
      </c>
      <c r="E5" s="74"/>
      <c r="F5" s="74">
        <v>0</v>
      </c>
      <c r="G5" s="75">
        <v>0</v>
      </c>
    </row>
    <row r="6" spans="1:7" ht="37.5">
      <c r="A6" s="72"/>
      <c r="B6" s="73" t="s">
        <v>540</v>
      </c>
      <c r="C6" s="72" t="s">
        <v>174</v>
      </c>
      <c r="D6" s="74"/>
      <c r="E6" s="74"/>
      <c r="F6" s="74"/>
      <c r="G6" s="75"/>
    </row>
    <row r="7" spans="1:7" ht="25">
      <c r="A7" s="72" t="s">
        <v>162</v>
      </c>
      <c r="B7" s="73" t="s">
        <v>541</v>
      </c>
      <c r="C7" s="72" t="s">
        <v>175</v>
      </c>
      <c r="D7" s="74"/>
      <c r="E7" s="74"/>
      <c r="F7" s="74"/>
      <c r="G7" s="75"/>
    </row>
    <row r="8" spans="1:7" ht="25">
      <c r="A8" s="76" t="s">
        <v>6</v>
      </c>
      <c r="B8" s="77" t="s">
        <v>542</v>
      </c>
      <c r="C8" s="78" t="s">
        <v>543</v>
      </c>
      <c r="D8" s="79">
        <v>72923630</v>
      </c>
      <c r="E8" s="80"/>
      <c r="F8" s="79">
        <v>7466790559461</v>
      </c>
      <c r="G8" s="81">
        <v>0.27840798988406101</v>
      </c>
    </row>
    <row r="9" spans="1:7" ht="15" customHeight="1">
      <c r="A9" s="76" t="s">
        <v>301</v>
      </c>
      <c r="B9" s="77" t="s">
        <v>544</v>
      </c>
      <c r="C9" s="78" t="s">
        <v>545</v>
      </c>
      <c r="D9" s="79">
        <v>2671544</v>
      </c>
      <c r="E9" s="80">
        <v>99303.279999000006</v>
      </c>
      <c r="F9" s="79">
        <v>265293081864</v>
      </c>
      <c r="G9" s="81">
        <v>9.8917618036464105E-3</v>
      </c>
    </row>
    <row r="10" spans="1:7" ht="15" customHeight="1">
      <c r="A10" s="76" t="s">
        <v>311</v>
      </c>
      <c r="B10" s="77" t="s">
        <v>546</v>
      </c>
      <c r="C10" s="78" t="s">
        <v>547</v>
      </c>
      <c r="D10" s="79">
        <v>4884950</v>
      </c>
      <c r="E10" s="80">
        <v>102981.39</v>
      </c>
      <c r="F10" s="79">
        <v>503058941081</v>
      </c>
      <c r="G10" s="81">
        <v>1.8757139023017601E-2</v>
      </c>
    </row>
    <row r="11" spans="1:7" ht="15" customHeight="1">
      <c r="A11" s="76" t="s">
        <v>548</v>
      </c>
      <c r="B11" s="77" t="s">
        <v>549</v>
      </c>
      <c r="C11" s="78" t="s">
        <v>550</v>
      </c>
      <c r="D11" s="79">
        <v>5900000</v>
      </c>
      <c r="E11" s="80">
        <v>100000</v>
      </c>
      <c r="F11" s="79">
        <v>590000000000</v>
      </c>
      <c r="G11" s="81">
        <v>2.1998837750104701E-2</v>
      </c>
    </row>
    <row r="12" spans="1:7" ht="15" customHeight="1">
      <c r="A12" s="76" t="s">
        <v>551</v>
      </c>
      <c r="B12" s="77" t="s">
        <v>552</v>
      </c>
      <c r="C12" s="78" t="s">
        <v>553</v>
      </c>
      <c r="D12" s="79">
        <v>382116</v>
      </c>
      <c r="E12" s="80">
        <v>100906.600001</v>
      </c>
      <c r="F12" s="79">
        <v>38558026366</v>
      </c>
      <c r="G12" s="81">
        <v>1.4376809593049E-3</v>
      </c>
    </row>
    <row r="13" spans="1:7" ht="15" customHeight="1">
      <c r="A13" s="76" t="s">
        <v>554</v>
      </c>
      <c r="B13" s="77" t="s">
        <v>555</v>
      </c>
      <c r="C13" s="78" t="s">
        <v>556</v>
      </c>
      <c r="D13" s="79">
        <v>7346600</v>
      </c>
      <c r="E13" s="80">
        <v>102076.3</v>
      </c>
      <c r="F13" s="79">
        <v>749913745580</v>
      </c>
      <c r="G13" s="81">
        <v>2.7961408162013101E-2</v>
      </c>
    </row>
    <row r="14" spans="1:7" ht="15" customHeight="1">
      <c r="A14" s="76" t="s">
        <v>557</v>
      </c>
      <c r="B14" s="77" t="s">
        <v>558</v>
      </c>
      <c r="C14" s="78" t="s">
        <v>559</v>
      </c>
      <c r="D14" s="79">
        <v>4706856</v>
      </c>
      <c r="E14" s="80">
        <v>99798.64</v>
      </c>
      <c r="F14" s="79">
        <v>469737827476</v>
      </c>
      <c r="G14" s="81">
        <v>1.7514722460561301E-2</v>
      </c>
    </row>
    <row r="15" spans="1:7" ht="15" customHeight="1">
      <c r="A15" s="76" t="s">
        <v>560</v>
      </c>
      <c r="B15" s="77" t="s">
        <v>561</v>
      </c>
      <c r="C15" s="78" t="s">
        <v>562</v>
      </c>
      <c r="D15" s="79">
        <v>453375</v>
      </c>
      <c r="E15" s="80">
        <v>97615.429999</v>
      </c>
      <c r="F15" s="79">
        <v>44256395576</v>
      </c>
      <c r="G15" s="81">
        <v>1.6501512977642001E-3</v>
      </c>
    </row>
    <row r="16" spans="1:7" ht="15" customHeight="1">
      <c r="A16" s="76" t="s">
        <v>563</v>
      </c>
      <c r="B16" s="77" t="s">
        <v>564</v>
      </c>
      <c r="C16" s="78" t="s">
        <v>565</v>
      </c>
      <c r="D16" s="79">
        <v>15208813</v>
      </c>
      <c r="E16" s="80">
        <v>100997.93999899999</v>
      </c>
      <c r="F16" s="79">
        <v>1536058782845</v>
      </c>
      <c r="G16" s="81">
        <v>5.7273742268526197E-2</v>
      </c>
    </row>
    <row r="17" spans="1:7" ht="15" customHeight="1">
      <c r="A17" s="76" t="s">
        <v>566</v>
      </c>
      <c r="B17" s="77" t="s">
        <v>567</v>
      </c>
      <c r="C17" s="78" t="s">
        <v>568</v>
      </c>
      <c r="D17" s="79">
        <v>396109</v>
      </c>
      <c r="E17" s="80">
        <v>97521.339999000003</v>
      </c>
      <c r="F17" s="79">
        <v>38629080466</v>
      </c>
      <c r="G17" s="81">
        <v>1.44033029424962E-3</v>
      </c>
    </row>
    <row r="18" spans="1:7" ht="15" customHeight="1">
      <c r="A18" s="76" t="s">
        <v>569</v>
      </c>
      <c r="B18" s="77" t="s">
        <v>570</v>
      </c>
      <c r="C18" s="78" t="s">
        <v>571</v>
      </c>
      <c r="D18" s="79">
        <v>14391170</v>
      </c>
      <c r="E18" s="80">
        <v>109232.519999</v>
      </c>
      <c r="F18" s="79">
        <v>1571983764848</v>
      </c>
      <c r="G18" s="81">
        <v>5.8613247099474401E-2</v>
      </c>
    </row>
    <row r="19" spans="1:7" ht="15" customHeight="1">
      <c r="A19" s="76" t="s">
        <v>572</v>
      </c>
      <c r="B19" s="77" t="s">
        <v>573</v>
      </c>
      <c r="C19" s="78" t="s">
        <v>574</v>
      </c>
      <c r="D19" s="79">
        <v>4779900</v>
      </c>
      <c r="E19" s="80">
        <v>99999.63</v>
      </c>
      <c r="F19" s="79">
        <v>477988231437</v>
      </c>
      <c r="G19" s="81">
        <v>1.78223483895628E-2</v>
      </c>
    </row>
    <row r="20" spans="1:7" ht="15" customHeight="1">
      <c r="A20" s="76" t="s">
        <v>575</v>
      </c>
      <c r="B20" s="77" t="s">
        <v>576</v>
      </c>
      <c r="C20" s="78" t="s">
        <v>577</v>
      </c>
      <c r="D20" s="79">
        <v>37395</v>
      </c>
      <c r="E20" s="80">
        <v>100861.450006</v>
      </c>
      <c r="F20" s="79">
        <v>3771713923</v>
      </c>
      <c r="G20" s="81">
        <v>1.4063275022353899E-4</v>
      </c>
    </row>
    <row r="21" spans="1:7" ht="15" customHeight="1">
      <c r="A21" s="76" t="s">
        <v>578</v>
      </c>
      <c r="B21" s="77" t="s">
        <v>579</v>
      </c>
      <c r="C21" s="78" t="s">
        <v>580</v>
      </c>
      <c r="D21" s="79">
        <v>191286</v>
      </c>
      <c r="E21" s="80">
        <v>100666.91999900001</v>
      </c>
      <c r="F21" s="79">
        <v>19256172459</v>
      </c>
      <c r="G21" s="81">
        <v>7.1798883663317899E-4</v>
      </c>
    </row>
    <row r="22" spans="1:7" ht="15" customHeight="1">
      <c r="A22" s="76" t="s">
        <v>581</v>
      </c>
      <c r="B22" s="77" t="s">
        <v>582</v>
      </c>
      <c r="C22" s="78" t="s">
        <v>583</v>
      </c>
      <c r="D22" s="79">
        <v>224956</v>
      </c>
      <c r="E22" s="80">
        <v>100075.620001</v>
      </c>
      <c r="F22" s="79">
        <v>22512611173</v>
      </c>
      <c r="G22" s="81">
        <v>8.3940895004410397E-4</v>
      </c>
    </row>
    <row r="23" spans="1:7" ht="15" customHeight="1">
      <c r="A23" s="76" t="s">
        <v>584</v>
      </c>
      <c r="B23" s="77" t="s">
        <v>585</v>
      </c>
      <c r="C23" s="78" t="s">
        <v>586</v>
      </c>
      <c r="D23" s="79">
        <v>3572900</v>
      </c>
      <c r="E23" s="80">
        <v>100000.35</v>
      </c>
      <c r="F23" s="79">
        <v>357291250515</v>
      </c>
      <c r="G23" s="81">
        <v>1.33220207620534E-2</v>
      </c>
    </row>
    <row r="24" spans="1:7" ht="15" customHeight="1">
      <c r="A24" s="76" t="s">
        <v>587</v>
      </c>
      <c r="B24" s="77" t="s">
        <v>588</v>
      </c>
      <c r="C24" s="78" t="s">
        <v>589</v>
      </c>
      <c r="D24" s="79">
        <v>7645660</v>
      </c>
      <c r="E24" s="80">
        <v>100112.2</v>
      </c>
      <c r="F24" s="79">
        <v>765423843052</v>
      </c>
      <c r="G24" s="81">
        <v>2.85397202260382E-2</v>
      </c>
    </row>
    <row r="25" spans="1:7" ht="15" customHeight="1">
      <c r="A25" s="76" t="s">
        <v>590</v>
      </c>
      <c r="B25" s="77" t="s">
        <v>591</v>
      </c>
      <c r="C25" s="78" t="s">
        <v>592</v>
      </c>
      <c r="D25" s="79">
        <v>130000</v>
      </c>
      <c r="E25" s="80">
        <v>100439.16</v>
      </c>
      <c r="F25" s="79">
        <v>13057090800</v>
      </c>
      <c r="G25" s="81">
        <v>4.8684885084336398E-4</v>
      </c>
    </row>
    <row r="26" spans="1:7" ht="25">
      <c r="A26" s="76" t="s">
        <v>9</v>
      </c>
      <c r="B26" s="77" t="s">
        <v>593</v>
      </c>
      <c r="C26" s="78" t="s">
        <v>594</v>
      </c>
      <c r="D26" s="79">
        <v>23494231</v>
      </c>
      <c r="E26" s="80"/>
      <c r="F26" s="79">
        <v>2350136051298</v>
      </c>
      <c r="G26" s="81">
        <v>8.7627562174875301E-2</v>
      </c>
    </row>
    <row r="27" spans="1:7" ht="25">
      <c r="A27" s="76" t="s">
        <v>314</v>
      </c>
      <c r="B27" s="77" t="s">
        <v>595</v>
      </c>
      <c r="C27" s="78" t="s">
        <v>596</v>
      </c>
      <c r="D27" s="79">
        <v>950000</v>
      </c>
      <c r="E27" s="80">
        <v>100030.16</v>
      </c>
      <c r="F27" s="79">
        <v>95028652000</v>
      </c>
      <c r="G27" s="81">
        <v>3.5432540626426502E-3</v>
      </c>
    </row>
    <row r="28" spans="1:7" ht="25">
      <c r="A28" s="76" t="s">
        <v>336</v>
      </c>
      <c r="B28" s="77" t="s">
        <v>597</v>
      </c>
      <c r="C28" s="78" t="s">
        <v>598</v>
      </c>
      <c r="D28" s="79">
        <v>950000</v>
      </c>
      <c r="E28" s="80">
        <v>100030.16</v>
      </c>
      <c r="F28" s="79">
        <v>95028652000</v>
      </c>
      <c r="G28" s="81">
        <v>3.5432540626426502E-3</v>
      </c>
    </row>
    <row r="29" spans="1:7">
      <c r="A29" s="76" t="s">
        <v>599</v>
      </c>
      <c r="B29" s="77" t="s">
        <v>600</v>
      </c>
      <c r="C29" s="78" t="s">
        <v>601</v>
      </c>
      <c r="D29" s="79">
        <v>4500100</v>
      </c>
      <c r="E29" s="80">
        <v>99704.84</v>
      </c>
      <c r="F29" s="79">
        <v>448681750484</v>
      </c>
      <c r="G29" s="81">
        <v>1.6729622085305901E-2</v>
      </c>
    </row>
    <row r="30" spans="1:7" ht="37.5">
      <c r="A30" s="76" t="s">
        <v>602</v>
      </c>
      <c r="B30" s="77" t="s">
        <v>603</v>
      </c>
      <c r="C30" s="78" t="s">
        <v>604</v>
      </c>
      <c r="D30" s="79">
        <v>2067894</v>
      </c>
      <c r="E30" s="80">
        <v>100007.87</v>
      </c>
      <c r="F30" s="79">
        <v>206805674326</v>
      </c>
      <c r="G30" s="81">
        <v>7.7109906360994396E-3</v>
      </c>
    </row>
    <row r="31" spans="1:7" ht="37.5">
      <c r="A31" s="76" t="s">
        <v>605</v>
      </c>
      <c r="B31" s="77" t="s">
        <v>606</v>
      </c>
      <c r="C31" s="78" t="s">
        <v>607</v>
      </c>
      <c r="D31" s="79">
        <v>5000</v>
      </c>
      <c r="E31" s="80">
        <v>99788.95</v>
      </c>
      <c r="F31" s="79">
        <v>498944750</v>
      </c>
      <c r="G31" s="81">
        <v>1.8603736612739902E-5</v>
      </c>
    </row>
    <row r="32" spans="1:7">
      <c r="A32" s="76" t="s">
        <v>608</v>
      </c>
      <c r="B32" s="77" t="s">
        <v>609</v>
      </c>
      <c r="C32" s="78" t="s">
        <v>610</v>
      </c>
      <c r="D32" s="79">
        <v>1000000</v>
      </c>
      <c r="E32" s="80">
        <v>100343.4</v>
      </c>
      <c r="F32" s="79">
        <v>100343400000</v>
      </c>
      <c r="G32" s="81">
        <v>3.74142063710823E-3</v>
      </c>
    </row>
    <row r="33" spans="1:7" ht="25">
      <c r="A33" s="76" t="s">
        <v>611</v>
      </c>
      <c r="B33" s="77" t="s">
        <v>612</v>
      </c>
      <c r="C33" s="78" t="s">
        <v>613</v>
      </c>
      <c r="D33" s="79">
        <v>240000</v>
      </c>
      <c r="E33" s="80">
        <v>99928.9</v>
      </c>
      <c r="F33" s="79">
        <v>23982936000</v>
      </c>
      <c r="G33" s="81">
        <v>8.9423172514431395E-4</v>
      </c>
    </row>
    <row r="34" spans="1:7" ht="25">
      <c r="A34" s="76" t="s">
        <v>614</v>
      </c>
      <c r="B34" s="77" t="s">
        <v>615</v>
      </c>
      <c r="C34" s="78" t="s">
        <v>616</v>
      </c>
      <c r="D34" s="79">
        <v>940000</v>
      </c>
      <c r="E34" s="80">
        <v>99928.9</v>
      </c>
      <c r="F34" s="79">
        <v>93933166000</v>
      </c>
      <c r="G34" s="81">
        <v>3.5024075901485601E-3</v>
      </c>
    </row>
    <row r="35" spans="1:7" ht="25">
      <c r="A35" s="76" t="s">
        <v>617</v>
      </c>
      <c r="B35" s="77" t="s">
        <v>618</v>
      </c>
      <c r="C35" s="78" t="s">
        <v>619</v>
      </c>
      <c r="D35" s="79">
        <v>940000</v>
      </c>
      <c r="E35" s="80">
        <v>99928.9</v>
      </c>
      <c r="F35" s="79">
        <v>93933166000</v>
      </c>
      <c r="G35" s="81">
        <v>3.5024075901485601E-3</v>
      </c>
    </row>
    <row r="36" spans="1:7">
      <c r="A36" s="76" t="s">
        <v>620</v>
      </c>
      <c r="B36" s="77" t="s">
        <v>621</v>
      </c>
      <c r="C36" s="78" t="s">
        <v>622</v>
      </c>
      <c r="D36" s="79">
        <v>8000000</v>
      </c>
      <c r="E36" s="80">
        <v>100000</v>
      </c>
      <c r="F36" s="79">
        <v>800000000000</v>
      </c>
      <c r="G36" s="81">
        <v>2.9828932542514799E-2</v>
      </c>
    </row>
    <row r="37" spans="1:7" ht="25">
      <c r="A37" s="76" t="s">
        <v>623</v>
      </c>
      <c r="B37" s="77" t="s">
        <v>624</v>
      </c>
      <c r="C37" s="78" t="s">
        <v>625</v>
      </c>
      <c r="D37" s="79">
        <v>440000</v>
      </c>
      <c r="E37" s="80">
        <v>104195.76</v>
      </c>
      <c r="F37" s="79">
        <v>45846134400</v>
      </c>
      <c r="G37" s="81">
        <v>1.70942656294084E-3</v>
      </c>
    </row>
    <row r="38" spans="1:7" ht="25">
      <c r="A38" s="76" t="s">
        <v>626</v>
      </c>
      <c r="B38" s="77" t="s">
        <v>627</v>
      </c>
      <c r="C38" s="78" t="s">
        <v>628</v>
      </c>
      <c r="D38" s="79">
        <v>3461237</v>
      </c>
      <c r="E38" s="80">
        <v>99979.739998999998</v>
      </c>
      <c r="F38" s="79">
        <v>346053575338</v>
      </c>
      <c r="G38" s="81">
        <v>1.2903010943566599E-2</v>
      </c>
    </row>
    <row r="39" spans="1:7" ht="25">
      <c r="A39" s="72"/>
      <c r="B39" s="73" t="s">
        <v>538</v>
      </c>
      <c r="C39" s="72" t="s">
        <v>176</v>
      </c>
      <c r="D39" s="74">
        <v>96417861</v>
      </c>
      <c r="E39" s="74"/>
      <c r="F39" s="74">
        <v>9816926610759</v>
      </c>
      <c r="G39" s="75">
        <v>0.36603555205893601</v>
      </c>
    </row>
    <row r="40" spans="1:7" ht="37.5">
      <c r="A40" s="72" t="s">
        <v>168</v>
      </c>
      <c r="B40" s="73" t="s">
        <v>629</v>
      </c>
      <c r="C40" s="72" t="s">
        <v>177</v>
      </c>
      <c r="D40" s="74"/>
      <c r="E40" s="74"/>
      <c r="F40" s="74"/>
      <c r="G40" s="75"/>
    </row>
    <row r="41" spans="1:7" ht="25">
      <c r="A41" s="76" t="s">
        <v>6</v>
      </c>
      <c r="B41" s="77" t="s">
        <v>328</v>
      </c>
      <c r="C41" s="78" t="s">
        <v>630</v>
      </c>
      <c r="D41" s="79">
        <v>0</v>
      </c>
      <c r="E41" s="80"/>
      <c r="F41" s="79">
        <v>0</v>
      </c>
      <c r="G41" s="81">
        <v>0</v>
      </c>
    </row>
    <row r="42" spans="1:7" ht="37.5">
      <c r="A42" s="76" t="s">
        <v>9</v>
      </c>
      <c r="B42" s="77" t="s">
        <v>631</v>
      </c>
      <c r="C42" s="78" t="s">
        <v>632</v>
      </c>
      <c r="D42" s="79">
        <v>0</v>
      </c>
      <c r="E42" s="80"/>
      <c r="F42" s="79">
        <v>0</v>
      </c>
      <c r="G42" s="81">
        <v>0</v>
      </c>
    </row>
    <row r="43" spans="1:7" ht="25">
      <c r="A43" s="72"/>
      <c r="B43" s="73" t="s">
        <v>633</v>
      </c>
      <c r="C43" s="72" t="s">
        <v>178</v>
      </c>
      <c r="D43" s="74"/>
      <c r="E43" s="74"/>
      <c r="F43" s="74">
        <v>0</v>
      </c>
      <c r="G43" s="75">
        <v>0</v>
      </c>
    </row>
    <row r="44" spans="1:7" ht="50">
      <c r="A44" s="72"/>
      <c r="B44" s="73" t="s">
        <v>634</v>
      </c>
      <c r="C44" s="72" t="s">
        <v>179</v>
      </c>
      <c r="D44" s="74"/>
      <c r="E44" s="74"/>
      <c r="F44" s="74">
        <v>9816926610759</v>
      </c>
      <c r="G44" s="75">
        <v>0.36603555205893601</v>
      </c>
    </row>
    <row r="45" spans="1:7" ht="25">
      <c r="A45" s="72" t="s">
        <v>180</v>
      </c>
      <c r="B45" s="73" t="s">
        <v>635</v>
      </c>
      <c r="C45" s="72" t="s">
        <v>181</v>
      </c>
      <c r="D45" s="74"/>
      <c r="E45" s="74"/>
      <c r="F45" s="74"/>
      <c r="G45" s="75"/>
    </row>
    <row r="46" spans="1:7" ht="25">
      <c r="A46" s="76" t="s">
        <v>6</v>
      </c>
      <c r="B46" s="77" t="s">
        <v>636</v>
      </c>
      <c r="C46" s="78" t="s">
        <v>637</v>
      </c>
      <c r="D46" s="79"/>
      <c r="E46" s="80"/>
      <c r="F46" s="79">
        <v>0</v>
      </c>
      <c r="G46" s="81">
        <v>0</v>
      </c>
    </row>
    <row r="47" spans="1:7" ht="25">
      <c r="A47" s="76" t="s">
        <v>9</v>
      </c>
      <c r="B47" s="77" t="s">
        <v>638</v>
      </c>
      <c r="C47" s="78" t="s">
        <v>639</v>
      </c>
      <c r="D47" s="79"/>
      <c r="E47" s="80"/>
      <c r="F47" s="79">
        <v>161865970504</v>
      </c>
      <c r="G47" s="81">
        <v>6.0353613938656401E-3</v>
      </c>
    </row>
    <row r="48" spans="1:7" ht="62.5">
      <c r="A48" s="76" t="s">
        <v>12</v>
      </c>
      <c r="B48" s="77" t="s">
        <v>640</v>
      </c>
      <c r="C48" s="78" t="s">
        <v>641</v>
      </c>
      <c r="D48" s="79"/>
      <c r="E48" s="80"/>
      <c r="F48" s="79">
        <v>472202794516</v>
      </c>
      <c r="G48" s="81">
        <v>1.7606631630006E-2</v>
      </c>
    </row>
    <row r="49" spans="1:7" ht="50">
      <c r="A49" s="76" t="s">
        <v>15</v>
      </c>
      <c r="B49" s="77" t="s">
        <v>642</v>
      </c>
      <c r="C49" s="78" t="s">
        <v>643</v>
      </c>
      <c r="D49" s="79"/>
      <c r="E49" s="80"/>
      <c r="F49" s="79">
        <v>0</v>
      </c>
      <c r="G49" s="81">
        <v>0</v>
      </c>
    </row>
    <row r="50" spans="1:7" ht="62.5">
      <c r="A50" s="76" t="s">
        <v>18</v>
      </c>
      <c r="B50" s="77" t="s">
        <v>368</v>
      </c>
      <c r="C50" s="78" t="s">
        <v>644</v>
      </c>
      <c r="D50" s="79"/>
      <c r="E50" s="80"/>
      <c r="F50" s="79">
        <v>0</v>
      </c>
      <c r="G50" s="81">
        <v>0</v>
      </c>
    </row>
    <row r="51" spans="1:7" ht="25">
      <c r="A51" s="76" t="s">
        <v>390</v>
      </c>
      <c r="B51" s="77" t="s">
        <v>645</v>
      </c>
      <c r="C51" s="78" t="s">
        <v>646</v>
      </c>
      <c r="D51" s="79"/>
      <c r="E51" s="80"/>
      <c r="F51" s="79">
        <v>0</v>
      </c>
      <c r="G51" s="81">
        <v>0</v>
      </c>
    </row>
    <row r="52" spans="1:7" ht="25">
      <c r="A52" s="76" t="s">
        <v>410</v>
      </c>
      <c r="B52" s="77" t="s">
        <v>647</v>
      </c>
      <c r="C52" s="78" t="s">
        <v>648</v>
      </c>
      <c r="D52" s="79"/>
      <c r="E52" s="80"/>
      <c r="F52" s="79">
        <v>0</v>
      </c>
      <c r="G52" s="81">
        <v>0</v>
      </c>
    </row>
    <row r="53" spans="1:7" ht="25">
      <c r="A53" s="72"/>
      <c r="B53" s="73" t="s">
        <v>538</v>
      </c>
      <c r="C53" s="72">
        <v>4041</v>
      </c>
      <c r="D53" s="74"/>
      <c r="E53" s="74"/>
      <c r="F53" s="74">
        <v>634068765020</v>
      </c>
      <c r="G53" s="75">
        <v>2.3641993023871599E-2</v>
      </c>
    </row>
    <row r="54" spans="1:7" ht="25">
      <c r="A54" s="72" t="s">
        <v>108</v>
      </c>
      <c r="B54" s="73" t="s">
        <v>649</v>
      </c>
      <c r="C54" s="72" t="s">
        <v>182</v>
      </c>
      <c r="D54" s="74"/>
      <c r="E54" s="74"/>
      <c r="F54" s="74"/>
      <c r="G54" s="75"/>
    </row>
    <row r="55" spans="1:7" ht="25">
      <c r="A55" s="76" t="s">
        <v>6</v>
      </c>
      <c r="B55" s="77" t="s">
        <v>650</v>
      </c>
      <c r="C55" s="78" t="s">
        <v>183</v>
      </c>
      <c r="D55" s="79"/>
      <c r="E55" s="80"/>
      <c r="F55" s="79">
        <v>12330930552020</v>
      </c>
      <c r="G55" s="81">
        <v>0.45977311952830002</v>
      </c>
    </row>
    <row r="56" spans="1:7" ht="25">
      <c r="A56" s="76" t="s">
        <v>301</v>
      </c>
      <c r="B56" s="77" t="s">
        <v>651</v>
      </c>
      <c r="C56" s="78" t="s">
        <v>652</v>
      </c>
      <c r="D56" s="79"/>
      <c r="E56" s="80"/>
      <c r="F56" s="79">
        <v>1230930552020</v>
      </c>
      <c r="G56" s="81">
        <v>4.5896680500906402E-2</v>
      </c>
    </row>
    <row r="57" spans="1:7" ht="37.5">
      <c r="A57" s="76" t="s">
        <v>311</v>
      </c>
      <c r="B57" s="77" t="s">
        <v>653</v>
      </c>
      <c r="C57" s="78" t="s">
        <v>654</v>
      </c>
      <c r="D57" s="79"/>
      <c r="E57" s="80"/>
      <c r="F57" s="79">
        <v>700000000000</v>
      </c>
      <c r="G57" s="81">
        <v>2.61003159747005E-2</v>
      </c>
    </row>
    <row r="58" spans="1:7" ht="50">
      <c r="A58" s="76" t="s">
        <v>548</v>
      </c>
      <c r="B58" s="77" t="s">
        <v>655</v>
      </c>
      <c r="C58" s="78" t="s">
        <v>656</v>
      </c>
      <c r="D58" s="79"/>
      <c r="E58" s="80"/>
      <c r="F58" s="79">
        <v>10400000000000</v>
      </c>
      <c r="G58" s="81">
        <v>0.38777612305269299</v>
      </c>
    </row>
    <row r="59" spans="1:7" ht="25">
      <c r="A59" s="76" t="s">
        <v>9</v>
      </c>
      <c r="B59" s="77" t="s">
        <v>657</v>
      </c>
      <c r="C59" s="78" t="s">
        <v>184</v>
      </c>
      <c r="D59" s="79"/>
      <c r="E59" s="80"/>
      <c r="F59" s="79">
        <v>4037672757463</v>
      </c>
      <c r="G59" s="81">
        <v>0.15054933538889201</v>
      </c>
    </row>
    <row r="60" spans="1:7" ht="25">
      <c r="A60" s="76" t="s">
        <v>12</v>
      </c>
      <c r="B60" s="77" t="s">
        <v>658</v>
      </c>
      <c r="C60" s="78" t="s">
        <v>185</v>
      </c>
      <c r="D60" s="79"/>
      <c r="E60" s="80"/>
      <c r="F60" s="79">
        <v>0</v>
      </c>
      <c r="G60" s="81">
        <v>0</v>
      </c>
    </row>
    <row r="61" spans="1:7" ht="25">
      <c r="A61" s="72"/>
      <c r="B61" s="73" t="s">
        <v>538</v>
      </c>
      <c r="C61" s="72" t="s">
        <v>186</v>
      </c>
      <c r="D61" s="74"/>
      <c r="E61" s="74"/>
      <c r="F61" s="74">
        <v>16368603309483</v>
      </c>
      <c r="G61" s="75">
        <v>0.61032245491719195</v>
      </c>
    </row>
    <row r="62" spans="1:7" ht="25">
      <c r="A62" s="72" t="s">
        <v>187</v>
      </c>
      <c r="B62" s="73" t="s">
        <v>659</v>
      </c>
      <c r="C62" s="72" t="s">
        <v>188</v>
      </c>
      <c r="D62" s="74"/>
      <c r="E62" s="74"/>
      <c r="F62" s="74">
        <v>26819598685262</v>
      </c>
      <c r="G62" s="75">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48"/>
  <sheetViews>
    <sheetView workbookViewId="0">
      <selection activeCell="G4" sqref="G4"/>
    </sheetView>
  </sheetViews>
  <sheetFormatPr defaultRowHeight="12.5"/>
  <cols>
    <col min="1" max="1" width="61.81640625" customWidth="1"/>
    <col min="2" max="2" width="6.81640625" customWidth="1"/>
    <col min="3" max="3" width="24.453125" customWidth="1"/>
    <col min="4" max="5" width="21.6328125" customWidth="1"/>
  </cols>
  <sheetData>
    <row r="1" spans="1:5" ht="37.5">
      <c r="A1" s="35" t="s">
        <v>204</v>
      </c>
      <c r="B1" s="35" t="s">
        <v>205</v>
      </c>
      <c r="C1" s="35" t="s">
        <v>206</v>
      </c>
      <c r="D1" s="35" t="s">
        <v>209</v>
      </c>
      <c r="E1" s="35" t="s">
        <v>481</v>
      </c>
    </row>
    <row r="2" spans="1:5" ht="25">
      <c r="A2" s="58" t="s">
        <v>482</v>
      </c>
      <c r="B2" s="59" t="s">
        <v>69</v>
      </c>
      <c r="C2" s="60"/>
      <c r="D2" s="61"/>
      <c r="E2" s="61"/>
    </row>
    <row r="3" spans="1:5" ht="25">
      <c r="A3" s="62" t="s">
        <v>483</v>
      </c>
      <c r="B3" s="63" t="s">
        <v>34</v>
      </c>
      <c r="C3" s="64"/>
      <c r="D3" s="61">
        <v>881612464119</v>
      </c>
      <c r="E3" s="61">
        <v>490137034546</v>
      </c>
    </row>
    <row r="4" spans="1:5" ht="37.5">
      <c r="A4" s="62" t="s">
        <v>484</v>
      </c>
      <c r="B4" s="63" t="s">
        <v>35</v>
      </c>
      <c r="C4" s="64"/>
      <c r="D4" s="61">
        <v>-117305734909</v>
      </c>
      <c r="E4" s="61">
        <v>69189223533</v>
      </c>
    </row>
    <row r="5" spans="1:5" ht="37.5">
      <c r="A5" s="62" t="s">
        <v>485</v>
      </c>
      <c r="B5" s="63" t="s">
        <v>36</v>
      </c>
      <c r="C5" s="64"/>
      <c r="D5" s="65">
        <v>-117497148608</v>
      </c>
      <c r="E5" s="65">
        <v>69346026812</v>
      </c>
    </row>
    <row r="6" spans="1:5" ht="25">
      <c r="A6" s="62" t="s">
        <v>486</v>
      </c>
      <c r="B6" s="63" t="s">
        <v>37</v>
      </c>
      <c r="C6" s="64"/>
      <c r="D6" s="65">
        <v>191413699</v>
      </c>
      <c r="E6" s="65">
        <v>-156803279</v>
      </c>
    </row>
    <row r="7" spans="1:5" ht="25">
      <c r="A7" s="62" t="s">
        <v>487</v>
      </c>
      <c r="B7" s="63" t="s">
        <v>38</v>
      </c>
      <c r="C7" s="64"/>
      <c r="D7" s="61">
        <v>764306729210</v>
      </c>
      <c r="E7" s="61">
        <v>559326258079</v>
      </c>
    </row>
    <row r="8" spans="1:5" ht="25">
      <c r="A8" s="62" t="s">
        <v>488</v>
      </c>
      <c r="B8" s="63" t="s">
        <v>49</v>
      </c>
      <c r="C8" s="64"/>
      <c r="D8" s="65">
        <v>-2764018075533</v>
      </c>
      <c r="E8" s="65">
        <v>-1362593774443</v>
      </c>
    </row>
    <row r="9" spans="1:5" ht="37.5">
      <c r="A9" s="62" t="s">
        <v>489</v>
      </c>
      <c r="B9" s="63" t="s">
        <v>39</v>
      </c>
      <c r="C9" s="64"/>
      <c r="D9" s="65">
        <v>0</v>
      </c>
      <c r="E9" s="65">
        <v>5135736375</v>
      </c>
    </row>
    <row r="10" spans="1:5" ht="25">
      <c r="A10" s="62" t="s">
        <v>490</v>
      </c>
      <c r="B10" s="63" t="s">
        <v>40</v>
      </c>
      <c r="C10" s="64"/>
      <c r="D10" s="65">
        <v>-279149325919</v>
      </c>
      <c r="E10" s="65">
        <v>-77346861605</v>
      </c>
    </row>
    <row r="11" spans="1:5" ht="25">
      <c r="A11" s="62" t="s">
        <v>491</v>
      </c>
      <c r="B11" s="63" t="s">
        <v>41</v>
      </c>
      <c r="C11" s="64"/>
      <c r="D11" s="65">
        <v>0</v>
      </c>
      <c r="E11" s="65">
        <v>0</v>
      </c>
    </row>
    <row r="12" spans="1:5" ht="25">
      <c r="A12" s="62" t="s">
        <v>492</v>
      </c>
      <c r="B12" s="63" t="s">
        <v>42</v>
      </c>
      <c r="C12" s="64"/>
      <c r="D12" s="65">
        <v>0</v>
      </c>
      <c r="E12" s="65">
        <v>0</v>
      </c>
    </row>
    <row r="13" spans="1:5" ht="37.5">
      <c r="A13" s="62" t="s">
        <v>493</v>
      </c>
      <c r="B13" s="63" t="s">
        <v>43</v>
      </c>
      <c r="C13" s="64"/>
      <c r="D13" s="65">
        <v>2112923140</v>
      </c>
      <c r="E13" s="65">
        <v>15304413191</v>
      </c>
    </row>
    <row r="14" spans="1:5" ht="50">
      <c r="A14" s="62" t="s">
        <v>494</v>
      </c>
      <c r="B14" s="63" t="s">
        <v>44</v>
      </c>
      <c r="C14" s="64"/>
      <c r="D14" s="65">
        <v>7058771560</v>
      </c>
      <c r="E14" s="65">
        <v>-1298973056</v>
      </c>
    </row>
    <row r="15" spans="1:5" ht="25">
      <c r="A15" s="62" t="s">
        <v>495</v>
      </c>
      <c r="B15" s="63" t="s">
        <v>45</v>
      </c>
      <c r="C15" s="64"/>
      <c r="D15" s="65">
        <v>0</v>
      </c>
      <c r="E15" s="65">
        <v>0</v>
      </c>
    </row>
    <row r="16" spans="1:5" ht="25">
      <c r="A16" s="62" t="s">
        <v>496</v>
      </c>
      <c r="B16" s="63" t="s">
        <v>46</v>
      </c>
      <c r="C16" s="64"/>
      <c r="D16" s="65">
        <v>478261907</v>
      </c>
      <c r="E16" s="65">
        <v>-322798775</v>
      </c>
    </row>
    <row r="17" spans="1:5" ht="25">
      <c r="A17" s="62" t="s">
        <v>497</v>
      </c>
      <c r="B17" s="63" t="s">
        <v>47</v>
      </c>
      <c r="C17" s="64"/>
      <c r="D17" s="65">
        <v>-53245019197</v>
      </c>
      <c r="E17" s="65">
        <v>27544621252</v>
      </c>
    </row>
    <row r="18" spans="1:5" ht="25">
      <c r="A18" s="62" t="s">
        <v>498</v>
      </c>
      <c r="B18" s="63" t="s">
        <v>48</v>
      </c>
      <c r="C18" s="64"/>
      <c r="D18" s="65">
        <v>1695954</v>
      </c>
      <c r="E18" s="65">
        <v>-50214200</v>
      </c>
    </row>
    <row r="19" spans="1:5" ht="25">
      <c r="A19" s="62" t="s">
        <v>499</v>
      </c>
      <c r="B19" s="63" t="s">
        <v>189</v>
      </c>
      <c r="C19" s="64"/>
      <c r="D19" s="65">
        <v>391780822</v>
      </c>
      <c r="E19" s="65">
        <v>-1369863</v>
      </c>
    </row>
    <row r="20" spans="1:5" ht="25">
      <c r="A20" s="66" t="s">
        <v>500</v>
      </c>
      <c r="B20" s="63" t="s">
        <v>190</v>
      </c>
      <c r="C20" s="64"/>
      <c r="D20" s="65">
        <v>-1745102877</v>
      </c>
      <c r="E20" s="65">
        <v>902626205</v>
      </c>
    </row>
    <row r="21" spans="1:5" ht="25">
      <c r="A21" s="62" t="s">
        <v>501</v>
      </c>
      <c r="B21" s="63" t="s">
        <v>191</v>
      </c>
      <c r="C21" s="64"/>
      <c r="D21" s="65">
        <v>0</v>
      </c>
      <c r="E21" s="65">
        <v>0</v>
      </c>
    </row>
    <row r="22" spans="1:5" ht="25">
      <c r="A22" s="58" t="s">
        <v>502</v>
      </c>
      <c r="B22" s="59" t="s">
        <v>192</v>
      </c>
      <c r="C22" s="60"/>
      <c r="D22" s="61">
        <v>-2323807360933</v>
      </c>
      <c r="E22" s="61">
        <v>-833400336840</v>
      </c>
    </row>
    <row r="23" spans="1:5" ht="25">
      <c r="A23" s="58" t="s">
        <v>503</v>
      </c>
      <c r="B23" s="59" t="s">
        <v>86</v>
      </c>
      <c r="C23" s="60"/>
      <c r="D23" s="61"/>
      <c r="E23" s="61"/>
    </row>
    <row r="24" spans="1:5" ht="25">
      <c r="A24" s="62" t="s">
        <v>504</v>
      </c>
      <c r="B24" s="63" t="s">
        <v>65</v>
      </c>
      <c r="C24" s="64"/>
      <c r="D24" s="65">
        <v>13350878337547</v>
      </c>
      <c r="E24" s="65">
        <v>9201676356819</v>
      </c>
    </row>
    <row r="25" spans="1:5" ht="25">
      <c r="A25" s="62" t="s">
        <v>505</v>
      </c>
      <c r="B25" s="63" t="s">
        <v>66</v>
      </c>
      <c r="C25" s="64"/>
      <c r="D25" s="65">
        <v>-11669619662646</v>
      </c>
      <c r="E25" s="65">
        <v>-8005584599108</v>
      </c>
    </row>
    <row r="26" spans="1:5" ht="25">
      <c r="A26" s="62" t="s">
        <v>506</v>
      </c>
      <c r="B26" s="63" t="s">
        <v>193</v>
      </c>
      <c r="C26" s="64"/>
      <c r="D26" s="65">
        <v>0</v>
      </c>
      <c r="E26" s="65">
        <v>0</v>
      </c>
    </row>
    <row r="27" spans="1:5" ht="25">
      <c r="A27" s="62" t="s">
        <v>507</v>
      </c>
      <c r="B27" s="63" t="s">
        <v>194</v>
      </c>
      <c r="C27" s="64"/>
      <c r="D27" s="65">
        <v>0</v>
      </c>
      <c r="E27" s="65">
        <v>0</v>
      </c>
    </row>
    <row r="28" spans="1:5" ht="25">
      <c r="A28" s="62" t="s">
        <v>508</v>
      </c>
      <c r="B28" s="63" t="s">
        <v>195</v>
      </c>
      <c r="C28" s="64"/>
      <c r="D28" s="65">
        <v>0</v>
      </c>
      <c r="E28" s="65">
        <v>0</v>
      </c>
    </row>
    <row r="29" spans="1:5" ht="37.5">
      <c r="A29" s="58" t="s">
        <v>509</v>
      </c>
      <c r="B29" s="59" t="s">
        <v>64</v>
      </c>
      <c r="C29" s="64"/>
      <c r="D29" s="61">
        <v>1681258674901</v>
      </c>
      <c r="E29" s="61">
        <v>1196091757711</v>
      </c>
    </row>
    <row r="30" spans="1:5" ht="37.5">
      <c r="A30" s="58" t="s">
        <v>510</v>
      </c>
      <c r="B30" s="59" t="s">
        <v>67</v>
      </c>
      <c r="C30" s="60"/>
      <c r="D30" s="61">
        <v>-642548686032</v>
      </c>
      <c r="E30" s="61">
        <v>362691420871</v>
      </c>
    </row>
    <row r="31" spans="1:5" ht="25">
      <c r="A31" s="58" t="s">
        <v>511</v>
      </c>
      <c r="B31" s="59" t="s">
        <v>137</v>
      </c>
      <c r="C31" s="60"/>
      <c r="D31" s="61">
        <v>2573479238052</v>
      </c>
      <c r="E31" s="61">
        <v>735682320923</v>
      </c>
    </row>
    <row r="32" spans="1:5" ht="25">
      <c r="A32" s="62" t="s">
        <v>512</v>
      </c>
      <c r="B32" s="63" t="s">
        <v>139</v>
      </c>
      <c r="C32" s="64"/>
      <c r="D32" s="65">
        <v>2573479238052</v>
      </c>
      <c r="E32" s="65">
        <v>735682320923</v>
      </c>
    </row>
    <row r="33" spans="1:5" ht="25">
      <c r="A33" s="67" t="s">
        <v>513</v>
      </c>
      <c r="B33" s="63" t="s">
        <v>141</v>
      </c>
      <c r="C33" s="64"/>
      <c r="D33" s="65">
        <v>2439896139953</v>
      </c>
      <c r="E33" s="65">
        <v>693134448321</v>
      </c>
    </row>
    <row r="34" spans="1:5" ht="25">
      <c r="A34" s="68" t="s">
        <v>514</v>
      </c>
      <c r="B34" s="69" t="s">
        <v>515</v>
      </c>
      <c r="C34" s="64"/>
      <c r="D34" s="65">
        <v>439896139953</v>
      </c>
      <c r="E34" s="65">
        <v>483134448321</v>
      </c>
    </row>
    <row r="35" spans="1:5" ht="25">
      <c r="A35" s="70" t="s">
        <v>516</v>
      </c>
      <c r="B35" s="69" t="s">
        <v>517</v>
      </c>
      <c r="C35" s="64"/>
      <c r="D35" s="65">
        <v>2000000000000</v>
      </c>
      <c r="E35" s="65">
        <v>210000000000</v>
      </c>
    </row>
    <row r="36" spans="1:5" ht="25">
      <c r="A36" s="68" t="s">
        <v>309</v>
      </c>
      <c r="B36" s="69" t="s">
        <v>518</v>
      </c>
      <c r="C36" s="64"/>
      <c r="D36" s="65">
        <v>0</v>
      </c>
      <c r="E36" s="65">
        <v>0</v>
      </c>
    </row>
    <row r="37" spans="1:5" ht="25">
      <c r="A37" s="62" t="s">
        <v>519</v>
      </c>
      <c r="B37" s="63" t="s">
        <v>143</v>
      </c>
      <c r="C37" s="64"/>
      <c r="D37" s="65">
        <v>133583098099</v>
      </c>
      <c r="E37" s="65">
        <v>42547872602</v>
      </c>
    </row>
    <row r="38" spans="1:5" ht="25">
      <c r="A38" s="62" t="s">
        <v>520</v>
      </c>
      <c r="B38" s="63" t="s">
        <v>145</v>
      </c>
      <c r="C38" s="64"/>
      <c r="D38" s="65">
        <v>0</v>
      </c>
      <c r="E38" s="65">
        <v>0</v>
      </c>
    </row>
    <row r="39" spans="1:5" ht="25">
      <c r="A39" s="58" t="s">
        <v>521</v>
      </c>
      <c r="B39" s="59" t="s">
        <v>147</v>
      </c>
      <c r="C39" s="60"/>
      <c r="D39" s="61">
        <v>1930930552020</v>
      </c>
      <c r="E39" s="61">
        <v>1098373741794</v>
      </c>
    </row>
    <row r="40" spans="1:5" ht="25">
      <c r="A40" s="62" t="s">
        <v>522</v>
      </c>
      <c r="B40" s="63" t="s">
        <v>149</v>
      </c>
      <c r="C40" s="64"/>
      <c r="D40" s="65">
        <v>1930930552020</v>
      </c>
      <c r="E40" s="65">
        <v>1098373741794</v>
      </c>
    </row>
    <row r="41" spans="1:5" ht="25">
      <c r="A41" s="62" t="s">
        <v>513</v>
      </c>
      <c r="B41" s="63" t="s">
        <v>150</v>
      </c>
      <c r="C41" s="64"/>
      <c r="D41" s="65">
        <v>1850590777164</v>
      </c>
      <c r="E41" s="65">
        <v>1028331462140</v>
      </c>
    </row>
    <row r="42" spans="1:5" ht="25">
      <c r="A42" s="68" t="s">
        <v>514</v>
      </c>
      <c r="B42" s="69" t="s">
        <v>523</v>
      </c>
      <c r="C42" s="64"/>
      <c r="D42" s="65">
        <v>1150590777164</v>
      </c>
      <c r="E42" s="65">
        <v>128331462140</v>
      </c>
    </row>
    <row r="43" spans="1:5" ht="25">
      <c r="A43" s="70" t="s">
        <v>516</v>
      </c>
      <c r="B43" s="69" t="s">
        <v>524</v>
      </c>
      <c r="C43" s="64"/>
      <c r="D43" s="65">
        <v>700000000000</v>
      </c>
      <c r="E43" s="65">
        <v>900000000000</v>
      </c>
    </row>
    <row r="44" spans="1:5" ht="25">
      <c r="A44" s="68" t="s">
        <v>309</v>
      </c>
      <c r="B44" s="69" t="s">
        <v>525</v>
      </c>
      <c r="C44" s="64"/>
      <c r="D44" s="65">
        <v>0</v>
      </c>
      <c r="E44" s="65">
        <v>0</v>
      </c>
    </row>
    <row r="45" spans="1:5" ht="25">
      <c r="A45" s="62" t="s">
        <v>526</v>
      </c>
      <c r="B45" s="63" t="s">
        <v>152</v>
      </c>
      <c r="C45" s="64"/>
      <c r="D45" s="65">
        <v>80339774856</v>
      </c>
      <c r="E45" s="65">
        <v>70042279654</v>
      </c>
    </row>
    <row r="46" spans="1:5" ht="25">
      <c r="A46" s="62" t="s">
        <v>527</v>
      </c>
      <c r="B46" s="63" t="s">
        <v>153</v>
      </c>
      <c r="C46" s="64"/>
      <c r="D46" s="65">
        <v>0</v>
      </c>
      <c r="E46" s="65">
        <v>0</v>
      </c>
    </row>
    <row r="47" spans="1:5" ht="25">
      <c r="A47" s="58" t="s">
        <v>528</v>
      </c>
      <c r="B47" s="59" t="s">
        <v>155</v>
      </c>
      <c r="C47" s="60"/>
      <c r="D47" s="61">
        <v>-642548686032</v>
      </c>
      <c r="E47" s="61">
        <v>362691420871</v>
      </c>
    </row>
    <row r="48" spans="1:5" ht="25">
      <c r="A48" s="58" t="s">
        <v>529</v>
      </c>
      <c r="B48" s="59" t="s">
        <v>196</v>
      </c>
      <c r="C48" s="60"/>
      <c r="D48" s="61">
        <v>0</v>
      </c>
      <c r="E48" s="61">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635"/>
  <sheetViews>
    <sheetView workbookViewId="0"/>
  </sheetViews>
  <sheetFormatPr defaultRowHeight="12.5"/>
  <sheetData>
    <row r="1" spans="1:1">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{'SheetId':'471cb1af-a389-4255-b9dd-016a7d1c6972','UId':'72c31d99-6a74-4b21-8ea4-e7852cbcbd44','Col':4,'Row':3,'Format':'numberic','Value':'1060326488834','TargetCode':''}</v>
      </c>
    </row>
    <row r="3" spans="1:1">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{'SheetId':'471cb1af-a389-4255-b9dd-016a7d1c6972','UId':'3559eab5-6f21-4a75-87c5-93fbcb750750','Col':5,'Row':3,'Format':'numberic','Value':'1060326488834','TargetCode':''}</v>
      </c>
    </row>
    <row r="4" spans="1:1">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{'SheetId':'471cb1af-a389-4255-b9dd-016a7d1c6972','UId':'05cac1a8-3049-4f91-b1ab-17788cc23517','Col':6,'Row':3,'Format':'numberic','Value':'616233283491','TargetCode':''}</v>
      </c>
    </row>
    <row r="5" spans="1:1">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{'SheetId':'471cb1af-a389-4255-b9dd-016a7d1c6972','UId':'ea4ba63c-5d5f-4409-9e7e-a6d98ae0aafa','Col':7,'Row':3,'Format':'numberic','Value':'616233283491','TargetCode':''}</v>
      </c>
    </row>
    <row r="6" spans="1:1">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{'SheetId':'471cb1af-a389-4255-b9dd-016a7d1c6972','UId':'40d1fbb9-33fd-45ce-811f-f2fbfa9ac354','Col':4,'Row':4,'Format':'numberic','Value':'0','TargetCode':''}</v>
      </c>
    </row>
    <row r="8" spans="1:1">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{'SheetId':'471cb1af-a389-4255-b9dd-016a7d1c6972','UId':'ad1976c4-37d8-4d7a-9cd4-7b31136b73ad','Col':5,'Row':4,'Format':'numberic','Value':'0','TargetCode':''}</v>
      </c>
    </row>
    <row r="9" spans="1:1">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{'SheetId':'471cb1af-a389-4255-b9dd-016a7d1c6972','UId':'ee9edb2c-8f95-4914-a3da-9d0d48b70256','Col':6,'Row':4,'Format':'numberic','Value':'0','TargetCode':''}</v>
      </c>
    </row>
    <row r="10" spans="1:1">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{'SheetId':'471cb1af-a389-4255-b9dd-016a7d1c6972','UId':'444b91d7-87bf-4a97-a74d-a9bbd39ded58','Col':7,'Row':4,'Format':'numberic','Value':'0','TargetCode':''}</v>
      </c>
    </row>
    <row r="11" spans="1:1">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{'SheetId':'471cb1af-a389-4255-b9dd-016a7d1c6972','UId':'fcff0891-3fec-4d78-a579-e57ecf5ca712','Col':4,'Row':5,'Format':'numberic','Value':'960801688299','TargetCode':''}</v>
      </c>
    </row>
    <row r="13" spans="1:1">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{'SheetId':'471cb1af-a389-4255-b9dd-016a7d1c6972','UId':'de86de94-eec0-4d77-85d6-50d999fda99f','Col':5,'Row':5,'Format':'numberic','Value':'960801688299','TargetCode':''}</v>
      </c>
    </row>
    <row r="14" spans="1:1">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{'SheetId':'471cb1af-a389-4255-b9dd-016a7d1c6972','UId':'8587c2c7-f9e1-4ff8-ac4d-999900df1813','Col':6,'Row':5,'Format':'numberic','Value':'676030508108','TargetCode':''}</v>
      </c>
    </row>
    <row r="15" spans="1:1">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{'SheetId':'471cb1af-a389-4255-b9dd-016a7d1c6972','UId':'16523899-72b2-4d68-bc1c-076cac2b3bca','Col':7,'Row':5,'Format':'numberic','Value':'676030508108','TargetCode':''}</v>
      </c>
    </row>
    <row r="16" spans="1:1">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{'SheetId':'471cb1af-a389-4255-b9dd-016a7d1c6972','UId':'cf1c5639-e0b5-42ca-a5d6-22c6a78274eb','Col':4,'Row':6,'Format':'numberic','Value':'301765510683','TargetCode':''}</v>
      </c>
    </row>
    <row r="18" spans="1:1">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{'SheetId':'471cb1af-a389-4255-b9dd-016a7d1c6972','UId':'40f96a3c-2ca1-4c8b-8736-6d178def474b','Col':5,'Row':6,'Format':'numberic','Value':'301765510683','TargetCode':''}</v>
      </c>
    </row>
    <row r="19" spans="1:1">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{'SheetId':'471cb1af-a389-4255-b9dd-016a7d1c6972','UId':'e40ee616-be98-47ed-9eef-5047f82d9953','Col':6,'Row':6,'Format':'numberic','Value':'93608396174','TargetCode':''}</v>
      </c>
    </row>
    <row r="20" spans="1:1">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{'SheetId':'471cb1af-a389-4255-b9dd-016a7d1c6972','UId':'13a075ca-918e-4ac5-8764-1ca112b384c5','Col':7,'Row':6,'Format':'numberic','Value':'93608396174','TargetCode':''}</v>
      </c>
    </row>
    <row r="21" spans="1:1">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{'SheetId':'471cb1af-a389-4255-b9dd-016a7d1c6972','UId':'16702e7d-f552-451b-8042-8f7e46560afd','Col':4,'Row':7,'Format':'numberic','Value':'197193753423','TargetCode':''}</v>
      </c>
    </row>
    <row r="23" spans="1:1">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{'SheetId':'471cb1af-a389-4255-b9dd-016a7d1c6972','UId':'8a97c211-65b5-43fd-bfed-ef91033697c8','Col':5,'Row':7,'Format':'numberic','Value':'197193753423','TargetCode':''}</v>
      </c>
    </row>
    <row r="24" spans="1:1">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{'SheetId':'471cb1af-a389-4255-b9dd-016a7d1c6972','UId':'c405662e-07af-4536-92d6-564ba20dcbf1','Col':6,'Row':7,'Format':'numberic','Value':'128808287672','TargetCode':''}</v>
      </c>
    </row>
    <row r="25" spans="1:1">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{'SheetId':'471cb1af-a389-4255-b9dd-016a7d1c6972','UId':'5a4b1726-2a01-402d-91ab-bf0a10fc29cc','Col':7,'Row':7,'Format':'numberic','Value':'128808287672','TargetCode':''}</v>
      </c>
    </row>
    <row r="26" spans="1:1">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{'SheetId':'471cb1af-a389-4255-b9dd-016a7d1c6972','UId':'dfb48018-df02-4270-8ce8-b888d5fff959','Col':4,'Row':8,'Format':'numberic','Value':'461842424193','TargetCode':''}</v>
      </c>
    </row>
    <row r="28" spans="1:1">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{'SheetId':'471cb1af-a389-4255-b9dd-016a7d1c6972','UId':'0a1b1de5-7d3f-42d1-816e-24600e1c306f','Col':5,'Row':8,'Format':'numberic','Value':'461842424193','TargetCode':''}</v>
      </c>
    </row>
    <row r="29" spans="1:1">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{'SheetId':'471cb1af-a389-4255-b9dd-016a7d1c6972','UId':'78449dbc-0262-416c-ae9a-2cad20a8a31d','Col':6,'Row':8,'Format':'numberic','Value':'453613824262','TargetCode':''}</v>
      </c>
    </row>
    <row r="30" spans="1:1">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{'SheetId':'471cb1af-a389-4255-b9dd-016a7d1c6972','UId':'1aaec8a7-4b30-4fb4-95ed-b5ac8e0e4b00','Col':7,'Row':8,'Format':'numberic','Value':'453613824262','TargetCode':''}</v>
      </c>
    </row>
    <row r="31" spans="1:1">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{'SheetId':'471cb1af-a389-4255-b9dd-016a7d1c6972','UId':'bf902ed8-0109-4674-a1cc-62592f1b92d9','Col':4,'Row':10,'Format':'numberic','Value':'-17972348073','TargetCode':''}</v>
      </c>
    </row>
    <row r="38" spans="1:1">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{'SheetId':'471cb1af-a389-4255-b9dd-016a7d1c6972','UId':'8ba89cf9-4c91-4da8-b892-09e4876fe985','Col':5,'Row':10,'Format':'numberic','Value':'-17972348073','TargetCode':''}</v>
      </c>
    </row>
    <row r="39" spans="1:1">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{'SheetId':'471cb1af-a389-4255-b9dd-016a7d1c6972','UId':'7c9bffa2-9a74-4128-9c5d-bbc98558406e','Col':6,'Row':10,'Format':'numberic','Value':'9548802195','TargetCode':''}</v>
      </c>
    </row>
    <row r="40" spans="1:1">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{'SheetId':'471cb1af-a389-4255-b9dd-016a7d1c6972','UId':'6e0f4d2a-a0c3-4f49-b576-423e4fda275c','Col':7,'Row':10,'Format':'numberic','Value':'9548802195','TargetCode':''}</v>
      </c>
    </row>
    <row r="41" spans="1:1">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{'SheetId':'471cb1af-a389-4255-b9dd-016a7d1c6972','UId':'68f52c9d-ed20-4157-8f0a-5565542d239d','Col':4,'Row':11,'Format':'numberic','Value':'117497148608','TargetCode':''}</v>
      </c>
    </row>
    <row r="43" spans="1:1">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{'SheetId':'471cb1af-a389-4255-b9dd-016a7d1c6972','UId':'931d9a25-062a-481a-bb83-b6593ce5ad0e','Col':5,'Row':11,'Format':'numberic','Value':'117497148608','TargetCode':''}</v>
      </c>
    </row>
    <row r="44" spans="1:1">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{'SheetId':'471cb1af-a389-4255-b9dd-016a7d1c6972','UId':'05814b77-87f5-4969-b441-4ed481d003cf','Col':6,'Row':11,'Format':'numberic','Value':'-69346026812','TargetCode':''}</v>
      </c>
    </row>
    <row r="45" spans="1:1">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{'SheetId':'471cb1af-a389-4255-b9dd-016a7d1c6972','UId':'778fdb84-1461-4af6-bb33-3c4d112c112c','Col':7,'Row':11,'Format':'numberic','Value':'-69346026812','TargetCode':''}</v>
      </c>
    </row>
    <row r="46" spans="1:1">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{'SheetId':'471cb1af-a389-4255-b9dd-016a7d1c6972','UId':'98ca5d5f-758a-4875-a29b-e407fe462d50','Col':6,'Row':12,'Format':'numberic','Value':'0','TargetCode':''}</v>
      </c>
    </row>
    <row r="50" spans="1:1">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{'SheetId':'471cb1af-a389-4255-b9dd-016a7d1c6972','UId':'a4d388b3-6ab8-429d-9966-b7072d52ca3d','Col':7,'Row':12,'Format':'numberic','Value':'0','TargetCode':''}</v>
      </c>
    </row>
    <row r="51" spans="1:1">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{'SheetId':'471cb1af-a389-4255-b9dd-016a7d1c6972','UId':'33fc81e1-29a2-48f4-8104-951fe6d8c9e4','Col':4,'Row':16,'Format':'numberic','Value':'128071852','TargetCode':''}</v>
      </c>
    </row>
    <row r="68" spans="1:1">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{'SheetId':'471cb1af-a389-4255-b9dd-016a7d1c6972','UId':'6a3646ff-ea6d-4780-9293-b466ac41e07f','Col':5,'Row':16,'Format':'numberic','Value':'128071852','TargetCode':''}</v>
      </c>
    </row>
    <row r="69" spans="1:1">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{'SheetId':'471cb1af-a389-4255-b9dd-016a7d1c6972','UId':'123c6f04-469e-4a32-9ab6-2c63e3d0e857','Col':6,'Row':16,'Format':'numberic','Value':'497347010','TargetCode':''}</v>
      </c>
    </row>
    <row r="70" spans="1:1">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{'SheetId':'471cb1af-a389-4255-b9dd-016a7d1c6972','UId':'95d02b54-13d5-4c12-b332-f8e7f5373348','Col':7,'Row':16,'Format':'numberic','Value':'497347010','TargetCode':''}</v>
      </c>
    </row>
    <row r="71" spans="1:1">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{'SheetId':'471cb1af-a389-4255-b9dd-016a7d1c6972','UId':'21fcc0e8-7ebc-467d-83f1-ec0ee271b390','Col':4,'Row':17,'Format':'numberic','Value':'116971852','TargetCode':''}</v>
      </c>
    </row>
    <row r="73" spans="1:1">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{'SheetId':'471cb1af-a389-4255-b9dd-016a7d1c6972','UId':'69b6539b-dd01-4291-b5cd-85ace7b70fa4','Col':5,'Row':17,'Format':'numberic','Value':'116971852','TargetCode':''}</v>
      </c>
    </row>
    <row r="74" spans="1:1">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{'SheetId':'471cb1af-a389-4255-b9dd-016a7d1c6972','UId':'b3a869fc-c1a8-44ac-8208-be0cf0189e9b','Col':6,'Row':17,'Format':'numberic','Value':'476347010','TargetCode':''}</v>
      </c>
    </row>
    <row r="75" spans="1:1">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{'SheetId':'471cb1af-a389-4255-b9dd-016a7d1c6972','UId':'87683ba9-de3a-4978-987b-2a2689e232d4','Col':7,'Row':17,'Format':'numberic','Value':'476347010','TargetCode':''}</v>
      </c>
    </row>
    <row r="76" spans="1:1">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{'SheetId':'471cb1af-a389-4255-b9dd-016a7d1c6972','UId':'817b0dd8-15bf-4d06-bcd1-87aa61748e5c','Col':4,'Row':18,'Format':'numberic','Value':'115982452','TargetCode':''}</v>
      </c>
    </row>
    <row r="78" spans="1:1">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{'SheetId':'471cb1af-a389-4255-b9dd-016a7d1c6972','UId':'b78eb722-20fb-44d3-977d-abfba48c1335','Col':5,'Row':18,'Format':'numberic','Value':'115982452','TargetCode':''}</v>
      </c>
    </row>
    <row r="79" spans="1:1">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{'SheetId':'471cb1af-a389-4255-b9dd-016a7d1c6972','UId':'06d29b45-62f0-4fac-a8ac-c83dc9f8193b','Col':6,'Row':18,'Format':'numberic','Value':'467848424','TargetCode':''}</v>
      </c>
    </row>
    <row r="80" spans="1:1">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{'SheetId':'471cb1af-a389-4255-b9dd-016a7d1c6972','UId':'d8894aad-e9a9-432e-be0e-37fd6c5287e1','Col':7,'Row':18,'Format':'numberic','Value':'467848424','TargetCode':''}</v>
      </c>
    </row>
    <row r="81" spans="1:1">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{'SheetId':'471cb1af-a389-4255-b9dd-016a7d1c6972','UId':'41043d31-5c1a-41c2-bcaf-d2eb092cee56','Col':4,'Row':19,'Format':'numberic','Value':'989400','TargetCode':''}</v>
      </c>
    </row>
    <row r="83" spans="1:1">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{'SheetId':'471cb1af-a389-4255-b9dd-016a7d1c6972','UId':'f03723f5-9ce8-4410-a9a4-7f51f73f16e0','Col':5,'Row':19,'Format':'numberic','Value':'989400','TargetCode':''}</v>
      </c>
    </row>
    <row r="84" spans="1:1">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{'SheetId':'471cb1af-a389-4255-b9dd-016a7d1c6972','UId':'73c25757-cfd7-4623-9e9a-9fd36291a116','Col':6,'Row':19,'Format':'numberic','Value':'8498586','TargetCode':''}</v>
      </c>
    </row>
    <row r="85" spans="1:1">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{'SheetId':'471cb1af-a389-4255-b9dd-016a7d1c6972','UId':'c28a0468-96ae-4c7e-9d04-1464be70495e','Col':7,'Row':19,'Format':'numberic','Value':'8498586','TargetCode':''}</v>
      </c>
    </row>
    <row r="86" spans="1:1">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{'SheetId':'471cb1af-a389-4255-b9dd-016a7d1c6972','UId':'9efffba9-27e1-4782-a5c6-11cf82d86ff4','Col':4,'Row':23,'Format':'numberic','Value':'11100000','TargetCode':''}</v>
      </c>
    </row>
    <row r="103" spans="1:1">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{'SheetId':'471cb1af-a389-4255-b9dd-016a7d1c6972','UId':'b6e1545b-95a3-4418-b01c-8812832ac1b0','Col':5,'Row':23,'Format':'numberic','Value':'11100000','TargetCode':''}</v>
      </c>
    </row>
    <row r="104" spans="1:1">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{'SheetId':'471cb1af-a389-4255-b9dd-016a7d1c6972','UId':'ff49f849-d467-479b-b1c0-452fff10ef74','Col':6,'Row':23,'Format':'numberic','Value':'21000000','TargetCode':''}</v>
      </c>
    </row>
    <row r="105" spans="1:1">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{'SheetId':'471cb1af-a389-4255-b9dd-016a7d1c6972','UId':'8aee59fc-5396-49ce-84b0-283ed899d686','Col':7,'Row':23,'Format':'numberic','Value':'21000000','TargetCode':''}</v>
      </c>
    </row>
    <row r="106" spans="1:1">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{'SheetId':'471cb1af-a389-4255-b9dd-016a7d1c6972','UId':'dfde7dd7-4465-41e0-8dfc-3d9bd7ef8df4','Col':4,'Row':24,'Format':'numberic','Value':'178585952863','TargetCode':''}</v>
      </c>
    </row>
    <row r="108" spans="1:1">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{'SheetId':'471cb1af-a389-4255-b9dd-016a7d1c6972','UId':'8d607be0-46b7-4f79-b999-a6433feff755','Col':5,'Row':24,'Format':'numberic','Value':'178585952863','TargetCode':''}</v>
      </c>
    </row>
    <row r="109" spans="1:1">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{'SheetId':'471cb1af-a389-4255-b9dd-016a7d1c6972','UId':'a72625a9-1c20-4c87-bd82-ad9fc7164547','Col':6,'Row':24,'Format':'numberic','Value':'125598901935','TargetCode':''}</v>
      </c>
    </row>
    <row r="110" spans="1:1">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{'SheetId':'471cb1af-a389-4255-b9dd-016a7d1c6972','UId':'f4af0a50-e561-45bd-88e0-0b4b996e6853','Col':7,'Row':24,'Format':'numberic','Value':'125598901935','TargetCode':''}</v>
      </c>
    </row>
    <row r="111" spans="1:1">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{'SheetId':'471cb1af-a389-4255-b9dd-016a7d1c6972','UId':'0510158a-592c-436d-9700-d8f11e1f02a0','Col':4,'Row':25,'Format':'numberic','Value':'162576081038','TargetCode':''}</v>
      </c>
    </row>
    <row r="113" spans="1:1">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{'SheetId':'471cb1af-a389-4255-b9dd-016a7d1c6972','UId':'85d77f2b-5e99-4202-b223-e24cd40bbff0','Col':5,'Row':25,'Format':'numberic','Value':'162576081038','TargetCode':''}</v>
      </c>
    </row>
    <row r="114" spans="1:1">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{'SheetId':'471cb1af-a389-4255-b9dd-016a7d1c6972','UId':'fb81c32f-e253-402b-9cc0-1ab569e0c7b8','Col':6,'Row':25,'Format':'numberic','Value':'116161171853','TargetCode':''}</v>
      </c>
    </row>
    <row r="115" spans="1:1">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{'SheetId':'471cb1af-a389-4255-b9dd-016a7d1c6972','UId':'395a68c7-850e-430f-8764-b59595c5c1d0','Col':7,'Row':25,'Format':'numberic','Value':'116161171853','TargetCode':''}</v>
      </c>
    </row>
    <row r="116" spans="1:1">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{'SheetId':'471cb1af-a389-4255-b9dd-016a7d1c6972','UId':'43248b63-d59f-4530-b1e1-a3c515cb7a07','Col':4,'Row':26,'Format':'numberic','Value':'4846959803','TargetCode':''}</v>
      </c>
    </row>
    <row r="118" spans="1:1">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{'SheetId':'471cb1af-a389-4255-b9dd-016a7d1c6972','UId':'80c0b4d0-fa12-484e-889c-119930c17704','Col':5,'Row':26,'Format':'numberic','Value':'4846959803','TargetCode':''}</v>
      </c>
    </row>
    <row r="119" spans="1:1">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{'SheetId':'471cb1af-a389-4255-b9dd-016a7d1c6972','UId':'573e79f0-fb08-45a3-8eee-01810cb56a67','Col':6,'Row':26,'Format':'numberic','Value':'2962869687','TargetCode':''}</v>
      </c>
    </row>
    <row r="120" spans="1:1">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{'SheetId':'471cb1af-a389-4255-b9dd-016a7d1c6972','UId':'865c154a-bd91-470b-8302-ac3706577d95','Col':7,'Row':26,'Format':'numberic','Value':'2962869687','TargetCode':''}</v>
      </c>
    </row>
    <row r="121" spans="1:1">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{'SheetId':'471cb1af-a389-4255-b9dd-016a7d1c6972','UId':'b95a1451-3d17-4326-a897-30401dbbfd89','Col':4,'Row':27,'Format':'numberic','Value':'4741802370','TargetCode':''}</v>
      </c>
    </row>
    <row r="123" spans="1:1">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{'SheetId':'471cb1af-a389-4255-b9dd-016a7d1c6972','UId':'93ae1556-92ad-467a-b0c5-62b935edda65','Col':5,'Row':27,'Format':'numberic','Value':'4741802370','TargetCode':''}</v>
      </c>
    </row>
    <row r="124" spans="1:1">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{'SheetId':'471cb1af-a389-4255-b9dd-016a7d1c6972','UId':'01d09365-7fb0-4926-90f5-fc95b4cf1df4','Col':6,'Row':27,'Format':'numberic','Value':'2710427341','TargetCode':''}</v>
      </c>
    </row>
    <row r="125" spans="1:1">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{'SheetId':'471cb1af-a389-4255-b9dd-016a7d1c6972','UId':'06f35d7c-739d-41de-be6b-79d9211f23f1','Col':7,'Row':27,'Format':'numberic','Value':'2710427341','TargetCode':''}</v>
      </c>
    </row>
    <row r="126" spans="1:1">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{'SheetId':'471cb1af-a389-4255-b9dd-016a7d1c6972','UId':'d0c4ca5a-c868-4ff5-877a-5c45f57de88b','Col':4,'Row':28,'Format':'numberic','Value':'29660000','TargetCode':''}</v>
      </c>
    </row>
    <row r="128" spans="1:1">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{'SheetId':'471cb1af-a389-4255-b9dd-016a7d1c6972','UId':'5bd4bbcd-0eec-4c2e-b3b6-b12c76c99db4','Col':5,'Row':28,'Format':'numberic','Value':'29660000','TargetCode':''}</v>
      </c>
    </row>
    <row r="129" spans="1:1">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{'SheetId':'471cb1af-a389-4255-b9dd-016a7d1c6972','UId':'7837e364-6063-43ce-8aff-eaf1f2214323','Col':6,'Row':28,'Format':'numberic','Value':'166545000','TargetCode':''}</v>
      </c>
    </row>
    <row r="130" spans="1:1">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{'SheetId':'471cb1af-a389-4255-b9dd-016a7d1c6972','UId':'cfa3e449-2aeb-4d67-82a2-f919eaf9a577','Col':7,'Row':28,'Format':'numberic','Value':'166545000','TargetCode':''}</v>
      </c>
    </row>
    <row r="131" spans="1:1">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{'SheetId':'471cb1af-a389-4255-b9dd-016a7d1c6972','UId':'7e365e48-758c-495f-9212-daf35ee8e743','Col':4,'Row':29,'Format':'numberic','Value':'75497433','TargetCode':''}</v>
      </c>
    </row>
    <row r="133" spans="1:1">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{'SheetId':'471cb1af-a389-4255-b9dd-016a7d1c6972','UId':'77e4018d-8b9d-4b09-954d-c3a71e8c2242','Col':5,'Row':29,'Format':'numberic','Value':'75497433','TargetCode':''}</v>
      </c>
    </row>
    <row r="134" spans="1:1">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{'SheetId':'471cb1af-a389-4255-b9dd-016a7d1c6972','UId':'54522454-c653-401d-bd1e-5d47cb93881b','Col':6,'Row':29,'Format':'numberic','Value':'85897346','TargetCode':''}</v>
      </c>
    </row>
    <row r="135" spans="1:1">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{'SheetId':'471cb1af-a389-4255-b9dd-016a7d1c6972','UId':'ff8765ec-e3f6-4656-8c3c-56c0afb65395','Col':7,'Row':29,'Format':'numberic','Value':'85897346','TargetCode':''}</v>
      </c>
    </row>
    <row r="136" spans="1:1">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{'SheetId':'471cb1af-a389-4255-b9dd-016a7d1c6972','UId':'efb1968f-a0f2-4642-a44d-b1701c58b5ba','Col':4,'Row':30,'Format':'numberic','Value':'4470842230','TargetCode':''}</v>
      </c>
    </row>
    <row r="138" spans="1:1">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{'SheetId':'471cb1af-a389-4255-b9dd-016a7d1c6972','UId':'9a89a783-e8e9-4ecd-a024-50a89cba2144','Col':5,'Row':30,'Format':'numberic','Value':'4470842230','TargetCode':''}</v>
      </c>
    </row>
    <row r="139" spans="1:1">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{'SheetId':'471cb1af-a389-4255-b9dd-016a7d1c6972','UId':'e5e9b955-4fda-4dd3-9143-48dd0e769728','Col':6,'Row':30,'Format':'numberic','Value':'2555545780','TargetCode':''}</v>
      </c>
    </row>
    <row r="140" spans="1:1">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{'SheetId':'471cb1af-a389-4255-b9dd-016a7d1c6972','UId':'431a7ee6-5874-43b6-999f-d476f8f7c41d','Col':7,'Row':30,'Format':'numberic','Value':'2555545780','TargetCode':''}</v>
      </c>
    </row>
    <row r="141" spans="1:1">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{'SheetId':'471cb1af-a389-4255-b9dd-016a7d1c6972','UId':'0720f6e9-7bb0-405a-90b6-38964bbf6641','Col':4,'Row':31,'Format':'numberic','Value':'5999897968','TargetCode':''}</v>
      </c>
    </row>
    <row r="143" spans="1:1">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{'SheetId':'471cb1af-a389-4255-b9dd-016a7d1c6972','UId':'e66ef84c-9ee1-46c5-be9e-03bcfea6ddd8','Col':5,'Row':31,'Format':'numberic','Value':'5999897968','TargetCode':''}</v>
      </c>
    </row>
    <row r="144" spans="1:1">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{'SheetId':'471cb1af-a389-4255-b9dd-016a7d1c6972','UId':'b41e02a8-388d-4f89-a2cf-524fa3e79099','Col':6,'Row':31,'Format':'numberic','Value':'3446169376','TargetCode':''}</v>
      </c>
    </row>
    <row r="145" spans="1:1">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{'SheetId':'471cb1af-a389-4255-b9dd-016a7d1c6972','UId':'f4cc6ab3-2a4b-4ba2-8b5d-38d749985112','Col':7,'Row':31,'Format':'numberic','Value':'3446169376','TargetCode':''}</v>
      </c>
    </row>
    <row r="146" spans="1:1">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{'SheetId':'471cb1af-a389-4255-b9dd-016a7d1c6972','UId':'4f68404f-fe18-4406-a628-6e9497915cb1','Col':4,'Row':32,'Format':'numberic','Value':'66000000','TargetCode':''}</v>
      </c>
    </row>
    <row r="148" spans="1:1">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{'SheetId':'471cb1af-a389-4255-b9dd-016a7d1c6972','UId':'444b7044-a735-4f7b-9a93-7f7e7fcb8dfa','Col':5,'Row':32,'Format':'numberic','Value':'66000000','TargetCode':''}</v>
      </c>
    </row>
    <row r="149" spans="1:1">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{'SheetId':'471cb1af-a389-4255-b9dd-016a7d1c6972','UId':'089d4c07-8687-4b9b-af51-2b1fdd20c944','Col':6,'Row':32,'Format':'numberic','Value':'66000000','TargetCode':''}</v>
      </c>
    </row>
    <row r="150" spans="1:1">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{'SheetId':'471cb1af-a389-4255-b9dd-016a7d1c6972','UId':'40ebf994-f0c7-489f-ab17-f90ae69aaeb1','Col':7,'Row':32,'Format':'numberic','Value':'66000000','TargetCode':''}</v>
      </c>
    </row>
    <row r="151" spans="1:1">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{'SheetId':'471cb1af-a389-4255-b9dd-016a7d1c6972','UId':'2a086eec-6f10-4d0c-87ed-939beda15071','Col':4,'Row':37,'Format':'numberic','Value':'32728767','TargetCode':''}</v>
      </c>
    </row>
    <row r="173" spans="1:1">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{'SheetId':'471cb1af-a389-4255-b9dd-016a7d1c6972','UId':'7acb86e0-fc9a-48c5-a1c6-0a05101f0069','Col':5,'Row':37,'Format':'numberic','Value':'32728767','TargetCode':''}</v>
      </c>
    </row>
    <row r="174" spans="1:1">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{'SheetId':'471cb1af-a389-4255-b9dd-016a7d1c6972','UId':'dc093b78-cf69-4486-a226-7a713131dc9e','Col':6,'Row':37,'Format':'numberic','Value':'27349727','TargetCode':''}</v>
      </c>
    </row>
    <row r="175" spans="1:1">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{'SheetId':'471cb1af-a389-4255-b9dd-016a7d1c6972','UId':'53fff2a9-1984-4dbc-9c7b-8306cf181f9c','Col':7,'Row':37,'Format':'numberic','Value':'27349727','TargetCode':''}</v>
      </c>
    </row>
    <row r="176" spans="1:1">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{'SheetId':'5ca8c4ee-b8a7-4cfd-b34f-43f723c1d20d','UId':'ce6a181f-084a-4a33-b6a9-651185810bdc','Col':4,'Row':3,'Format':'numberic','Value':'1930930552020','TargetCode':''}</v>
      </c>
    </row>
    <row r="181" spans="1:1">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{'SheetId':'5ca8c4ee-b8a7-4cfd-b34f-43f723c1d20d','UId':'1d939e59-c69a-48bf-904a-315ceeda28ea','Col':5,'Row':3,'Format':'numberic','Value':'2573479238052','TargetCode':''}</v>
      </c>
    </row>
    <row r="182" spans="1:1">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{'SheetId':'5ca8c4ee-b8a7-4cfd-b34f-43f723c1d20d','UId':'b02ad78a-3fdd-4842-b83c-00dd3755cf07','Col':4,'Row':4,'Format':'numberic','Value':'1230930552020','TargetCode':''}</v>
      </c>
    </row>
    <row r="184" spans="1:1">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{'SheetId':'5ca8c4ee-b8a7-4cfd-b34f-43f723c1d20d','UId':'836e99a6-b97f-484f-b6a4-45a3d3c12de4','Col':5,'Row':4,'Format':'numberic','Value':'573479238052','TargetCode':''}</v>
      </c>
    </row>
    <row r="185" spans="1:1">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{'SheetId':'5ca8c4ee-b8a7-4cfd-b34f-43f723c1d20d','UId':'d9875ef9-de68-42f5-997b-3ced15c6e4b1','Col':4,'Row':5,'Format':'numberic','Value':'80337091002','TargetCode':''}</v>
      </c>
    </row>
    <row r="187" spans="1:1">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{'SheetId':'5ca8c4ee-b8a7-4cfd-b34f-43f723c1d20d','UId':'1dffb530-ac80-4ef8-8b5d-a01ed56e85ae','Col':5,'Row':5,'Format':'numberic','Value':'133582110199','TargetCode':''}</v>
      </c>
    </row>
    <row r="188" spans="1:1">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{'SheetId':'5ca8c4ee-b8a7-4cfd-b34f-43f723c1d20d','UId':'716975d1-7fdb-4857-aa1f-42944193125d','Col':4,'Row':6,'Format':'numberic','Value':'2683854','TargetCode':''}</v>
      </c>
    </row>
    <row r="190" spans="1:1">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{'SheetId':'5ca8c4ee-b8a7-4cfd-b34f-43f723c1d20d','UId':'8e457463-0132-4bf1-a716-54152f35ecd2','Col':5,'Row':6,'Format':'numberic','Value':'987900','TargetCode':''}</v>
      </c>
    </row>
    <row r="191" spans="1:1">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{'SheetId':'5ca8c4ee-b8a7-4cfd-b34f-43f723c1d20d','UId':'1182a4f0-62b3-42fd-844d-6b2e0c51aaf3','Col':4,'Row':7,'Format':'numberic','Value':'1150590777164','TargetCode':''}</v>
      </c>
    </row>
    <row r="193" spans="1:1">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{'SheetId':'5ca8c4ee-b8a7-4cfd-b34f-43f723c1d20d','UId':'4a4befef-0d8e-4f29-ac71-ac02e1daf876','Col':5,'Row':7,'Format':'numberic','Value':'439896139953','TargetCode':''}</v>
      </c>
    </row>
    <row r="194" spans="1:1">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{'SheetId':'5ca8c4ee-b8a7-4cfd-b34f-43f723c1d20d','UId':'4e13c738-8973-49e9-b555-01e9514e9f1f','Col':4,'Row':9,'Format':'numberic','Value':'700000000000','TargetCode':''}</v>
      </c>
    </row>
    <row r="199" spans="1:1">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{'SheetId':'5ca8c4ee-b8a7-4cfd-b34f-43f723c1d20d','UId':'f3815463-910f-487b-929a-28460ea2ccf6','Col':5,'Row':9,'Format':'numberic','Value':'2000000000000','TargetCode':''}</v>
      </c>
    </row>
    <row r="200" spans="1:1">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{'SheetId':'5ca8c4ee-b8a7-4cfd-b34f-43f723c1d20d','UId':'70b4c8de-9d01-42c3-9328-584157078ad2','Col':4,'Row':10,'Format':'numberic','Value':'24254599368222','TargetCode':''}</v>
      </c>
    </row>
    <row r="202" spans="1:1">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{'SheetId':'5ca8c4ee-b8a7-4cfd-b34f-43f723c1d20d','UId':'af330942-33a6-4666-bcd0-8031d89a48d3','Col':5,'Row':10,'Format':'numberic','Value':'21373084144081','TargetCode':''}</v>
      </c>
    </row>
    <row r="203" spans="1:1">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{'SheetId':'5ca8c4ee-b8a7-4cfd-b34f-43f723c1d20d','UId':'a9ac8c83-8f86-4ac0-bc93-2e0ccf1bde7b','Col':4,'Row':11,'Format':'numberic','Value':'24254599368222','TargetCode':''}</v>
      </c>
    </row>
    <row r="205" spans="1:1">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{'SheetId':'5ca8c4ee-b8a7-4cfd-b34f-43f723c1d20d','UId':'ad1c9ab5-40ea-43f5-8b81-22d1c2ae84bc','Col':5,'Row':11,'Format':'numberic','Value':'21373084144081','TargetCode':''}</v>
      </c>
    </row>
    <row r="206" spans="1:1">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{'SheetId':'5ca8c4ee-b8a7-4cfd-b34f-43f723c1d20d','UId':'ae35444f-eacb-4670-ae19-d5a4997fa00d','Col':4,'Row':12,'Format':'numberic','Value':'0','TargetCode':''}</v>
      </c>
    </row>
    <row r="208" spans="1:1">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{'SheetId':'5ca8c4ee-b8a7-4cfd-b34f-43f723c1d20d','UId':'8a2b31f2-32ad-4736-aa18-cfa3cef6299a','Col':5,'Row':12,'Format':'numberic','Value':'0','TargetCode':''}</v>
      </c>
    </row>
    <row r="209" spans="1:1">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{'SheetId':'5ca8c4ee-b8a7-4cfd-b34f-43f723c1d20d','UId':'edf356bc-76e8-4073-807b-89247b115eb3','Col':4,'Row':14,'Format':'numberic','Value':'7466790559461','TargetCode':''}</v>
      </c>
    </row>
    <row r="214" spans="1:1">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{'SheetId':'5ca8c4ee-b8a7-4cfd-b34f-43f723c1d20d','UId':'dd26ab28-8e45-4175-9fd2-5b88a795ed52','Col':5,'Row':14,'Format':'numberic','Value':'7957678670529','TargetCode':''}</v>
      </c>
    </row>
    <row r="215" spans="1:1">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{'SheetId':'5ca8c4ee-b8a7-4cfd-b34f-43f723c1d20d','UId':'4c057c2c-b13a-4e8a-9162-afb0dcd861ba','Col':4,'Row':15,'Format':'numberic','Value':'2350136051298','TargetCode':''}</v>
      </c>
    </row>
    <row r="217" spans="1:1">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{'SheetId':'5ca8c4ee-b8a7-4cfd-b34f-43f723c1d20d','UId':'d7c7b84b-a2c3-4c1c-9681-93966dcd73c3','Col':5,'Row':15,'Format':'numberic','Value':'2061092244400','TargetCode':''}</v>
      </c>
    </row>
    <row r="218" spans="1:1">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{'SheetId':'5ca8c4ee-b8a7-4cfd-b34f-43f723c1d20d','UId':'3b378ccf-8e0f-424f-8d0d-0b2daa559854','Col':4,'Row':16,'Format':'numberic','Value':'4037672757463','TargetCode':''}</v>
      </c>
    </row>
    <row r="220" spans="1:1">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{'SheetId':'5ca8c4ee-b8a7-4cfd-b34f-43f723c1d20d','UId':'bddc1dbe-abc7-4aa2-8cd5-afa8c3613640','Col':5,'Row':16,'Format':'numberic','Value':'5054313229152','TargetCode':''}</v>
      </c>
    </row>
    <row r="221" spans="1:1">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{'SheetId':'5ca8c4ee-b8a7-4cfd-b34f-43f723c1d20d','UId':'de88c083-4fdd-4aeb-a9ca-2390f8b3c4f0','Col':4,'Row':17,'Format':'numberic','Value':'10400000000000','TargetCode':''}</v>
      </c>
    </row>
    <row r="223" spans="1:1">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{'SheetId':'5ca8c4ee-b8a7-4cfd-b34f-43f723c1d20d','UId':'9c0b055c-06c2-4503-a5ac-c163e67ff53a','Col':5,'Row':17,'Format':'numberic','Value':'6300000000000','TargetCode':''}</v>
      </c>
    </row>
    <row r="224" spans="1:1">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{'SheetId':'5ca8c4ee-b8a7-4cfd-b34f-43f723c1d20d','UId':'ca58cbba-98b3-49a4-9da9-393869356c26','Col':4,'Row':23,'Format':'numberic','Value':'634068765020','TargetCode':''}</v>
      </c>
    </row>
    <row r="241" spans="1:1">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{'SheetId':'5ca8c4ee-b8a7-4cfd-b34f-43f723c1d20d','UId':'ba14a456-c472-4698-ac5e-238c3081cf55','Col':5,'Row':23,'Format':'numberic','Value':'354919439101','TargetCode':''}</v>
      </c>
    </row>
    <row r="242" spans="1:1">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244" spans="1:1">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{'SheetId':'5ca8c4ee-b8a7-4cfd-b34f-43f723c1d20d','UId':'078568e9-620f-436b-bc66-ca4eaa29bcd7','Col':5,'Row':24,'Format':'numberic','Value':'0','TargetCode':''}</v>
      </c>
    </row>
    <row r="245" spans="1:1">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{'SheetId':'5ca8c4ee-b8a7-4cfd-b34f-43f723c1d20d','UId':'46e43a64-dfba-43ba-b9bf-ecc5f455b6ba','Col':4,'Row':26,'Format':'numberic','Value':'634068765020','TargetCode':''}</v>
      </c>
    </row>
    <row r="250" spans="1:1">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{'SheetId':'5ca8c4ee-b8a7-4cfd-b34f-43f723c1d20d','UId':'dcd217af-892e-4c67-b714-3319381669b6','Col':5,'Row':26,'Format':'numberic','Value':'354919439101','TargetCode':''}</v>
      </c>
    </row>
    <row r="251" spans="1:1">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{'SheetId':'5ca8c4ee-b8a7-4cfd-b34f-43f723c1d20d','UId':'f0778966-a99c-4665-b139-914f0259e878','Col':4,'Row':27,'Format':'numberic','Value':'4688395890','TargetCode':''}</v>
      </c>
    </row>
    <row r="253" spans="1:1">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{'SheetId':'5ca8c4ee-b8a7-4cfd-b34f-43f723c1d20d','UId':'0cb41851-570e-445c-ad6c-14a8d02aaf12','Col':4,'Row':29,'Format':'numberic','Value':'4688395890','TargetCode':''}</v>
      </c>
    </row>
    <row r="259" spans="1:1">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{'SheetId':'5ca8c4ee-b8a7-4cfd-b34f-43f723c1d20d','UId':'b4372668-0a1e-41fc-9997-88d70fbd3f1c','Col':4,'Row':34,'Format':'numberic','Value':'629380369130','TargetCode':''}</v>
      </c>
    </row>
    <row r="274" spans="1:1">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{'SheetId':'5ca8c4ee-b8a7-4cfd-b34f-43f723c1d20d','UId':'b3e6f0f8-39ef-4244-88ea-6cc64ad3a9c2','Col':5,'Row':34,'Format':'numberic','Value':'354919439101','TargetCode':''}</v>
      </c>
    </row>
    <row r="275" spans="1:1">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{'SheetId':'5ca8c4ee-b8a7-4cfd-b34f-43f723c1d20d','UId':'6eed3484-d4bc-4f35-804c-f9afc0b337cd','Col':4,'Row':35,'Format':'numberic','Value':'0','TargetCode':''}</v>
      </c>
    </row>
    <row r="277" spans="1:1">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{'SheetId':'5ca8c4ee-b8a7-4cfd-b34f-43f723c1d20d','UId':'2d51cac2-506a-4398-9cfc-abf8e8ec2009','Col':5,'Row':35,'Format':'numberic','Value':'0','TargetCode':''}</v>
      </c>
    </row>
    <row r="278" spans="1:1">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{'SheetId':'5ca8c4ee-b8a7-4cfd-b34f-43f723c1d20d','UId':'9e7fc8c4-7116-4248-bf32-6812d8d17884','Col':4,'Row':36,'Format':'numberic','Value':'157177574614','TargetCode':''}</v>
      </c>
    </row>
    <row r="280" spans="1:1">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{'SheetId':'5ca8c4ee-b8a7-4cfd-b34f-43f723c1d20d','UId':'3478b069-834b-4dae-9394-003d07b0c62e','Col':5,'Row':36,'Format':'numberic','Value':'165967636366','TargetCode':''}</v>
      </c>
    </row>
    <row r="281" spans="1:1">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{'SheetId':'5ca8c4ee-b8a7-4cfd-b34f-43f723c1d20d','UId':'17a56b92-c365-41d8-89ea-786c171e3ec2','Col':4,'Row':37,'Format':'numberic','Value':'591780821','TargetCode':''}</v>
      </c>
    </row>
    <row r="283" spans="1:1">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{'SheetId':'5ca8c4ee-b8a7-4cfd-b34f-43f723c1d20d','UId':'789be0a9-2df4-45c3-b6c1-7ca2f80cd015','Col':5,'Row':37,'Format':'numberic','Value':'968082193','TargetCode':''}</v>
      </c>
    </row>
    <row r="284" spans="1:1">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{'SheetId':'5ca8c4ee-b8a7-4cfd-b34f-43f723c1d20d','UId':'64548593-35e3-4ccf-9736-13141cd4a9c4','Col':4,'Row':38,'Format':'numberic','Value':'322186712326','TargetCode':''}</v>
      </c>
    </row>
    <row r="286" spans="1:1">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{'SheetId':'5ca8c4ee-b8a7-4cfd-b34f-43f723c1d20d','UId':'f019a5a0-823b-444f-810a-e9077da9e98e','Col':5,'Row':38,'Format':'numberic','Value':'45254520543','TargetCode':''}</v>
      </c>
    </row>
    <row r="287" spans="1:1">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{'SheetId':'5ca8c4ee-b8a7-4cfd-b34f-43f723c1d20d','UId':'f4c59817-64fd-4c21-bf81-9d5d241629b9','Col':4,'Row':39,'Format':'numberic','Value':'149424301369','TargetCode':''}</v>
      </c>
    </row>
    <row r="289" spans="1:1">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{'SheetId':'5ca8c4ee-b8a7-4cfd-b34f-43f723c1d20d','UId':'185b24e7-28df-4fbe-ae69-ced65e6de3bc','Col':5,'Row':39,'Format':'numberic','Value':'142729199999','TargetCode':''}</v>
      </c>
    </row>
    <row r="290" spans="1:1">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c r="A401" t="str">
        <f>CONCATENATE("{'SheetId':'cc406fba-8c30-4081-be82-2550c22e6d74'",",","'UId':'79357f94-95f3-4054-9e09-d7eb32a09556'",",'Col':",COLUMN(GTTSRong_06107!E3),",'Row':",ROW(GTTSRong_06107!E3),",","'Format':'numberic'",",'Value':'",SUBSTITUTE(GTTSRong_06107!E3,"'","\'"),"','TargetCode':''}")</f>
        <v>{'SheetId':'cc406fba-8c30-4081-be82-2550c22e6d74','UId':'79357f94-95f3-4054-9e09-d7eb32a09556','Col':5,'Row':3,'Format':'numberic','Value':'881612464119','TargetCode':''}</v>
      </c>
    </row>
    <row r="402" spans="1:1">
      <c r="A402" t="str">
        <f>CONCATENATE("{'SheetId':'cc406fba-8c30-4081-be82-2550c22e6d74'",",","'UId':'a6dcd0ad-4b54-4a2d-b8ce-1c1a75847de7'",",'Col':",COLUMN(GTTSRong_06107!F3),",'Row':",ROW(GTTSRong_06107!F3),",","'Format':'numberic'",",'Value':'",SUBSTITUTE(GTTSRong_06107!F3,"'","\'"),"','TargetCode':''}")</f>
        <v>{'SheetId':'cc406fba-8c30-4081-be82-2550c22e6d74','UId':'a6dcd0ad-4b54-4a2d-b8ce-1c1a75847de7','Col':6,'Row':3,'Format':'numberic','Value':'490137034546','TargetCode':''}</v>
      </c>
    </row>
    <row r="403" spans="1:1">
      <c r="A403" t="str">
        <f>CONCATENATE("{'SheetId':'cc406fba-8c30-4081-be82-2550c22e6d74'",",","'UId':'28d8656d-5755-4bd7-8f0d-afa52274ec2c'",",'Col':",COLUMN(GTTSRong_06107!E4),",'Row':",ROW(GTTSRong_06107!E4),",","'Format':'numberic'",",'Value':'",SUBSTITUTE(GTTSRong_06107!E4,"'","\'"),"','TargetCode':''}")</f>
        <v>{'SheetId':'cc406fba-8c30-4081-be82-2550c22e6d74','UId':'28d8656d-5755-4bd7-8f0d-afa52274ec2c','Col':5,'Row':4,'Format':'numberic','Value':'881612464119','TargetCode':''}</v>
      </c>
    </row>
    <row r="404" spans="1:1">
      <c r="A404" t="str">
        <f>CONCATENATE("{'SheetId':'cc406fba-8c30-4081-be82-2550c22e6d74'",",","'UId':'8ecb6551-e32d-44d4-82f1-eeb2ea295e18'",",'Col':",COLUMN(GTTSRong_06107!F4),",'Row':",ROW(GTTSRong_06107!F4),",","'Format':'numberic'",",'Value':'",SUBSTITUTE(GTTSRong_06107!F4,"'","\'"),"','TargetCode':''}")</f>
        <v>{'SheetId':'cc406fba-8c30-4081-be82-2550c22e6d74','UId':'8ecb6551-e32d-44d4-82f1-eeb2ea295e18','Col':6,'Row':4,'Format':'numberic','Value':'490137034546','TargetCode':''}</v>
      </c>
    </row>
    <row r="405" spans="1:1">
      <c r="A405" t="str">
        <f>CONCATENATE("{'SheetId':'cc406fba-8c30-4081-be82-2550c22e6d74'",",","'UId':'9eead62f-62bf-4f0d-9aec-bca2396ddc4f'",",'Col':",COLUMN(GTTSRong_06107!E5),",'Row':",ROW(GTTSRong_06107!E5),",","'Format':'numberic'",",'Value':'",SUBSTITUTE(GTTSRong_06107!E5,"'","\'"),"','TargetCode':''}")</f>
        <v>{'SheetId':'cc406fba-8c30-4081-be82-2550c22e6d74','UId':'9eead62f-62bf-4f0d-9aec-bca2396ddc4f','Col':5,'Row':5,'Format':'numberic','Value':'0','TargetCode':''}</v>
      </c>
    </row>
    <row r="406" spans="1:1">
      <c r="A406" t="str">
        <f>CONCATENATE("{'SheetId':'cc406fba-8c30-4081-be82-2550c22e6d74'",",","'UId':'2455cfd2-f1e7-43be-8ca0-b39729692257'",",'Col':",COLUMN(GTTSRong_06107!F5),",'Row':",ROW(GTTSRong_06107!F5),",","'Format':'numberic'",",'Value':'",SUBSTITUTE(GTTSRong_06107!F5,"'","\'"),"','TargetCode':''}")</f>
        <v>{'SheetId':'cc406fba-8c30-4081-be82-2550c22e6d74','UId':'2455cfd2-f1e7-43be-8ca0-b39729692257','Col':6,'Row':5,'Format':'numberic','Value':'0','TargetCode':''}</v>
      </c>
    </row>
    <row r="407" spans="1:1">
      <c r="A407" t="str">
        <f>CONCATENATE("{'SheetId':'cc406fba-8c30-4081-be82-2550c22e6d74'",",","'UId':'796ec01d-1a83-4925-bb5b-b3997dcc946f'",",'Col':",COLUMN(GTTSRong_06107!E6),",'Row':",ROW(GTTSRong_06107!E6),",","'Format':'numberic'",",'Value':'",SUBSTITUTE(GTTSRong_06107!E6,"'","\'"),"','TargetCode':''}")</f>
        <v>{'SheetId':'cc406fba-8c30-4081-be82-2550c22e6d74','UId':'796ec01d-1a83-4925-bb5b-b3997dcc946f','Col':5,'Row':6,'Format':'numberic','Value':'1681258674901','TargetCode':''}</v>
      </c>
    </row>
    <row r="408" spans="1:1">
      <c r="A408" t="str">
        <f>CONCATENATE("{'SheetId':'cc406fba-8c30-4081-be82-2550c22e6d74'",",","'UId':'cb92336c-ef1f-4956-af67-8db239266b79'",",'Col':",COLUMN(GTTSRong_06107!F6),",'Row':",ROW(GTTSRong_06107!F6),",","'Format':'numberic'",",'Value':'",SUBSTITUTE(GTTSRong_06107!F6,"'","\'"),"','TargetCode':''}")</f>
        <v>{'SheetId':'cc406fba-8c30-4081-be82-2550c22e6d74','UId':'cb92336c-ef1f-4956-af67-8db239266b79','Col':6,'Row':6,'Format':'numberic','Value':'1196091757711','TargetCode':''}</v>
      </c>
    </row>
    <row r="409" spans="1:1">
      <c r="A409" t="str">
        <f>CONCATENATE("{'SheetId':'cc406fba-8c30-4081-be82-2550c22e6d74'",",","'UId':'8f9c3797-85e9-4375-92ff-6feaa0e7b1b7'",",'Col':",COLUMN(GTTSRong_06107!E7),",'Row':",ROW(GTTSRong_06107!E7),",","'Format':'numberic'",",'Value':'",SUBSTITUTE(GTTSRong_06107!E7,"'","\'"),"','TargetCode':''}")</f>
        <v>{'SheetId':'cc406fba-8c30-4081-be82-2550c22e6d74','UId':'8f9c3797-85e9-4375-92ff-6feaa0e7b1b7','Col':5,'Row':7,'Format':'numberic','Value':'13350878337547','TargetCode':''}</v>
      </c>
    </row>
    <row r="410" spans="1:1">
      <c r="A410" t="str">
        <f>CONCATENATE("{'SheetId':'cc406fba-8c30-4081-be82-2550c22e6d74'",",","'UId':'baa41148-c59f-4afa-a311-5d423c7a8cc2'",",'Col':",COLUMN(GTTSRong_06107!F7),",'Row':",ROW(GTTSRong_06107!F7),",","'Format':'numberic'",",'Value':'",SUBSTITUTE(GTTSRong_06107!F7,"'","\'"),"','TargetCode':''}")</f>
        <v>{'SheetId':'cc406fba-8c30-4081-be82-2550c22e6d74','UId':'baa41148-c59f-4afa-a311-5d423c7a8cc2','Col':6,'Row':7,'Format':'numberic','Value':'9201676356819','TargetCode':''}</v>
      </c>
    </row>
    <row r="411" spans="1:1">
      <c r="A411" t="str">
        <f>CONCATENATE("{'SheetId':'cc406fba-8c30-4081-be82-2550c22e6d74'",",","'UId':'e32293a1-cd42-4d6b-b8f0-d25ffb5d0ae7'",",'Col':",COLUMN(GTTSRong_06107!E8),",'Row':",ROW(GTTSRong_06107!E8),",","'Format':'numberic'",",'Value':'",SUBSTITUTE(GTTSRong_06107!E8,"'","\'"),"','TargetCode':''}")</f>
        <v>{'SheetId':'cc406fba-8c30-4081-be82-2550c22e6d74','UId':'e32293a1-cd42-4d6b-b8f0-d25ffb5d0ae7','Col':5,'Row':8,'Format':'numberic','Value':'-11669619662646','TargetCode':''}</v>
      </c>
    </row>
    <row r="412" spans="1:1">
      <c r="A412" t="str">
        <f>CONCATENATE("{'SheetId':'cc406fba-8c30-4081-be82-2550c22e6d74'",",","'UId':'f97009f8-4bb0-4fb7-b47b-9c05c01fa01a'",",'Col':",COLUMN(GTTSRong_06107!F8),",'Row':",ROW(GTTSRong_06107!F8),",","'Format':'numberic'",",'Value':'",SUBSTITUTE(GTTSRong_06107!F8,"'","\'"),"','TargetCode':''}")</f>
        <v>{'SheetId':'cc406fba-8c30-4081-be82-2550c22e6d74','UId':'f97009f8-4bb0-4fb7-b47b-9c05c01fa01a','Col':6,'Row':8,'Format':'numberic','Value':'-8005584599108','TargetCode':''}</v>
      </c>
    </row>
    <row r="413" spans="1:1">
      <c r="A413" t="str">
        <f>CONCATENATE("{'SheetId':'cc406fba-8c30-4081-be82-2550c22e6d74'",",","'UId':'fe23dd0b-5e6f-4dca-b641-6dbc8be7cfb1'",",'Col':",COLUMN(GTTSRong_06107!E9),",'Row':",ROW(GTTSRong_06107!E9),",","'Format':'numberic'",",'Value':'",SUBSTITUTE(GTTSRong_06107!E9,"'","\'"),"','TargetCode':''}")</f>
        <v>{'SheetId':'cc406fba-8c30-4081-be82-2550c22e6d74','UId':'fe23dd0b-5e6f-4dca-b641-6dbc8be7cfb1','Col':5,'Row':9,'Format':'numberic','Value':'26692091088901','TargetCode':''}</v>
      </c>
    </row>
    <row r="414" spans="1:1">
      <c r="A414" t="str">
        <f>CONCATENATE("{'SheetId':'cc406fba-8c30-4081-be82-2550c22e6d74'",",","'UId':'e633aa90-04ec-40bb-a2c0-2cf37e64cee5'",",'Col':",COLUMN(GTTSRong_06107!F9),",'Row':",ROW(GTTSRong_06107!F9),",","'Format':'numberic'",",'Value':'",SUBSTITUTE(GTTSRong_06107!F9,"'","\'"),"','TargetCode':''}")</f>
        <v>{'SheetId':'cc406fba-8c30-4081-be82-2550c22e6d74','UId':'e633aa90-04ec-40bb-a2c0-2cf37e64cee5','Col':6,'Row':9,'Format':'numberic','Value':'17046549944843','TargetCode':''}</v>
      </c>
    </row>
    <row r="415" spans="1:1">
      <c r="A415" t="str">
        <f>CONCATENATE("{'SheetId':'cc406fba-8c30-4081-be82-2550c22e6d74'",",","'UId':'9cc15fb3-0906-4ba0-9f14-04672940aac5'",",'Col':",COLUMN(GTTSRong_06107!E10),",'Row':",ROW(GTTSRong_06107!E10),",","'Format':'numberic'",",'Value':'",SUBSTITUTE(GTTSRong_06107!E10,"'","\'"),"','TargetCode':''}")</f>
        <v>{'SheetId':'cc406fba-8c30-4081-be82-2550c22e6d74','UId':'9cc15fb3-0906-4ba0-9f14-04672940aac5','Col':5,'Row':10,'Format':'numberic','Value':'15131.79','TargetCode':''}</v>
      </c>
    </row>
    <row r="416" spans="1:1">
      <c r="A416" t="str">
        <f>CONCATENATE("{'SheetId':'cc406fba-8c30-4081-be82-2550c22e6d74'",",","'UId':'029ac059-4bb8-4227-ab12-af2619fd35a1'",",'Col':",COLUMN(GTTSRong_06107!F10),",'Row':",ROW(GTTSRong_06107!F10),",","'Format':'numberic'",",'Value':'",SUBSTITUTE(GTTSRong_06107!F10,"'","\'"),"','TargetCode':''}")</f>
        <v>{'SheetId':'cc406fba-8c30-4081-be82-2550c22e6d74','UId':'029ac059-4bb8-4227-ab12-af2619fd35a1','Col':6,'Row':10,'Format':'numberic','Value':'14204.3','TargetCode':''}</v>
      </c>
    </row>
    <row r="417" spans="1:1">
      <c r="A417" t="str">
        <f>CONCATENATE("{'SheetId':'97f94cc4-2cf1-490f-9992-d56edff2a48b'",",","'UId':'9527d31a-2431-4b10-95c6-18ad2fc2d441'",",'Col':",COLUMN(BCDMDT_06108!D3),",'Row':",ROW(BCDMDT_06108!D3),",","'Format':'numberic'",",'Value':'",SUBSTITUTE(BCDMDT_06108!D3,"'","\'"),"','TargetCode':''}")</f>
        <v>{'SheetId':'97f94cc4-2cf1-490f-9992-d56edff2a48b','UId':'9527d31a-2431-4b10-95c6-18ad2fc2d441','Col':4,'Row':3,'Format':'numberic','Value':'','TargetCode':''}</v>
      </c>
    </row>
    <row r="418" spans="1:1">
      <c r="A418" t="str">
        <f>CONCATENATE("{'SheetId':'97f94cc4-2cf1-490f-9992-d56edff2a48b'",",","'UId':'8622dc28-55e7-4778-90a8-1294b8070fef'",",'Col':",COLUMN(BCDMDT_06108!E3),",'Row':",ROW(BCDMDT_06108!E3),",","'Format':'numberic'",",'Value':'",SUBSTITUTE(BCDMDT_06108!E3,"'","\'"),"','TargetCode':''}")</f>
        <v>{'SheetId':'97f94cc4-2cf1-490f-9992-d56edff2a48b','UId':'8622dc28-55e7-4778-90a8-1294b8070fef','Col':5,'Row':3,'Format':'numberic','Value':'','TargetCode':''}</v>
      </c>
    </row>
    <row r="419" spans="1:1">
      <c r="A419" t="str">
        <f>CONCATENATE("{'SheetId':'97f94cc4-2cf1-490f-9992-d56edff2a48b'",",","'UId':'600a43c2-8817-4fb1-b07d-1489b8175a7c'",",'Col':",COLUMN(BCDMDT_06108!F3),",'Row':",ROW(BCDMDT_06108!F3),",","'Format':'numberic'",",'Value':'",SUBSTITUTE(BCDMDT_06108!F3,"'","\'"),"','TargetCode':''}")</f>
        <v>{'SheetId':'97f94cc4-2cf1-490f-9992-d56edff2a48b','UId':'600a43c2-8817-4fb1-b07d-1489b8175a7c','Col':6,'Row':3,'Format':'numberic','Value':'','TargetCode':''}</v>
      </c>
    </row>
    <row r="420" spans="1:1">
      <c r="A420" t="str">
        <f>CONCATENATE("{'SheetId':'97f94cc4-2cf1-490f-9992-d56edff2a48b'",",","'UId':'46f5d149-8c4c-49b7-b1ef-761dea9cd15b'",",'Col':",COLUMN(BCDMDT_06108!G3),",'Row':",ROW(BCDMDT_06108!G3),",","'Format':'numberic'",",'Value':'",SUBSTITUTE(BCDMDT_06108!G3,"'","\'"),"','TargetCode':''}")</f>
        <v>{'SheetId':'97f94cc4-2cf1-490f-9992-d56edff2a48b','UId':'46f5d149-8c4c-49b7-b1ef-761dea9cd15b','Col':7,'Row':3,'Format':'numberic','Value':'','TargetCode':''}</v>
      </c>
    </row>
    <row r="421" spans="1:1">
      <c r="A421" t="str">
        <f>CONCATENATE("{'SheetId':'97f94cc4-2cf1-490f-9992-d56edff2a48b'",",","'UId':'ed3c5ca2-2902-4770-b52f-0df19c6164f5'",",'Col':",COLUMN(BCDMDT_06108!A5),",'Row':",ROW(BCDMDT_06108!A5),",","'ColDynamic':",COLUMN(BCDMDT_06108!A4),",","'RowDynamic':",ROW(BCDMDT_06108!A4),",","'Format':'numberic'",",'Value':'",SUBSTITUTE(BCDMDT_06108!A5,"'","\'"),"','TargetCode':''}")</f>
        <v>{'SheetId':'97f94cc4-2cf1-490f-9992-d56edff2a48b','UId':'ed3c5ca2-2902-4770-b52f-0df19c6164f5','Col':1,'Row':5,'ColDynamic':1,'RowDynamic':4,'Format':'numberic','Value':'','TargetCode':''}</v>
      </c>
    </row>
    <row r="422" spans="1:1">
      <c r="A422" t="str">
        <f>CONCATENATE("{'SheetId':'97f94cc4-2cf1-490f-9992-d56edff2a48b'",",","'UId':'86c0546a-ca66-4b7c-ae89-4fc46b6ed456'",",'Col':",COLUMN(BCDMDT_06108!B5),",'Row':",ROW(BCDMDT_06108!B5),",","'ColDynamic':",COLUMN(BCDMDT_06108!B4),",","'RowDynamic':",ROW(BCDMDT_06108!B4),",","'Format':'string'",",'Value':'",SUBSTITUTE(BCDMDT_06108!B5,"'","\'"),"','TargetCode':''}")</f>
        <v>{'SheetId':'97f94cc4-2cf1-490f-9992-d56edff2a48b','UId':'86c0546a-ca66-4b7c-ae89-4fc46b6ed456','Col':2,'Row':5,'ColDynamic':2,'RowDynamic':4,'Format':'string','Value':'TỔNG
TOTAL','TargetCode':''}</v>
      </c>
    </row>
    <row r="423" spans="1:1">
      <c r="A423" t="str">
        <f>CONCATENATE("{'SheetId':'97f94cc4-2cf1-490f-9992-d56edff2a48b'",",","'UId':'5eecd5d1-f912-4152-84ab-e2bc7b20f384'",",'Col':",COLUMN(BCDMDT_06108!C5),",'Row':",ROW(BCDMDT_06108!C5),",","'ColDynamic':",COLUMN(BCDMDT_06108!C4),",","'RowDynamic':",ROW(BCDMDT_06108!C4),",","'Format':'numberic'",",'Value':'",SUBSTITUTE(BCDMDT_06108!C5,"'","\'"),"','TargetCode':''}")</f>
        <v>{'SheetId':'97f94cc4-2cf1-490f-9992-d56edff2a48b','UId':'5eecd5d1-f912-4152-84ab-e2bc7b20f384','Col':3,'Row':5,'ColDynamic':3,'RowDynamic':4,'Format':'numberic','Value':'4033','TargetCode':''}</v>
      </c>
    </row>
    <row r="424" spans="1:1">
      <c r="A424" t="str">
        <f>CONCATENATE("{'SheetId':'97f94cc4-2cf1-490f-9992-d56edff2a48b'",",","'UId':'26dc47da-cc71-48ec-a5eb-74f077c24238'",",'Col':",COLUMN(BCDMDT_06108!D5),",'Row':",ROW(BCDMDT_06108!D5),",","'ColDynamic':",COLUMN(BCDMDT_06108!D4),",","'RowDynamic':",ROW(BCDMDT_06108!D4),",","'Format':'numberic'",",'Value':'",SUBSTITUTE(BCDMDT_06108!D5,"'","\'"),"','TargetCode':''}")</f>
        <v>{'SheetId':'97f94cc4-2cf1-490f-9992-d56edff2a48b','UId':'26dc47da-cc71-48ec-a5eb-74f077c24238','Col':4,'Row':5,'ColDynamic':4,'RowDynamic':4,'Format':'numberic','Value':'0','TargetCode':''}</v>
      </c>
    </row>
    <row r="425" spans="1:1">
      <c r="A425" t="str">
        <f>CONCATENATE("{'SheetId':'97f94cc4-2cf1-490f-9992-d56edff2a48b'",",","'UId':'87a7237e-6799-4cf5-83a6-85dafd4e1a4b'",",'Col':",COLUMN(BCDMDT_06108!E5),",'Row':",ROW(BCDMDT_06108!E5),",","'ColDynamic':",COLUMN(BCDMDT_06108!E4),",","'RowDynamic':",ROW(BCDMDT_06108!E4),",","'Format':'numberic'",",'Value':'",SUBSTITUTE(BCDMDT_06108!E5,"'","\'"),"','TargetCode':''}")</f>
        <v>{'SheetId':'97f94cc4-2cf1-490f-9992-d56edff2a48b','UId':'87a7237e-6799-4cf5-83a6-85dafd4e1a4b','Col':5,'Row':5,'ColDynamic':5,'RowDynamic':4,'Format':'numberic','Value':'','TargetCode':''}</v>
      </c>
    </row>
    <row r="426" spans="1:1">
      <c r="A426" t="str">
        <f>CONCATENATE("{'SheetId':'97f94cc4-2cf1-490f-9992-d56edff2a48b'",",","'UId':'ddd66022-7315-4273-856e-5a771d38cba0'",",'Col':",COLUMN(BCDMDT_06108!F5),",'Row':",ROW(BCDMDT_06108!F5),",","'ColDynamic':",COLUMN(BCDMDT_06108!F4),",","'RowDynamic':",ROW(BCDMDT_06108!F4),",","'Format':'numberic'",",'Value':'",SUBSTITUTE(BCDMDT_06108!F5,"'","\'"),"','TargetCode':''}")</f>
        <v>{'SheetId':'97f94cc4-2cf1-490f-9992-d56edff2a48b','UId':'ddd66022-7315-4273-856e-5a771d38cba0','Col':6,'Row':5,'ColDynamic':6,'RowDynamic':4,'Format':'numberic','Value':'0','TargetCode':''}</v>
      </c>
    </row>
    <row r="427" spans="1:1">
      <c r="A427" t="str">
        <f>CONCATENATE("{'SheetId':'97f94cc4-2cf1-490f-9992-d56edff2a48b'",",","'UId':'97ee317b-4b7b-4686-89b0-a2bfc328450e'",",'Col':",COLUMN(BCDMDT_06108!G5),",'Row':",ROW(BCDMDT_06108!G5),",","'ColDynamic':",COLUMN(BCDMDT_06108!G4),",","'RowDynamic':",ROW(BCDMDT_06108!G4),",","'Format':'numberic'",",'Value':'",SUBSTITUTE(BCDMDT_06108!G5,"'","\'"),"','TargetCode':''}")</f>
        <v>{'SheetId':'97f94cc4-2cf1-490f-9992-d56edff2a48b','UId':'97ee317b-4b7b-4686-89b0-a2bfc328450e','Col':7,'Row':5,'ColDynamic':7,'RowDynamic':4,'Format':'numberic','Value':'0','TargetCode':''}</v>
      </c>
    </row>
    <row r="428" spans="1:1">
      <c r="A428" t="str">
        <f>CONCATENATE("{'SheetId':'97f94cc4-2cf1-490f-9992-d56edff2a48b'",",","'UId':'f1c9162d-ea12-4c03-8cdb-a1904c0cc1ab'",",'Col':",COLUMN(BCDMDT_06108!D6),",'Row':",ROW(BCDMDT_06108!D6),",","'Format':'numberic'",",'Value':'",SUBSTITUTE(BCDMDT_06108!D6,"'","\'"),"','TargetCode':''}")</f>
        <v>{'SheetId':'97f94cc4-2cf1-490f-9992-d56edff2a48b','UId':'f1c9162d-ea12-4c03-8cdb-a1904c0cc1ab','Col':4,'Row':6,'Format':'numberic','Value':'','TargetCode':''}</v>
      </c>
    </row>
    <row r="429" spans="1:1">
      <c r="A429" t="str">
        <f>CONCATENATE("{'SheetId':'97f94cc4-2cf1-490f-9992-d56edff2a48b'",",","'UId':'937ec53f-6e47-476a-a546-e12495e2969d'",",'Col':",COLUMN(BCDMDT_06108!E6),",'Row':",ROW(BCDMDT_06108!E6),",","'Format':'numberic'",",'Value':'",SUBSTITUTE(BCDMDT_06108!E6,"'","\'"),"','TargetCode':''}")</f>
        <v>{'SheetId':'97f94cc4-2cf1-490f-9992-d56edff2a48b','UId':'937ec53f-6e47-476a-a546-e12495e2969d','Col':5,'Row':6,'Format':'numberic','Value':'','TargetCode':''}</v>
      </c>
    </row>
    <row r="430" spans="1:1">
      <c r="A430" t="str">
        <f>CONCATENATE("{'SheetId':'97f94cc4-2cf1-490f-9992-d56edff2a48b'",",","'UId':'6e88e443-12ff-44d1-af93-fca2df696276'",",'Col':",COLUMN(BCDMDT_06108!F6),",'Row':",ROW(BCDMDT_06108!F6),",","'Format':'numberic'",",'Value':'",SUBSTITUTE(BCDMDT_06108!F6,"'","\'"),"','TargetCode':''}")</f>
        <v>{'SheetId':'97f94cc4-2cf1-490f-9992-d56edff2a48b','UId':'6e88e443-12ff-44d1-af93-fca2df696276','Col':6,'Row':6,'Format':'numberic','Value':'','TargetCode':''}</v>
      </c>
    </row>
    <row r="431" spans="1:1">
      <c r="A431" t="str">
        <f>CONCATENATE("{'SheetId':'97f94cc4-2cf1-490f-9992-d56edff2a48b'",",","'UId':'ba0e82ea-c21c-4675-b750-90dfa12e0042'",",'Col':",COLUMN(BCDMDT_06108!G6),",'Row':",ROW(BCDMDT_06108!G6),",","'Format':'numberic'",",'Value':'",SUBSTITUTE(BCDMDT_06108!G6,"'","\'"),"','TargetCode':''}")</f>
        <v>{'SheetId':'97f94cc4-2cf1-490f-9992-d56edff2a48b','UId':'ba0e82ea-c21c-4675-b750-90dfa12e0042','Col':7,'Row':6,'Format':'numberic','Value':'','TargetCode':''}</v>
      </c>
    </row>
    <row r="432" spans="1:1">
      <c r="A432" t="str">
        <f>CONCATENATE("{'SheetId':'97f94cc4-2cf1-490f-9992-d56edff2a48b'",",","'UId':'6f0f16af-6a9f-4072-9190-52f2b48c44a4'",",'Col':",COLUMN(BCDMDT_06108!A8),",'Row':",ROW(BCDMDT_06108!A8),",","'ColDynamic':",COLUMN(BCDMDT_06108!A9),",","'RowDynamic':",ROW(BCDMDT_06108!A9),",","'Format':'numberic'",",'Value':'",SUBSTITUTE(BCDMDT_06108!A8,"'","\'"),"','TargetCode':''}")</f>
        <v>{'SheetId':'97f94cc4-2cf1-490f-9992-d56edff2a48b','UId':'6f0f16af-6a9f-4072-9190-52f2b48c44a4','Col':1,'Row':8,'ColDynamic':1,'RowDynamic':9,'Format':'numberic','Value':'1','TargetCode':''}</v>
      </c>
    </row>
    <row r="433" spans="1:1">
      <c r="A433" t="str">
        <f>CONCATENATE("{'SheetId':'97f94cc4-2cf1-490f-9992-d56edff2a48b'",",","'UId':'8d2401e5-0267-4970-91aa-7be41c9e91ef'",",'Col':",COLUMN(BCDMDT_06108!B8),",'Row':",ROW(BCDMDT_06108!B8),",","'ColDynamic':",COLUMN(BCDMDT_06108!B9),",","'RowDynamic':",ROW(BCDMDT_06108!B9),",","'Format':'string'",",'Value':'",SUBSTITUTE(BCDMDT_06108!B8,"'","\'"),"','TargetCode':''}")</f>
        <v>{'SheetId':'97f94cc4-2cf1-490f-9992-d56edff2a48b','UId':'8d2401e5-0267-4970-91aa-7be41c9e91ef','Col':2,'Row':8,'ColDynamic':2,'RowDynamic':9,'Format':'string','Value':'Trái phiếu niêm yết
Listed bonds','TargetCode':''}</v>
      </c>
    </row>
    <row r="434" spans="1:1">
      <c r="A434" t="str">
        <f>CONCATENATE("{'SheetId':'97f94cc4-2cf1-490f-9992-d56edff2a48b'",",","'UId':'b8e4978f-6cd8-4c01-a5ed-cf4407e5dcf3'",",'Col':",COLUMN(BCDMDT_06108!C8),",'Row':",ROW(BCDMDT_06108!C8),",","'ColDynamic':",COLUMN(BCDMDT_06108!C9),",","'RowDynamic':",ROW(BCDMDT_06108!C9),",","'Format':'numberic'",",'Value':'",SUBSTITUTE(BCDMDT_06108!C8,"'","\'"),"','TargetCode':''}")</f>
        <v>{'SheetId':'97f94cc4-2cf1-490f-9992-d56edff2a48b','UId':'b8e4978f-6cd8-4c01-a5ed-cf4407e5dcf3','Col':3,'Row':8,'ColDynamic':3,'RowDynamic':9,'Format':'numberic','Value':'4035.1','TargetCode':''}</v>
      </c>
    </row>
    <row r="435" spans="1:1">
      <c r="A435" t="str">
        <f>CONCATENATE("{'SheetId':'97f94cc4-2cf1-490f-9992-d56edff2a48b'",",","'UId':'0dda764f-f1ad-46a4-8c30-01732ca173c1'",",'Col':",COLUMN(BCDMDT_06108!D8),",'Row':",ROW(BCDMDT_06108!D8),",","'ColDynamic':",COLUMN(BCDMDT_06108!D9),",","'RowDynamic':",ROW(BCDMDT_06108!D9),",","'Format':'numberic'",",'Value':'",SUBSTITUTE(BCDMDT_06108!D8,"'","\'"),"','TargetCode':''}")</f>
        <v>{'SheetId':'97f94cc4-2cf1-490f-9992-d56edff2a48b','UId':'0dda764f-f1ad-46a4-8c30-01732ca173c1','Col':4,'Row':8,'ColDynamic':4,'RowDynamic':9,'Format':'numberic','Value':'72923630','TargetCode':''}</v>
      </c>
    </row>
    <row r="436" spans="1:1">
      <c r="A436" t="str">
        <f>CONCATENATE("{'SheetId':'97f94cc4-2cf1-490f-9992-d56edff2a48b'",",","'UId':'2763dd7a-870e-495d-9601-ec3bc219a616'",",'Col':",COLUMN(BCDMDT_06108!E8),",'Row':",ROW(BCDMDT_06108!E8),",","'ColDynamic':",COLUMN(BCDMDT_06108!E9),",","'RowDynamic':",ROW(BCDMDT_06108!E9),",","'Format':'numberic'",",'Value':'",SUBSTITUTE(BCDMDT_06108!E8,"'","\'"),"','TargetCode':''}")</f>
        <v>{'SheetId':'97f94cc4-2cf1-490f-9992-d56edff2a48b','UId':'2763dd7a-870e-495d-9601-ec3bc219a616','Col':5,'Row':8,'ColDynamic':5,'RowDynamic':9,'Format':'numberic','Value':'','TargetCode':''}</v>
      </c>
    </row>
    <row r="437" spans="1:1">
      <c r="A437" t="str">
        <f>CONCATENATE("{'SheetId':'97f94cc4-2cf1-490f-9992-d56edff2a48b'",",","'UId':'d1384bac-e447-42c3-93f9-b74908915257'",",'Col':",COLUMN(BCDMDT_06108!F8),",'Row':",ROW(BCDMDT_06108!F8),",","'ColDynamic':",COLUMN(BCDMDT_06108!F9),",","'RowDynamic':",ROW(BCDMDT_06108!F9),",","'Format':'numberic'",",'Value':'",SUBSTITUTE(BCDMDT_06108!F8,"'","\'"),"','TargetCode':''}")</f>
        <v>{'SheetId':'97f94cc4-2cf1-490f-9992-d56edff2a48b','UId':'d1384bac-e447-42c3-93f9-b74908915257','Col':6,'Row':8,'ColDynamic':6,'RowDynamic':9,'Format':'numberic','Value':'7466790559461','TargetCode':''}</v>
      </c>
    </row>
    <row r="438" spans="1:1">
      <c r="A438" t="str">
        <f>CONCATENATE("{'SheetId':'97f94cc4-2cf1-490f-9992-d56edff2a48b'",",","'UId':'256a504f-c672-41bb-b3d0-566e13d01a9a'",",'Col':",COLUMN(BCDMDT_06108!G8),",'Row':",ROW(BCDMDT_06108!G8),",","'ColDynamic':",COLUMN(BCDMDT_06108!G9),",","'RowDynamic':",ROW(BCDMDT_06108!G9),",","'Format':'numberic'",",'Value':'",SUBSTITUTE(BCDMDT_06108!G8,"'","\'"),"','TargetCode':''}")</f>
        <v>{'SheetId':'97f94cc4-2cf1-490f-9992-d56edff2a48b','UId':'256a504f-c672-41bb-b3d0-566e13d01a9a','Col':7,'Row':8,'ColDynamic':7,'RowDynamic':9,'Format':'numberic','Value':'0.278407989884061','TargetCode':''}</v>
      </c>
    </row>
    <row r="439" spans="1:1">
      <c r="A439" t="str">
        <f>CONCATENATE("{'SheetId':'97f94cc4-2cf1-490f-9992-d56edff2a48b'",",","'UId':'b0313ec1-6a00-4332-83ea-77c4f924e325'",",'Col':",COLUMN(BCDMDT_06108!D9),",'Row':",ROW(BCDMDT_06108!D9),",","'Format':'numberic'",",'Value':'",SUBSTITUTE(BCDMDT_06108!D9,"'","\'"),"','TargetCode':''}")</f>
        <v>{'SheetId':'97f94cc4-2cf1-490f-9992-d56edff2a48b','UId':'b0313ec1-6a00-4332-83ea-77c4f924e325','Col':4,'Row':9,'Format':'numberic','Value':'2671544','TargetCode':''}</v>
      </c>
    </row>
    <row r="440" spans="1:1">
      <c r="A440" t="str">
        <f>CONCATENATE("{'SheetId':'97f94cc4-2cf1-490f-9992-d56edff2a48b'",",","'UId':'dd32e6e3-9de7-40ba-9fa8-5534f3b3b5d8'",",'Col':",COLUMN(BCDMDT_06108!E9),",'Row':",ROW(BCDMDT_06108!E9),",","'Format':'numberic'",",'Value':'",SUBSTITUTE(BCDMDT_06108!E9,"'","\'"),"','TargetCode':''}")</f>
        <v>{'SheetId':'97f94cc4-2cf1-490f-9992-d56edff2a48b','UId':'dd32e6e3-9de7-40ba-9fa8-5534f3b3b5d8','Col':5,'Row':9,'Format':'numberic','Value':'99303.279999','TargetCode':''}</v>
      </c>
    </row>
    <row r="441" spans="1:1">
      <c r="A441" t="str">
        <f>CONCATENATE("{'SheetId':'97f94cc4-2cf1-490f-9992-d56edff2a48b'",",","'UId':'d5f92ba1-e31f-4cfd-9d96-a65e2000f574'",",'Col':",COLUMN(BCDMDT_06108!F9),",'Row':",ROW(BCDMDT_06108!F9),",","'Format':'numberic'",",'Value':'",SUBSTITUTE(BCDMDT_06108!F9,"'","\'"),"','TargetCode':''}")</f>
        <v>{'SheetId':'97f94cc4-2cf1-490f-9992-d56edff2a48b','UId':'d5f92ba1-e31f-4cfd-9d96-a65e2000f574','Col':6,'Row':9,'Format':'numberic','Value':'265293081864','TargetCode':''}</v>
      </c>
    </row>
    <row r="442" spans="1:1">
      <c r="A442" t="str">
        <f>CONCATENATE("{'SheetId':'97f94cc4-2cf1-490f-9992-d56edff2a48b'",",","'UId':'f42fa02e-d017-4e5f-aa7e-c3072d992421'",",'Col':",COLUMN(BCDMDT_06108!G9),",'Row':",ROW(BCDMDT_06108!G9),",","'Format':'numberic'",",'Value':'",SUBSTITUTE(BCDMDT_06108!G9,"'","\'"),"','TargetCode':''}")</f>
        <v>{'SheetId':'97f94cc4-2cf1-490f-9992-d56edff2a48b','UId':'f42fa02e-d017-4e5f-aa7e-c3072d992421','Col':7,'Row':9,'Format':'numberic','Value':'0.00989176180364641','TargetCode':''}</v>
      </c>
    </row>
    <row r="443" spans="1:1">
      <c r="A443" t="str">
        <f>CONCATENATE("{'SheetId':'97f94cc4-2cf1-490f-9992-d56edff2a48b'",",","'UId':'56e8a951-a001-4f6e-9993-2c4252f4d2e2'",",'Col':",COLUMN(BCDMDT_06108!D10),",'Row':",ROW(BCDMDT_06108!D10),",","'Format':'numberic'",",'Value':'",SUBSTITUTE(BCDMDT_06108!D10,"'","\'"),"','TargetCode':''}")</f>
        <v>{'SheetId':'97f94cc4-2cf1-490f-9992-d56edff2a48b','UId':'56e8a951-a001-4f6e-9993-2c4252f4d2e2','Col':4,'Row':10,'Format':'numberic','Value':'4884950','TargetCode':''}</v>
      </c>
    </row>
    <row r="444" spans="1:1">
      <c r="A444" t="str">
        <f>CONCATENATE("{'SheetId':'97f94cc4-2cf1-490f-9992-d56edff2a48b'",",","'UId':'caf91613-db72-46a8-9128-b8af4d1e0e7d'",",'Col':",COLUMN(BCDMDT_06108!E10),",'Row':",ROW(BCDMDT_06108!E10),",","'Format':'numberic'",",'Value':'",SUBSTITUTE(BCDMDT_06108!E10,"'","\'"),"','TargetCode':''}")</f>
        <v>{'SheetId':'97f94cc4-2cf1-490f-9992-d56edff2a48b','UId':'caf91613-db72-46a8-9128-b8af4d1e0e7d','Col':5,'Row':10,'Format':'numberic','Value':'102981.39','TargetCode':''}</v>
      </c>
    </row>
    <row r="445" spans="1:1">
      <c r="A445" t="str">
        <f>CONCATENATE("{'SheetId':'97f94cc4-2cf1-490f-9992-d56edff2a48b'",",","'UId':'0b83e7d7-655b-4a13-acea-76e879ab7a23'",",'Col':",COLUMN(BCDMDT_06108!F10),",'Row':",ROW(BCDMDT_06108!F10),",","'Format':'numberic'",",'Value':'",SUBSTITUTE(BCDMDT_06108!F10,"'","\'"),"','TargetCode':''}")</f>
        <v>{'SheetId':'97f94cc4-2cf1-490f-9992-d56edff2a48b','UId':'0b83e7d7-655b-4a13-acea-76e879ab7a23','Col':6,'Row':10,'Format':'numberic','Value':'503058941081','TargetCode':''}</v>
      </c>
    </row>
    <row r="446" spans="1:1">
      <c r="A446" t="str">
        <f>CONCATENATE("{'SheetId':'97f94cc4-2cf1-490f-9992-d56edff2a48b'",",","'UId':'f23eb8c1-f1fb-4139-99e4-e67e010f30dd'",",'Col':",COLUMN(BCDMDT_06108!G10),",'Row':",ROW(BCDMDT_06108!G10),",","'Format':'numberic'",",'Value':'",SUBSTITUTE(BCDMDT_06108!G10,"'","\'"),"','TargetCode':''}")</f>
        <v>{'SheetId':'97f94cc4-2cf1-490f-9992-d56edff2a48b','UId':'f23eb8c1-f1fb-4139-99e4-e67e010f30dd','Col':7,'Row':10,'Format':'numberic','Value':'0.0187571390230176','TargetCode':''}</v>
      </c>
    </row>
    <row r="447" spans="1:1">
      <c r="A447" t="str">
        <f>CONCATENATE("{'SheetId':'97f94cc4-2cf1-490f-9992-d56edff2a48b'",",","'UId':'98916b91-cad4-49ea-a5c6-dffd2496439d'",",'Col':",COLUMN(BCDMDT_06108!A12),",'Row':",ROW(BCDMDT_06108!A12),",","'ColDynamic':",COLUMN(BCDMDT_06108!A15),",","'RowDynamic':",ROW(BCDMDT_06108!A15),",","'Format':'numberic'",",'Value':'",SUBSTITUTE(BCDMDT_06108!A12,"'","\'"),"','TargetCode':''}")</f>
        <v>{'SheetId':'97f94cc4-2cf1-490f-9992-d56edff2a48b','UId':'98916b91-cad4-49ea-a5c6-dffd2496439d','Col':1,'Row':12,'ColDynamic':1,'RowDynamic':15,'Format':'numberic','Value':'1.4','TargetCode':''}</v>
      </c>
    </row>
    <row r="448" spans="1:1">
      <c r="A448" t="str">
        <f>CONCATENATE("{'SheetId':'97f94cc4-2cf1-490f-9992-d56edff2a48b'",",","'UId':'2601aee2-652c-4602-a819-18856351b861'",",'Col':",COLUMN(BCDMDT_06108!B12),",'Row':",ROW(BCDMDT_06108!B12),",","'ColDynamic':",COLUMN(BCDMDT_06108!B15),",","'RowDynamic':",ROW(BCDMDT_06108!B15),",","'Format':'string'",",'Value':'",SUBSTITUTE(BCDMDT_06108!B12,"'","\'"),"','TargetCode':''}")</f>
        <v>{'SheetId':'97f94cc4-2cf1-490f-9992-d56edff2a48b','UId':'2601aee2-652c-4602-a819-18856351b861','Col':2,'Row':12,'ColDynamic':2,'RowDynamic':15,'Format':'string','Value':'HDG121001','TargetCode':''}</v>
      </c>
    </row>
    <row r="449" spans="1:1">
      <c r="A449" t="str">
        <f>CONCATENATE("{'SheetId':'97f94cc4-2cf1-490f-9992-d56edff2a48b'",",","'UId':'448a054b-569f-47a0-95c9-cba75adc8e3a'",",'Col':",COLUMN(BCDMDT_06108!C12),",'Row':",ROW(BCDMDT_06108!C12),",","'ColDynamic':",COLUMN(BCDMDT_06108!C15),",","'RowDynamic':",ROW(BCDMDT_06108!C15),",","'Format':'numberic'",",'Value':'",SUBSTITUTE(BCDMDT_06108!C12,"'","\'"),"','TargetCode':''}")</f>
        <v>{'SheetId':'97f94cc4-2cf1-490f-9992-d56edff2a48b','UId':'448a054b-569f-47a0-95c9-cba75adc8e3a','Col':3,'Row':12,'ColDynamic':3,'RowDynamic':15,'Format':'numberic','Value':'4035.1.4','TargetCode':''}</v>
      </c>
    </row>
    <row r="450" spans="1:1">
      <c r="A450" t="str">
        <f>CONCATENATE("{'SheetId':'97f94cc4-2cf1-490f-9992-d56edff2a48b'",",","'UId':'6e32f555-4d9d-4478-8435-91fa6da02b7a'",",'Col':",COLUMN(BCDMDT_06108!D12),",'Row':",ROW(BCDMDT_06108!D12),",","'ColDynamic':",COLUMN(BCDMDT_06108!D15),",","'RowDynamic':",ROW(BCDMDT_06108!D15),",","'Format':'numberic'",",'Value':'",SUBSTITUTE(BCDMDT_06108!D12,"'","\'"),"','TargetCode':''}")</f>
        <v>{'SheetId':'97f94cc4-2cf1-490f-9992-d56edff2a48b','UId':'6e32f555-4d9d-4478-8435-91fa6da02b7a','Col':4,'Row':12,'ColDynamic':4,'RowDynamic':15,'Format':'numberic','Value':'382116','TargetCode':''}</v>
      </c>
    </row>
    <row r="451" spans="1:1">
      <c r="A451" t="str">
        <f>CONCATENATE("{'SheetId':'97f94cc4-2cf1-490f-9992-d56edff2a48b'",",","'UId':'7e5294e3-e510-4dbd-b99c-186b133f858c'",",'Col':",COLUMN(BCDMDT_06108!E12),",'Row':",ROW(BCDMDT_06108!E12),",","'ColDynamic':",COLUMN(BCDMDT_06108!E15),",","'RowDynamic':",ROW(BCDMDT_06108!E15),",","'Format':'numberic'",",'Value':'",SUBSTITUTE(BCDMDT_06108!E12,"'","\'"),"','TargetCode':''}")</f>
        <v>{'SheetId':'97f94cc4-2cf1-490f-9992-d56edff2a48b','UId':'7e5294e3-e510-4dbd-b99c-186b133f858c','Col':5,'Row':12,'ColDynamic':5,'RowDynamic':15,'Format':'numberic','Value':'100906.600001','TargetCode':''}</v>
      </c>
    </row>
    <row r="452" spans="1:1">
      <c r="A452" t="str">
        <f>CONCATENATE("{'SheetId':'97f94cc4-2cf1-490f-9992-d56edff2a48b'",",","'UId':'16c5fdac-0b8d-41ce-8bd9-63faa1b0b0a1'",",'Col':",COLUMN(BCDMDT_06108!F12),",'Row':",ROW(BCDMDT_06108!F12),",","'ColDynamic':",COLUMN(BCDMDT_06108!F15),",","'RowDynamic':",ROW(BCDMDT_06108!F15),",","'Format':'numberic'",",'Value':'",SUBSTITUTE(BCDMDT_06108!F12,"'","\'"),"','TargetCode':''}")</f>
        <v>{'SheetId':'97f94cc4-2cf1-490f-9992-d56edff2a48b','UId':'16c5fdac-0b8d-41ce-8bd9-63faa1b0b0a1','Col':6,'Row':12,'ColDynamic':6,'RowDynamic':15,'Format':'numberic','Value':'38558026366','TargetCode':''}</v>
      </c>
    </row>
    <row r="453" spans="1:1">
      <c r="A453" t="str">
        <f>CONCATENATE("{'SheetId':'97f94cc4-2cf1-490f-9992-d56edff2a48b'",",","'UId':'4c4631a3-d52f-4b67-89fe-8fd34f865f10'",",'Col':",COLUMN(BCDMDT_06108!G12),",'Row':",ROW(BCDMDT_06108!G12),",","'ColDynamic':",COLUMN(BCDMDT_06108!G15),",","'RowDynamic':",ROW(BCDMDT_06108!G15),",","'Format':'numberic'",",'Value':'",SUBSTITUTE(BCDMDT_06108!G12,"'","\'"),"','TargetCode':''}")</f>
        <v>{'SheetId':'97f94cc4-2cf1-490f-9992-d56edff2a48b','UId':'4c4631a3-d52f-4b67-89fe-8fd34f865f10','Col':7,'Row':12,'ColDynamic':7,'RowDynamic':15,'Format':'numberic','Value':'0.0014376809593049','TargetCode':''}</v>
      </c>
    </row>
    <row r="454" spans="1:1">
      <c r="A454" t="str">
        <f>CONCATENATE("{'SheetId':'97f94cc4-2cf1-490f-9992-d56edff2a48b'",",","'UId':'fe67c014-6a68-49e7-9bc2-ad619a2512b2'",",'Col':",COLUMN(BCDMDT_06108!D13),",'Row':",ROW(BCDMDT_06108!D13),",","'Format':'numberic'",",'Value':'",SUBSTITUTE(BCDMDT_06108!D13,"'","\'"),"','TargetCode':''}")</f>
        <v>{'SheetId':'97f94cc4-2cf1-490f-9992-d56edff2a48b','UId':'fe67c014-6a68-49e7-9bc2-ad619a2512b2','Col':4,'Row':13,'Format':'numberic','Value':'7346600','TargetCode':''}</v>
      </c>
    </row>
    <row r="455" spans="1:1">
      <c r="A455" t="str">
        <f>CONCATENATE("{'SheetId':'97f94cc4-2cf1-490f-9992-d56edff2a48b'",",","'UId':'35839fdc-92db-44ce-a88e-f93bf7b78b89'",",'Col':",COLUMN(BCDMDT_06108!E13),",'Row':",ROW(BCDMDT_06108!E13),",","'Format':'numberic'",",'Value':'",SUBSTITUTE(BCDMDT_06108!E13,"'","\'"),"','TargetCode':''}")</f>
        <v>{'SheetId':'97f94cc4-2cf1-490f-9992-d56edff2a48b','UId':'35839fdc-92db-44ce-a88e-f93bf7b78b89','Col':5,'Row':13,'Format':'numberic','Value':'102076.3','TargetCode':''}</v>
      </c>
    </row>
    <row r="456" spans="1:1">
      <c r="A456" t="str">
        <f>CONCATENATE("{'SheetId':'97f94cc4-2cf1-490f-9992-d56edff2a48b'",",","'UId':'766a3264-c157-4cfd-ad37-cb09d7a737a8'",",'Col':",COLUMN(BCDMDT_06108!F13),",'Row':",ROW(BCDMDT_06108!F13),",","'Format':'numberic'",",'Value':'",SUBSTITUTE(BCDMDT_06108!F13,"'","\'"),"','TargetCode':''}")</f>
        <v>{'SheetId':'97f94cc4-2cf1-490f-9992-d56edff2a48b','UId':'766a3264-c157-4cfd-ad37-cb09d7a737a8','Col':6,'Row':13,'Format':'numberic','Value':'749913745580','TargetCode':''}</v>
      </c>
    </row>
    <row r="457" spans="1:1">
      <c r="A457" t="str">
        <f>CONCATENATE("{'SheetId':'97f94cc4-2cf1-490f-9992-d56edff2a48b'",",","'UId':'e92f8db3-5c60-4a5c-b6bb-4e7f8aeebb88'",",'Col':",COLUMN(BCDMDT_06108!G13),",'Row':",ROW(BCDMDT_06108!G13),",","'Format':'numberic'",",'Value':'",SUBSTITUTE(BCDMDT_06108!G13,"'","\'"),"','TargetCode':''}")</f>
        <v>{'SheetId':'97f94cc4-2cf1-490f-9992-d56edff2a48b','UId':'e92f8db3-5c60-4a5c-b6bb-4e7f8aeebb88','Col':7,'Row':13,'Format':'numberic','Value':'0.0279614081620131','TargetCode':''}</v>
      </c>
    </row>
    <row r="458" spans="1:1">
      <c r="A458" t="str">
        <f>CONCATENATE("{'SheetId':'97f94cc4-2cf1-490f-9992-d56edff2a48b'",",","'UId':'9a857fcc-2c15-498c-9f60-00335fc70c21'",",'Col':",COLUMN(BCDMDT_06108!A15),",'Row':",ROW(BCDMDT_06108!A15),",","'ColDynamic':",COLUMN(BCDMDT_06108!A20),",","'RowDynamic':",ROW(BCDMDT_06108!A20),",","'Format':'numberic'",",'Value':'",SUBSTITUTE(BCDMDT_06108!A15,"'","\'"),"','TargetCode':''}")</f>
        <v>{'SheetId':'97f94cc4-2cf1-490f-9992-d56edff2a48b','UId':'9a857fcc-2c15-498c-9f60-00335fc70c21','Col':1,'Row':15,'ColDynamic':1,'RowDynamic':20,'Format':'numberic','Value':'1.7','TargetCode':''}</v>
      </c>
    </row>
    <row r="459" spans="1:1">
      <c r="A459" t="str">
        <f>CONCATENATE("{'SheetId':'97f94cc4-2cf1-490f-9992-d56edff2a48b'",",","'UId':'3e979013-edcd-4223-b605-0a63abd8da8d'",",'Col':",COLUMN(BCDMDT_06108!B15),",'Row':",ROW(BCDMDT_06108!B15),",","'ColDynamic':",COLUMN(BCDMDT_06108!B20),",","'RowDynamic':",ROW(BCDMDT_06108!B20),",","'Format':'string'",",'Value':'",SUBSTITUTE(BCDMDT_06108!B15,"'","\'"),"','TargetCode':''}")</f>
        <v>{'SheetId':'97f94cc4-2cf1-490f-9992-d56edff2a48b','UId':'3e979013-edcd-4223-b605-0a63abd8da8d','Col':2,'Row':15,'ColDynamic':2,'RowDynamic':20,'Format':'string','Value':'MSN12002','TargetCode':''}</v>
      </c>
    </row>
    <row r="460" spans="1:1">
      <c r="A460" t="str">
        <f>CONCATENATE("{'SheetId':'97f94cc4-2cf1-490f-9992-d56edff2a48b'",",","'UId':'3cc4bc7d-e76f-401c-a82d-9f950536450b'",",'Col':",COLUMN(BCDMDT_06108!C15),",'Row':",ROW(BCDMDT_06108!C15),",","'ColDynamic':",COLUMN(BCDMDT_06108!C20),",","'RowDynamic':",ROW(BCDMDT_06108!C20),",","'Format':'numberic'",",'Value':'",SUBSTITUTE(BCDMDT_06108!C15,"'","\'"),"','TargetCode':''}")</f>
        <v>{'SheetId':'97f94cc4-2cf1-490f-9992-d56edff2a48b','UId':'3cc4bc7d-e76f-401c-a82d-9f950536450b','Col':3,'Row':15,'ColDynamic':3,'RowDynamic':20,'Format':'numberic','Value':'4035.1.7','TargetCode':''}</v>
      </c>
    </row>
    <row r="461" spans="1:1">
      <c r="A461" t="str">
        <f>CONCATENATE("{'SheetId':'97f94cc4-2cf1-490f-9992-d56edff2a48b'",",","'UId':'f5c6296c-ddf6-4535-93ff-f51ac34cec79'",",'Col':",COLUMN(BCDMDT_06108!D15),",'Row':",ROW(BCDMDT_06108!D15),",","'ColDynamic':",COLUMN(BCDMDT_06108!D20),",","'RowDynamic':",ROW(BCDMDT_06108!D20),",","'Format':'numberic'",",'Value':'",SUBSTITUTE(BCDMDT_06108!D15,"'","\'"),"','TargetCode':''}")</f>
        <v>{'SheetId':'97f94cc4-2cf1-490f-9992-d56edff2a48b','UId':'f5c6296c-ddf6-4535-93ff-f51ac34cec79','Col':4,'Row':15,'ColDynamic':4,'RowDynamic':20,'Format':'numberic','Value':'453375','TargetCode':''}</v>
      </c>
    </row>
    <row r="462" spans="1:1">
      <c r="A462" t="str">
        <f>CONCATENATE("{'SheetId':'97f94cc4-2cf1-490f-9992-d56edff2a48b'",",","'UId':'2083bb19-14da-4045-bf10-7a3205a3cc3f'",",'Col':",COLUMN(BCDMDT_06108!E15),",'Row':",ROW(BCDMDT_06108!E15),",","'ColDynamic':",COLUMN(BCDMDT_06108!E20),",","'RowDynamic':",ROW(BCDMDT_06108!E20),",","'Format':'numberic'",",'Value':'",SUBSTITUTE(BCDMDT_06108!E15,"'","\'"),"','TargetCode':''}")</f>
        <v>{'SheetId':'97f94cc4-2cf1-490f-9992-d56edff2a48b','UId':'2083bb19-14da-4045-bf10-7a3205a3cc3f','Col':5,'Row':15,'ColDynamic':5,'RowDynamic':20,'Format':'numberic','Value':'97615.429999','TargetCode':''}</v>
      </c>
    </row>
    <row r="463" spans="1:1">
      <c r="A463" t="str">
        <f>CONCATENATE("{'SheetId':'97f94cc4-2cf1-490f-9992-d56edff2a48b'",",","'UId':'430436ad-39f2-4a0f-b8fe-913b47379af6'",",'Col':",COLUMN(BCDMDT_06108!F15),",'Row':",ROW(BCDMDT_06108!F15),",","'ColDynamic':",COLUMN(BCDMDT_06108!F20),",","'RowDynamic':",ROW(BCDMDT_06108!F20),",","'Format':'numberic'",",'Value':'",SUBSTITUTE(BCDMDT_06108!F15,"'","\'"),"','TargetCode':''}")</f>
        <v>{'SheetId':'97f94cc4-2cf1-490f-9992-d56edff2a48b','UId':'430436ad-39f2-4a0f-b8fe-913b47379af6','Col':6,'Row':15,'ColDynamic':6,'RowDynamic':20,'Format':'numberic','Value':'44256395576','TargetCode':''}</v>
      </c>
    </row>
    <row r="464" spans="1:1">
      <c r="A464" t="str">
        <f>CONCATENATE("{'SheetId':'97f94cc4-2cf1-490f-9992-d56edff2a48b'",",","'UId':'a4e575f3-6b63-4a68-b885-9356cd70acc6'",",'Col':",COLUMN(BCDMDT_06108!G15),",'Row':",ROW(BCDMDT_06108!G15),",","'ColDynamic':",COLUMN(BCDMDT_06108!G20),",","'RowDynamic':",ROW(BCDMDT_06108!G20),",","'Format':'numberic'",",'Value':'",SUBSTITUTE(BCDMDT_06108!G15,"'","\'"),"','TargetCode':''}")</f>
        <v>{'SheetId':'97f94cc4-2cf1-490f-9992-d56edff2a48b','UId':'a4e575f3-6b63-4a68-b885-9356cd70acc6','Col':7,'Row':15,'ColDynamic':7,'RowDynamic':20,'Format':'numberic','Value':'0.0016501512977642','TargetCode':''}</v>
      </c>
    </row>
    <row r="465" spans="1:1">
      <c r="A465" t="str">
        <f>CONCATENATE("{'SheetId':'97f94cc4-2cf1-490f-9992-d56edff2a48b'",",","'UId':'4f6c609c-6a5a-4572-8d05-c2597824ff25'",",'Col':",COLUMN(BCDMDT_06108!D16),",'Row':",ROW(BCDMDT_06108!D16),",","'Format':'numberic'",",'Value':'",SUBSTITUTE(BCDMDT_06108!D16,"'","\'"),"','TargetCode':''}")</f>
        <v>{'SheetId':'97f94cc4-2cf1-490f-9992-d56edff2a48b','UId':'4f6c609c-6a5a-4572-8d05-c2597824ff25','Col':4,'Row':16,'Format':'numberic','Value':'15208813','TargetCode':''}</v>
      </c>
    </row>
    <row r="466" spans="1:1">
      <c r="A466" t="str">
        <f>CONCATENATE("{'SheetId':'97f94cc4-2cf1-490f-9992-d56edff2a48b'",",","'UId':'199df9f5-775e-494f-98ce-ab1a9dec16cd'",",'Col':",COLUMN(BCDMDT_06108!E16),",'Row':",ROW(BCDMDT_06108!E16),",","'Format':'numberic'",",'Value':'",SUBSTITUTE(BCDMDT_06108!E16,"'","\'"),"','TargetCode':''}")</f>
        <v>{'SheetId':'97f94cc4-2cf1-490f-9992-d56edff2a48b','UId':'199df9f5-775e-494f-98ce-ab1a9dec16cd','Col':5,'Row':16,'Format':'numberic','Value':'100997.939999','TargetCode':''}</v>
      </c>
    </row>
    <row r="467" spans="1:1">
      <c r="A467" t="str">
        <f>CONCATENATE("{'SheetId':'97f94cc4-2cf1-490f-9992-d56edff2a48b'",",","'UId':'568d7d46-a83c-4b46-bc9f-0b345c10f451'",",'Col':",COLUMN(BCDMDT_06108!F16),",'Row':",ROW(BCDMDT_06108!F16),",","'Format':'numberic'",",'Value':'",SUBSTITUTE(BCDMDT_06108!F16,"'","\'"),"','TargetCode':''}")</f>
        <v>{'SheetId':'97f94cc4-2cf1-490f-9992-d56edff2a48b','UId':'568d7d46-a83c-4b46-bc9f-0b345c10f451','Col':6,'Row':16,'Format':'numberic','Value':'1536058782845','TargetCode':''}</v>
      </c>
    </row>
    <row r="468" spans="1:1">
      <c r="A468" t="str">
        <f>CONCATENATE("{'SheetId':'97f94cc4-2cf1-490f-9992-d56edff2a48b'",",","'UId':'40984a12-7865-4903-a489-3a50800fe9a1'",",'Col':",COLUMN(BCDMDT_06108!G16),",'Row':",ROW(BCDMDT_06108!G16),",","'Format':'numberic'",",'Value':'",SUBSTITUTE(BCDMDT_06108!G16,"'","\'"),"','TargetCode':''}")</f>
        <v>{'SheetId':'97f94cc4-2cf1-490f-9992-d56edff2a48b','UId':'40984a12-7865-4903-a489-3a50800fe9a1','Col':7,'Row':16,'Format':'numberic','Value':'0.0572737422685262','TargetCode':''}</v>
      </c>
    </row>
    <row r="469" spans="1:1">
      <c r="A469" t="str">
        <f>CONCATENATE("{'SheetId':'97f94cc4-2cf1-490f-9992-d56edff2a48b'",",","'UId':'5aaae082-8da8-4940-9deb-493d9078553c'",",'Col':",COLUMN(BCDMDT_06108!D17),",'Row':",ROW(BCDMDT_06108!D17),",","'Format':'numberic'",",'Value':'",SUBSTITUTE(BCDMDT_06108!D17,"'","\'"),"','TargetCode':''}")</f>
        <v>{'SheetId':'97f94cc4-2cf1-490f-9992-d56edff2a48b','UId':'5aaae082-8da8-4940-9deb-493d9078553c','Col':4,'Row':17,'Format':'numberic','Value':'396109','TargetCode':''}</v>
      </c>
    </row>
    <row r="470" spans="1:1">
      <c r="A470" t="str">
        <f>CONCATENATE("{'SheetId':'97f94cc4-2cf1-490f-9992-d56edff2a48b'",",","'UId':'7e18af69-f67a-4d03-9114-95a6eb322f95'",",'Col':",COLUMN(BCDMDT_06108!E17),",'Row':",ROW(BCDMDT_06108!E17),",","'Format':'numberic'",",'Value':'",SUBSTITUTE(BCDMDT_06108!E17,"'","\'"),"','TargetCode':''}")</f>
        <v>{'SheetId':'97f94cc4-2cf1-490f-9992-d56edff2a48b','UId':'7e18af69-f67a-4d03-9114-95a6eb322f95','Col':5,'Row':17,'Format':'numberic','Value':'97521.339999','TargetCode':''}</v>
      </c>
    </row>
    <row r="471" spans="1:1">
      <c r="A471" t="str">
        <f>CONCATENATE("{'SheetId':'97f94cc4-2cf1-490f-9992-d56edff2a48b'",",","'UId':'71b8f338-b37c-49fd-a991-d8a153913b22'",",'Col':",COLUMN(BCDMDT_06108!F17),",'Row':",ROW(BCDMDT_06108!F17),",","'Format':'numberic'",",'Value':'",SUBSTITUTE(BCDMDT_06108!F17,"'","\'"),"','TargetCode':''}")</f>
        <v>{'SheetId':'97f94cc4-2cf1-490f-9992-d56edff2a48b','UId':'71b8f338-b37c-49fd-a991-d8a153913b22','Col':6,'Row':17,'Format':'numberic','Value':'38629080466','TargetCode':''}</v>
      </c>
    </row>
    <row r="472" spans="1:1">
      <c r="A472" t="str">
        <f>CONCATENATE("{'SheetId':'97f94cc4-2cf1-490f-9992-d56edff2a48b'",",","'UId':'06e8433a-f8a5-4bed-a89c-6ade0c43f4d1'",",'Col':",COLUMN(BCDMDT_06108!G17),",'Row':",ROW(BCDMDT_06108!G17),",","'Format':'numberic'",",'Value':'",SUBSTITUTE(BCDMDT_06108!G17,"'","\'"),"','TargetCode':''}")</f>
        <v>{'SheetId':'97f94cc4-2cf1-490f-9992-d56edff2a48b','UId':'06e8433a-f8a5-4bed-a89c-6ade0c43f4d1','Col':7,'Row':17,'Format':'numberic','Value':'0.00144033029424962','TargetCode':''}</v>
      </c>
    </row>
    <row r="473" spans="1:1">
      <c r="A473" t="str">
        <f>CONCATENATE("{'SheetId':'97f94cc4-2cf1-490f-9992-d56edff2a48b'",",","'UId':'cf024e3f-6c0c-418d-8b49-55c65ec7ec95'",",'Col':",COLUMN(BCDMDT_06108!A19),",'Row':",ROW(BCDMDT_06108!A19),",","'ColDynamic':",COLUMN(BCDMDT_06108!A26),",","'RowDynamic':",ROW(BCDMDT_06108!A26),",","'Format':'numberic'",",'Value':'",SUBSTITUTE(BCDMDT_06108!A19,"'","\'"),"','TargetCode':''}")</f>
        <v>{'SheetId':'97f94cc4-2cf1-490f-9992-d56edff2a48b','UId':'cf024e3f-6c0c-418d-8b49-55c65ec7ec95','Col':1,'Row':19,'ColDynamic':1,'RowDynamic':26,'Format':'numberic','Value':'1.11','TargetCode':''}</v>
      </c>
    </row>
    <row r="474" spans="1:1">
      <c r="A474" t="str">
        <f>CONCATENATE("{'SheetId':'97f94cc4-2cf1-490f-9992-d56edff2a48b'",",","'UId':'bab093ef-7bd1-48fd-aaae-4a9790143bf5'",",'Col':",COLUMN(BCDMDT_06108!B19),",'Row':",ROW(BCDMDT_06108!B19),",","'ColDynamic':",COLUMN(BCDMDT_06108!B26),",","'RowDynamic':",ROW(BCDMDT_06108!B26),",","'Format':'string'",",'Value':'",SUBSTITUTE(BCDMDT_06108!B19,"'","\'"),"','TargetCode':''}")</f>
        <v>{'SheetId':'97f94cc4-2cf1-490f-9992-d56edff2a48b','UId':'bab093ef-7bd1-48fd-aaae-4a9790143bf5','Col':2,'Row':19,'ColDynamic':2,'RowDynamic':26,'Format':'string','Value':'NPM11805','TargetCode':''}</v>
      </c>
    </row>
    <row r="475" spans="1:1">
      <c r="A475" t="str">
        <f>CONCATENATE("{'SheetId':'97f94cc4-2cf1-490f-9992-d56edff2a48b'",",","'UId':'8d178130-1ea6-493e-8be3-836d042b7f35'",",'Col':",COLUMN(BCDMDT_06108!C19),",'Row':",ROW(BCDMDT_06108!C19),",","'ColDynamic':",COLUMN(BCDMDT_06108!C26),",","'RowDynamic':",ROW(BCDMDT_06108!C26),",","'Format':'numberic'",",'Value':'",SUBSTITUTE(BCDMDT_06108!C19,"'","\'"),"','TargetCode':''}")</f>
        <v>{'SheetId':'97f94cc4-2cf1-490f-9992-d56edff2a48b','UId':'8d178130-1ea6-493e-8be3-836d042b7f35','Col':3,'Row':19,'ColDynamic':3,'RowDynamic':26,'Format':'numberic','Value':'4035.1.11','TargetCode':''}</v>
      </c>
    </row>
    <row r="476" spans="1:1">
      <c r="A476" t="str">
        <f>CONCATENATE("{'SheetId':'97f94cc4-2cf1-490f-9992-d56edff2a48b'",",","'UId':'c1677490-7516-44f0-8a45-18c9e47688f2'",",'Col':",COLUMN(BCDMDT_06108!D19),",'Row':",ROW(BCDMDT_06108!D19),",","'ColDynamic':",COLUMN(BCDMDT_06108!D26),",","'RowDynamic':",ROW(BCDMDT_06108!D26),",","'Format':'numberic'",",'Value':'",SUBSTITUTE(BCDMDT_06108!D19,"'","\'"),"','TargetCode':''}")</f>
        <v>{'SheetId':'97f94cc4-2cf1-490f-9992-d56edff2a48b','UId':'c1677490-7516-44f0-8a45-18c9e47688f2','Col':4,'Row':19,'ColDynamic':4,'RowDynamic':26,'Format':'numberic','Value':'4779900','TargetCode':''}</v>
      </c>
    </row>
    <row r="477" spans="1:1">
      <c r="A477" t="str">
        <f>CONCATENATE("{'SheetId':'97f94cc4-2cf1-490f-9992-d56edff2a48b'",",","'UId':'c18d94f4-a7ff-48af-9948-94dd03d5c644'",",'Col':",COLUMN(BCDMDT_06108!E19),",'Row':",ROW(BCDMDT_06108!E19),",","'ColDynamic':",COLUMN(BCDMDT_06108!E26),",","'RowDynamic':",ROW(BCDMDT_06108!E26),",","'Format':'numberic'",",'Value':'",SUBSTITUTE(BCDMDT_06108!E19,"'","\'"),"','TargetCode':''}")</f>
        <v>{'SheetId':'97f94cc4-2cf1-490f-9992-d56edff2a48b','UId':'c18d94f4-a7ff-48af-9948-94dd03d5c644','Col':5,'Row':19,'ColDynamic':5,'RowDynamic':26,'Format':'numberic','Value':'99999.63','TargetCode':''}</v>
      </c>
    </row>
    <row r="478" spans="1:1">
      <c r="A478" t="str">
        <f>CONCATENATE("{'SheetId':'97f94cc4-2cf1-490f-9992-d56edff2a48b'",",","'UId':'9165ebb3-3739-4d81-a261-f89a3b450f4e'",",'Col':",COLUMN(BCDMDT_06108!F19),",'Row':",ROW(BCDMDT_06108!F19),",","'ColDynamic':",COLUMN(BCDMDT_06108!F26),",","'RowDynamic':",ROW(BCDMDT_06108!F26),",","'Format':'numberic'",",'Value':'",SUBSTITUTE(BCDMDT_06108!F19,"'","\'"),"','TargetCode':''}")</f>
        <v>{'SheetId':'97f94cc4-2cf1-490f-9992-d56edff2a48b','UId':'9165ebb3-3739-4d81-a261-f89a3b450f4e','Col':6,'Row':19,'ColDynamic':6,'RowDynamic':26,'Format':'numberic','Value':'477988231437','TargetCode':''}</v>
      </c>
    </row>
    <row r="479" spans="1:1">
      <c r="A479" t="str">
        <f>CONCATENATE("{'SheetId':'97f94cc4-2cf1-490f-9992-d56edff2a48b'",",","'UId':'5383f531-8c5d-4b61-a2e0-9949d7456c4f'",",'Col':",COLUMN(BCDMDT_06108!G19),",'Row':",ROW(BCDMDT_06108!G19),",","'ColDynamic':",COLUMN(BCDMDT_06108!G26),",","'RowDynamic':",ROW(BCDMDT_06108!G26),",","'Format':'numberic'",",'Value':'",SUBSTITUTE(BCDMDT_06108!G19,"'","\'"),"','TargetCode':''}")</f>
        <v>{'SheetId':'97f94cc4-2cf1-490f-9992-d56edff2a48b','UId':'5383f531-8c5d-4b61-a2e0-9949d7456c4f','Col':7,'Row':19,'ColDynamic':7,'RowDynamic':26,'Format':'numberic','Value':'0.0178223483895628','TargetCode':''}</v>
      </c>
    </row>
    <row r="480" spans="1:1">
      <c r="A480" t="str">
        <f>CONCATENATE("{'SheetId':'97f94cc4-2cf1-490f-9992-d56edff2a48b'",",","'UId':'26543170-e0dc-49c6-b8d6-ab31cb86cf5e'",",'Col':",COLUMN(BCDMDT_06108!D20),",'Row':",ROW(BCDMDT_06108!D20),",","'Format':'numberic'",",'Value':'",SUBSTITUTE(BCDMDT_06108!D20,"'","\'"),"','TargetCode':''}")</f>
        <v>{'SheetId':'97f94cc4-2cf1-490f-9992-d56edff2a48b','UId':'26543170-e0dc-49c6-b8d6-ab31cb86cf5e','Col':4,'Row':20,'Format':'numberic','Value':'37395','TargetCode':''}</v>
      </c>
    </row>
    <row r="481" spans="1:1">
      <c r="A481" t="str">
        <f>CONCATENATE("{'SheetId':'97f94cc4-2cf1-490f-9992-d56edff2a48b'",",","'UId':'675dbcf4-5f5f-49b1-b523-3f0c91ed37bc'",",'Col':",COLUMN(BCDMDT_06108!E20),",'Row':",ROW(BCDMDT_06108!E20),",","'Format':'numberic'",",'Value':'",SUBSTITUTE(BCDMDT_06108!E20,"'","\'"),"','TargetCode':''}")</f>
        <v>{'SheetId':'97f94cc4-2cf1-490f-9992-d56edff2a48b','UId':'675dbcf4-5f5f-49b1-b523-3f0c91ed37bc','Col':5,'Row':20,'Format':'numberic','Value':'100861.450006','TargetCode':''}</v>
      </c>
    </row>
    <row r="482" spans="1:1">
      <c r="A482" t="str">
        <f>CONCATENATE("{'SheetId':'97f94cc4-2cf1-490f-9992-d56edff2a48b'",",","'UId':'7766f28c-1e42-4c6d-a056-0d23c8f10652'",",'Col':",COLUMN(BCDMDT_06108!F20),",'Row':",ROW(BCDMDT_06108!F20),",","'Format':'numberic'",",'Value':'",SUBSTITUTE(BCDMDT_06108!F20,"'","\'"),"','TargetCode':''}")</f>
        <v>{'SheetId':'97f94cc4-2cf1-490f-9992-d56edff2a48b','UId':'7766f28c-1e42-4c6d-a056-0d23c8f10652','Col':6,'Row':20,'Format':'numberic','Value':'3771713923','TargetCode':''}</v>
      </c>
    </row>
    <row r="483" spans="1:1">
      <c r="A483" t="str">
        <f>CONCATENATE("{'SheetId':'97f94cc4-2cf1-490f-9992-d56edff2a48b'",",","'UId':'d0185705-d0f2-4207-9f42-3559fd7fccd6'",",'Col':",COLUMN(BCDMDT_06108!G20),",'Row':",ROW(BCDMDT_06108!G20),",","'Format':'numberic'",",'Value':'",SUBSTITUTE(BCDMDT_06108!G20,"'","\'"),"','TargetCode':''}")</f>
        <v>{'SheetId':'97f94cc4-2cf1-490f-9992-d56edff2a48b','UId':'d0185705-d0f2-4207-9f42-3559fd7fccd6','Col':7,'Row':20,'Format':'numberic','Value':'0.000140632750223539','TargetCode':''}</v>
      </c>
    </row>
    <row r="484" spans="1:1">
      <c r="A484" t="str">
        <f>CONCATENATE("{'SheetId':'97f94cc4-2cf1-490f-9992-d56edff2a48b'",",","'UId':'5771d576-186a-42c7-8b2d-37effd7dd119'",",'Col':",COLUMN(BCDMDT_06108!D21),",'Row':",ROW(BCDMDT_06108!D21),",","'Format':'numberic'",",'Value':'",SUBSTITUTE(BCDMDT_06108!D21,"'","\'"),"','TargetCode':''}")</f>
        <v>{'SheetId':'97f94cc4-2cf1-490f-9992-d56edff2a48b','UId':'5771d576-186a-42c7-8b2d-37effd7dd119','Col':4,'Row':21,'Format':'numberic','Value':'191286','TargetCode':''}</v>
      </c>
    </row>
    <row r="485" spans="1:1">
      <c r="A485" t="str">
        <f>CONCATENATE("{'SheetId':'97f94cc4-2cf1-490f-9992-d56edff2a48b'",",","'UId':'e97e61f4-dde9-474b-b55b-5204e787313c'",",'Col':",COLUMN(BCDMDT_06108!E21),",'Row':",ROW(BCDMDT_06108!E21),",","'Format':'numberic'",",'Value':'",SUBSTITUTE(BCDMDT_06108!E21,"'","\'"),"','TargetCode':''}")</f>
        <v>{'SheetId':'97f94cc4-2cf1-490f-9992-d56edff2a48b','UId':'e97e61f4-dde9-474b-b55b-5204e787313c','Col':5,'Row':21,'Format':'numberic','Value':'100666.919999','TargetCode':''}</v>
      </c>
    </row>
    <row r="486" spans="1:1">
      <c r="A486" t="str">
        <f>CONCATENATE("{'SheetId':'97f94cc4-2cf1-490f-9992-d56edff2a48b'",",","'UId':'ad2a09d5-3fe4-41c7-918c-71652dc1ff78'",",'Col':",COLUMN(BCDMDT_06108!F21),",'Row':",ROW(BCDMDT_06108!F21),",","'Format':'numberic'",",'Value':'",SUBSTITUTE(BCDMDT_06108!F21,"'","\'"),"','TargetCode':''}")</f>
        <v>{'SheetId':'97f94cc4-2cf1-490f-9992-d56edff2a48b','UId':'ad2a09d5-3fe4-41c7-918c-71652dc1ff78','Col':6,'Row':21,'Format':'numberic','Value':'19256172459','TargetCode':''}</v>
      </c>
    </row>
    <row r="487" spans="1:1">
      <c r="A487" t="str">
        <f>CONCATENATE("{'SheetId':'97f94cc4-2cf1-490f-9992-d56edff2a48b'",",","'UId':'a024435a-79b1-4882-a92d-662dd5e70793'",",'Col':",COLUMN(BCDMDT_06108!G21),",'Row':",ROW(BCDMDT_06108!G21),",","'Format':'numberic'",",'Value':'",SUBSTITUTE(BCDMDT_06108!G21,"'","\'"),"','TargetCode':''}")</f>
        <v>{'SheetId':'97f94cc4-2cf1-490f-9992-d56edff2a48b','UId':'a024435a-79b1-4882-a92d-662dd5e70793','Col':7,'Row':21,'Format':'numberic','Value':'0.000717988836633179','TargetCode':''}</v>
      </c>
    </row>
    <row r="488" spans="1:1">
      <c r="A488" t="str">
        <f>CONCATENATE("{'SheetId':'97f94cc4-2cf1-490f-9992-d56edff2a48b'",",","'UId':'0f2dead1-e171-4208-a851-914f69615f82'",",'Col':",COLUMN(BCDMDT_06108!A23),",'Row':",ROW(BCDMDT_06108!A23),",","'ColDynamic':",COLUMN(BCDMDT_06108!A22),",","'RowDynamic':",ROW(BCDMDT_06108!A22),",","'Format':'string'",",'Value':'",SUBSTITUTE(BCDMDT_06108!A23,"'","\'"),"','TargetCode':''}")</f>
        <v>{'SheetId':'97f94cc4-2cf1-490f-9992-d56edff2a48b','UId':'0f2dead1-e171-4208-a851-914f69615f82','Col':1,'Row':23,'ColDynamic':1,'RowDynamic':22,'Format':'string','Value':'1.15','TargetCode':''}</v>
      </c>
    </row>
    <row r="489" spans="1:1">
      <c r="A489" t="str">
        <f>CONCATENATE("{'SheetId':'97f94cc4-2cf1-490f-9992-d56edff2a48b'",",","'UId':'eb93bf88-bab4-4fc3-af47-6cda172e8c8c'",",'Col':",COLUMN(BCDMDT_06108!B23),",'Row':",ROW(BCDMDT_06108!B23),",","'ColDynamic':",COLUMN(BCDMDT_06108!B22),",","'RowDynamic':",ROW(BCDMDT_06108!B22),",","'Format':'string'",",'Value':'",SUBSTITUTE(BCDMDT_06108!B23,"'","\'"),"','TargetCode':''}")</f>
        <v>{'SheetId':'97f94cc4-2cf1-490f-9992-d56edff2a48b','UId':'eb93bf88-bab4-4fc3-af47-6cda172e8c8c','Col':2,'Row':23,'ColDynamic':2,'RowDynamic':22,'Format':'string','Value':'SCR11816','TargetCode':''}</v>
      </c>
    </row>
    <row r="490" spans="1:1">
      <c r="A490" t="str">
        <f>CONCATENATE("{'SheetId':'97f94cc4-2cf1-490f-9992-d56edff2a48b'",",","'UId':'5d1f678e-30ec-4260-b6af-00c93418bc6c'",",'Col':",COLUMN(BCDMDT_06108!C23),",'Row':",ROW(BCDMDT_06108!C23),",","'ColDynamic':",COLUMN(BCDMDT_06108!C22),",","'RowDynamic':",ROW(BCDMDT_06108!C22),",","'Format':'string'",",'Value':'",SUBSTITUTE(BCDMDT_06108!C23,"'","\'"),"','TargetCode':''}")</f>
        <v>{'SheetId':'97f94cc4-2cf1-490f-9992-d56edff2a48b','UId':'5d1f678e-30ec-4260-b6af-00c93418bc6c','Col':3,'Row':23,'ColDynamic':3,'RowDynamic':22,'Format':'string','Value':'4035.1.15','TargetCode':''}</v>
      </c>
    </row>
    <row r="491" spans="1:1">
      <c r="A491" t="str">
        <f>CONCATENATE("{'SheetId':'97f94cc4-2cf1-490f-9992-d56edff2a48b'",",","'UId':'d2390ac2-17a1-4e79-9f9e-a0e1e918db24'",",'Col':",COLUMN(BCDMDT_06108!D23),",'Row':",ROW(BCDMDT_06108!D23),",","'ColDynamic':",COLUMN(BCDMDT_06108!D22),",","'RowDynamic':",ROW(BCDMDT_06108!D22),",","'Format':'numberic'",",'Value':'",SUBSTITUTE(BCDMDT_06108!D23,"'","\'"),"','TargetCode':''}")</f>
        <v>{'SheetId':'97f94cc4-2cf1-490f-9992-d56edff2a48b','UId':'d2390ac2-17a1-4e79-9f9e-a0e1e918db24','Col':4,'Row':23,'ColDynamic':4,'RowDynamic':22,'Format':'numberic','Value':'3572900','TargetCode':''}</v>
      </c>
    </row>
    <row r="492" spans="1:1">
      <c r="A492" t="str">
        <f>CONCATENATE("{'SheetId':'97f94cc4-2cf1-490f-9992-d56edff2a48b'",",","'UId':'987b1e5b-5774-4c91-a7c9-c25f0cb75f38'",",'Col':",COLUMN(BCDMDT_06108!E23),",'Row':",ROW(BCDMDT_06108!E23),",","'ColDynamic':",COLUMN(BCDMDT_06108!E22),",","'RowDynamic':",ROW(BCDMDT_06108!E22),",","'Format':'numberic'",",'Value':'",SUBSTITUTE(BCDMDT_06108!E23,"'","\'"),"','TargetCode':''}")</f>
        <v>{'SheetId':'97f94cc4-2cf1-490f-9992-d56edff2a48b','UId':'987b1e5b-5774-4c91-a7c9-c25f0cb75f38','Col':5,'Row':23,'ColDynamic':5,'RowDynamic':22,'Format':'numberic','Value':'100000.35','TargetCode':''}</v>
      </c>
    </row>
    <row r="493" spans="1:1">
      <c r="A493" t="str">
        <f>CONCATENATE("{'SheetId':'97f94cc4-2cf1-490f-9992-d56edff2a48b'",",","'UId':'940e47b0-c384-4fd9-8187-9682427c7877'",",'Col':",COLUMN(BCDMDT_06108!F23),",'Row':",ROW(BCDMDT_06108!F23),",","'ColDynamic':",COLUMN(BCDMDT_06108!F22),",","'RowDynamic':",ROW(BCDMDT_06108!F22),",","'Format':'numberic'",",'Value':'",SUBSTITUTE(BCDMDT_06108!F23,"'","\'"),"','TargetCode':''}")</f>
        <v>{'SheetId':'97f94cc4-2cf1-490f-9992-d56edff2a48b','UId':'940e47b0-c384-4fd9-8187-9682427c7877','Col':6,'Row':23,'ColDynamic':6,'RowDynamic':22,'Format':'numberic','Value':'357291250515','TargetCode':''}</v>
      </c>
    </row>
    <row r="494" spans="1:1">
      <c r="A494" t="str">
        <f>CONCATENATE("{'SheetId':'97f94cc4-2cf1-490f-9992-d56edff2a48b'",",","'UId':'43b5fa0f-b62a-48c5-a6e1-fd84c1ac4294'",",'Col':",COLUMN(BCDMDT_06108!G23),",'Row':",ROW(BCDMDT_06108!G23),",","'ColDynamic':",COLUMN(BCDMDT_06108!G22),",","'RowDynamic':",ROW(BCDMDT_06108!G22),",","'Format':'numberic'",",'Value':'",SUBSTITUTE(BCDMDT_06108!G23,"'","\'"),"','TargetCode':''}")</f>
        <v>{'SheetId':'97f94cc4-2cf1-490f-9992-d56edff2a48b','UId':'43b5fa0f-b62a-48c5-a6e1-fd84c1ac4294','Col':7,'Row':23,'ColDynamic':7,'RowDynamic':22,'Format':'numberic','Value':'0.0133220207620534','TargetCode':''}</v>
      </c>
    </row>
    <row r="495" spans="1:1">
      <c r="A495" t="str">
        <f>CONCATENATE("{'SheetId':'97f94cc4-2cf1-490f-9992-d56edff2a48b'",",","'UId':'8e706584-9a97-411a-aa73-101d6bbfd1b3'",",'Col':",COLUMN(BCDMDT_06108!A25),",'Row':",ROW(BCDMDT_06108!A25),",","'ColDynamic':",COLUMN(BCDMDT_06108!A24),",","'RowDynamic':",ROW(BCDMDT_06108!A24),",","'Format':'string'",",'Value':'",SUBSTITUTE(BCDMDT_06108!A25,"'","\'"),"','TargetCode':''}")</f>
        <v>{'SheetId':'97f94cc4-2cf1-490f-9992-d56edff2a48b','UId':'8e706584-9a97-411a-aa73-101d6bbfd1b3','Col':1,'Row':25,'ColDynamic':1,'RowDynamic':24,'Format':'string','Value':'1.17','TargetCode':''}</v>
      </c>
    </row>
    <row r="496" spans="1:1">
      <c r="A496" t="str">
        <f>CONCATENATE("{'SheetId':'97f94cc4-2cf1-490f-9992-d56edff2a48b'",",","'UId':'ebbb73ee-21aa-4791-831d-554ddb8bda55'",",'Col':",COLUMN(BCDMDT_06108!B25),",'Row':",ROW(BCDMDT_06108!B25),",","'ColDynamic':",COLUMN(BCDMDT_06108!B24),",","'RowDynamic':",ROW(BCDMDT_06108!B24),",","'Format':'string'",",'Value':'",SUBSTITUTE(BCDMDT_06108!B25,"'","\'"),"','TargetCode':''}")</f>
        <v>{'SheetId':'97f94cc4-2cf1-490f-9992-d56edff2a48b','UId':'ebbb73ee-21aa-4791-831d-554ddb8bda55','Col':2,'Row':25,'ColDynamic':2,'RowDynamic':24,'Format':'string','Value':'VJC11912','TargetCode':''}</v>
      </c>
    </row>
    <row r="497" spans="1:1">
      <c r="A497" t="str">
        <f>CONCATENATE("{'SheetId':'97f94cc4-2cf1-490f-9992-d56edff2a48b'",",","'UId':'593a8ce3-bc56-4d99-bcfb-4d7543d6a8b5'",",'Col':",COLUMN(BCDMDT_06108!C25),",'Row':",ROW(BCDMDT_06108!C25),",","'ColDynamic':",COLUMN(BCDMDT_06108!C24),",","'RowDynamic':",ROW(BCDMDT_06108!C24),",","'Format':'string'",",'Value':'",SUBSTITUTE(BCDMDT_06108!C25,"'","\'"),"','TargetCode':''}")</f>
        <v>{'SheetId':'97f94cc4-2cf1-490f-9992-d56edff2a48b','UId':'593a8ce3-bc56-4d99-bcfb-4d7543d6a8b5','Col':3,'Row':25,'ColDynamic':3,'RowDynamic':24,'Format':'string','Value':'4035.1.17','TargetCode':''}</v>
      </c>
    </row>
    <row r="498" spans="1:1">
      <c r="A498" t="str">
        <f>CONCATENATE("{'SheetId':'97f94cc4-2cf1-490f-9992-d56edff2a48b'",",","'UId':'85c39c8e-7140-4a81-87fa-55f0bc0c1629'",",'Col':",COLUMN(BCDMDT_06108!D25),",'Row':",ROW(BCDMDT_06108!D25),",","'ColDynamic':",COLUMN(BCDMDT_06108!D24),",","'RowDynamic':",ROW(BCDMDT_06108!D24),",","'Format':'numberic'",",'Value':'",SUBSTITUTE(BCDMDT_06108!D25,"'","\'"),"','TargetCode':''}")</f>
        <v>{'SheetId':'97f94cc4-2cf1-490f-9992-d56edff2a48b','UId':'85c39c8e-7140-4a81-87fa-55f0bc0c1629','Col':4,'Row':25,'ColDynamic':4,'RowDynamic':24,'Format':'numberic','Value':'130000','TargetCode':''}</v>
      </c>
    </row>
    <row r="499" spans="1:1">
      <c r="A499" t="str">
        <f>CONCATENATE("{'SheetId':'97f94cc4-2cf1-490f-9992-d56edff2a48b'",",","'UId':'d9c57217-ce09-4810-bd54-36c17bc214d8'",",'Col':",COLUMN(BCDMDT_06108!E25),",'Row':",ROW(BCDMDT_06108!E25),",","'ColDynamic':",COLUMN(BCDMDT_06108!E24),",","'RowDynamic':",ROW(BCDMDT_06108!E24),",","'Format':'numberic'",",'Value':'",SUBSTITUTE(BCDMDT_06108!E25,"'","\'"),"','TargetCode':''}")</f>
        <v>{'SheetId':'97f94cc4-2cf1-490f-9992-d56edff2a48b','UId':'d9c57217-ce09-4810-bd54-36c17bc214d8','Col':5,'Row':25,'ColDynamic':5,'RowDynamic':24,'Format':'numberic','Value':'100439.16','TargetCode':''}</v>
      </c>
    </row>
    <row r="500" spans="1:1">
      <c r="A500" t="str">
        <f>CONCATENATE("{'SheetId':'97f94cc4-2cf1-490f-9992-d56edff2a48b'",",","'UId':'38610ebe-9b8a-4309-b7c2-3110b15b2b5d'",",'Col':",COLUMN(BCDMDT_06108!F25),",'Row':",ROW(BCDMDT_06108!F25),",","'ColDynamic':",COLUMN(BCDMDT_06108!F24),",","'RowDynamic':",ROW(BCDMDT_06108!F24),",","'Format':'numberic'",",'Value':'",SUBSTITUTE(BCDMDT_06108!F25,"'","\'"),"','TargetCode':''}")</f>
        <v>{'SheetId':'97f94cc4-2cf1-490f-9992-d56edff2a48b','UId':'38610ebe-9b8a-4309-b7c2-3110b15b2b5d','Col':6,'Row':25,'ColDynamic':6,'RowDynamic':24,'Format':'numberic','Value':'13057090800','TargetCode':''}</v>
      </c>
    </row>
    <row r="501" spans="1:1">
      <c r="A501" t="str">
        <f>CONCATENATE("{'SheetId':'97f94cc4-2cf1-490f-9992-d56edff2a48b'",",","'UId':'745905bb-4e76-44d5-861b-a752d05e1015'",",'Col':",COLUMN(BCDMDT_06108!G25),",'Row':",ROW(BCDMDT_06108!G25),",","'ColDynamic':",COLUMN(BCDMDT_06108!G24),",","'RowDynamic':",ROW(BCDMDT_06108!G24),",","'Format':'numberic'",",'Value':'",SUBSTITUTE(BCDMDT_06108!G25,"'","\'"),"','TargetCode':''}")</f>
        <v>{'SheetId':'97f94cc4-2cf1-490f-9992-d56edff2a48b','UId':'745905bb-4e76-44d5-861b-a752d05e1015','Col':7,'Row':25,'ColDynamic':7,'RowDynamic':24,'Format':'numberic','Value':'0.000486848850843364','TargetCode':''}</v>
      </c>
    </row>
    <row r="502" spans="1:1">
      <c r="A502" t="str">
        <f>CONCATENATE("{'SheetId':'97f94cc4-2cf1-490f-9992-d56edff2a48b'",",","'UId':'ba304c12-e7bb-4492-a411-67aeda462538'",",'Col':",COLUMN(BCDMDT_06108!A27),",'Row':",ROW(BCDMDT_06108!A27),",","'ColDynamic':",COLUMN(BCDMDT_06108!A26),",","'RowDynamic':",ROW(BCDMDT_06108!A26),",","'Format':'string'",",'Value':'",SUBSTITUTE(BCDMDT_06108!A27,"'","\'"),"','TargetCode':''}")</f>
        <v>{'SheetId':'97f94cc4-2cf1-490f-9992-d56edff2a48b','UId':'ba304c12-e7bb-4492-a411-67aeda462538','Col':1,'Row':27,'ColDynamic':1,'RowDynamic':26,'Format':'string','Value':'2.1','TargetCode':''}</v>
      </c>
    </row>
    <row r="503" spans="1:1">
      <c r="A503" t="str">
        <f>CONCATENATE("{'SheetId':'97f94cc4-2cf1-490f-9992-d56edff2a48b'",",","'UId':'fe07c8b5-4d0a-48c2-b69a-c36dfc0d8639'",",'Col':",COLUMN(BCDMDT_06108!B27),",'Row':",ROW(BCDMDT_06108!B27),",","'ColDynamic':",COLUMN(BCDMDT_06108!B26),",","'RowDynamic':",ROW(BCDMDT_06108!B26),",","'Format':'string'",",'Value':'",SUBSTITUTE(BCDMDT_06108!B27,"'","\'"),"','TargetCode':''}")</f>
        <v>{'SheetId':'97f94cc4-2cf1-490f-9992-d56edff2a48b','UId':'fe07c8b5-4d0a-48c2-b69a-c36dfc0d8639','Col':2,'Row':27,'ColDynamic':2,'RowDynamic':26,'Format':'string','Value':'BONDSTR282023 11.5% 31 JUL 2023','TargetCode':''}</v>
      </c>
    </row>
    <row r="504" spans="1:1">
      <c r="A504" t="str">
        <f>CONCATENATE("{'SheetId':'97f94cc4-2cf1-490f-9992-d56edff2a48b'",",","'UId':'95fe39c2-de30-4df1-add3-646d1235b621'",",'Col':",COLUMN(BCDMDT_06108!C27),",'Row':",ROW(BCDMDT_06108!C27),",","'ColDynamic':",COLUMN(BCDMDT_06108!C26),",","'RowDynamic':",ROW(BCDMDT_06108!C26),",","'Format':'string'",",'Value':'",SUBSTITUTE(BCDMDT_06108!C27,"'","\'"),"','TargetCode':''}")</f>
        <v>{'SheetId':'97f94cc4-2cf1-490f-9992-d56edff2a48b','UId':'95fe39c2-de30-4df1-add3-646d1235b621','Col':3,'Row':27,'ColDynamic':3,'RowDynamic':26,'Format':'string','Value':'4035.2.1','TargetCode':''}</v>
      </c>
    </row>
    <row r="505" spans="1:1">
      <c r="A505" t="str">
        <f>CONCATENATE("{'SheetId':'97f94cc4-2cf1-490f-9992-d56edff2a48b'",",","'UId':'64ade038-1439-4677-b751-5b2beb58acd0'",",'Col':",COLUMN(BCDMDT_06108!D27),",'Row':",ROW(BCDMDT_06108!D27),",","'ColDynamic':",COLUMN(BCDMDT_06108!D26),",","'RowDynamic':",ROW(BCDMDT_06108!D26),",","'Format':'numberic'",",'Value':'",SUBSTITUTE(BCDMDT_06108!D27,"'","\'"),"','TargetCode':''}")</f>
        <v>{'SheetId':'97f94cc4-2cf1-490f-9992-d56edff2a48b','UId':'64ade038-1439-4677-b751-5b2beb58acd0','Col':4,'Row':27,'ColDynamic':4,'RowDynamic':26,'Format':'numberic','Value':'950000','TargetCode':''}</v>
      </c>
    </row>
    <row r="506" spans="1:1">
      <c r="A506" t="str">
        <f>CONCATENATE("{'SheetId':'97f94cc4-2cf1-490f-9992-d56edff2a48b'",",","'UId':'ee34460a-dd81-4a8f-8529-2101f8dbaf7e'",",'Col':",COLUMN(BCDMDT_06108!E27),",'Row':",ROW(BCDMDT_06108!E27),",","'ColDynamic':",COLUMN(BCDMDT_06108!E26),",","'RowDynamic':",ROW(BCDMDT_06108!E26),",","'Format':'numberic'",",'Value':'",SUBSTITUTE(BCDMDT_06108!E27,"'","\'"),"','TargetCode':''}")</f>
        <v>{'SheetId':'97f94cc4-2cf1-490f-9992-d56edff2a48b','UId':'ee34460a-dd81-4a8f-8529-2101f8dbaf7e','Col':5,'Row':27,'ColDynamic':5,'RowDynamic':26,'Format':'numberic','Value':'100030.16','TargetCode':''}</v>
      </c>
    </row>
    <row r="507" spans="1:1">
      <c r="A507" t="str">
        <f>CONCATENATE("{'SheetId':'97f94cc4-2cf1-490f-9992-d56edff2a48b'",",","'UId':'8aec7324-8930-484d-b27a-ac318204e770'",",'Col':",COLUMN(BCDMDT_06108!F27),",'Row':",ROW(BCDMDT_06108!F27),",","'ColDynamic':",COLUMN(BCDMDT_06108!F26),",","'RowDynamic':",ROW(BCDMDT_06108!F26),",","'Format':'numberic'",",'Value':'",SUBSTITUTE(BCDMDT_06108!F27,"'","\'"),"','TargetCode':''}")</f>
        <v>{'SheetId':'97f94cc4-2cf1-490f-9992-d56edff2a48b','UId':'8aec7324-8930-484d-b27a-ac318204e770','Col':6,'Row':27,'ColDynamic':6,'RowDynamic':26,'Format':'numberic','Value':'95028652000','TargetCode':''}</v>
      </c>
    </row>
    <row r="508" spans="1:1">
      <c r="A508" t="str">
        <f>CONCATENATE("{'SheetId':'97f94cc4-2cf1-490f-9992-d56edff2a48b'",",","'UId':'04bb4ce5-a5db-4f79-97e1-5b2d2863fcc0'",",'Col':",COLUMN(BCDMDT_06108!G27),",'Row':",ROW(BCDMDT_06108!G27),",","'ColDynamic':",COLUMN(BCDMDT_06108!G26),",","'RowDynamic':",ROW(BCDMDT_06108!G26),",","'Format':'numberic'",",'Value':'",SUBSTITUTE(BCDMDT_06108!G27,"'","\'"),"','TargetCode':''}")</f>
        <v>{'SheetId':'97f94cc4-2cf1-490f-9992-d56edff2a48b','UId':'04bb4ce5-a5db-4f79-97e1-5b2d2863fcc0','Col':7,'Row':27,'ColDynamic':7,'RowDynamic':26,'Format':'numberic','Value':'0.00354325406264265','TargetCode':''}</v>
      </c>
    </row>
    <row r="509" spans="1:1">
      <c r="A509" t="str">
        <f>CONCATENATE("{'SheetId':'97f94cc4-2cf1-490f-9992-d56edff2a48b'",",","'UId':'fc898edd-d60f-4260-bb15-9585358bc82d'",",'Col':",COLUMN(BCDMDT_06108!D28),",'Row':",ROW(BCDMDT_06108!D28),",","'Format':'numberic'",",'Value':'",SUBSTITUTE(BCDMDT_06108!D28,"'","\'"),"','TargetCode':''}")</f>
        <v>{'SheetId':'97f94cc4-2cf1-490f-9992-d56edff2a48b','UId':'fc898edd-d60f-4260-bb15-9585358bc82d','Col':4,'Row':28,'Format':'numberic','Value':'950000','TargetCode':''}</v>
      </c>
    </row>
    <row r="510" spans="1:1">
      <c r="A510" t="str">
        <f>CONCATENATE("{'SheetId':'97f94cc4-2cf1-490f-9992-d56edff2a48b'",",","'UId':'97e826f4-0f91-4232-af23-59168daf6190'",",'Col':",COLUMN(BCDMDT_06108!E28),",'Row':",ROW(BCDMDT_06108!E28),",","'Format':'numberic'",",'Value':'",SUBSTITUTE(BCDMDT_06108!E28,"'","\'"),"','TargetCode':''}")</f>
        <v>{'SheetId':'97f94cc4-2cf1-490f-9992-d56edff2a48b','UId':'97e826f4-0f91-4232-af23-59168daf6190','Col':5,'Row':28,'Format':'numberic','Value':'100030.16','TargetCode':''}</v>
      </c>
    </row>
    <row r="511" spans="1:1">
      <c r="A511" t="str">
        <f>CONCATENATE("{'SheetId':'97f94cc4-2cf1-490f-9992-d56edff2a48b'",",","'UId':'32f6d956-e560-4f40-88b5-30477b33740a'",",'Col':",COLUMN(BCDMDT_06108!F28),",'Row':",ROW(BCDMDT_06108!F28),",","'Format':'numberic'",",'Value':'",SUBSTITUTE(BCDMDT_06108!F28,"'","\'"),"','TargetCode':''}")</f>
        <v>{'SheetId':'97f94cc4-2cf1-490f-9992-d56edff2a48b','UId':'32f6d956-e560-4f40-88b5-30477b33740a','Col':6,'Row':28,'Format':'numberic','Value':'95028652000','TargetCode':''}</v>
      </c>
    </row>
    <row r="512" spans="1:1">
      <c r="A512" t="str">
        <f>CONCATENATE("{'SheetId':'97f94cc4-2cf1-490f-9992-d56edff2a48b'",",","'UId':'248f4055-e444-483d-bfbc-765aa7a5cc9e'",",'Col':",COLUMN(BCDMDT_06108!G28),",'Row':",ROW(BCDMDT_06108!G28),",","'Format':'numberic'",",'Value':'",SUBSTITUTE(BCDMDT_06108!G28,"'","\'"),"','TargetCode':''}")</f>
        <v>{'SheetId':'97f94cc4-2cf1-490f-9992-d56edff2a48b','UId':'248f4055-e444-483d-bfbc-765aa7a5cc9e','Col':7,'Row':28,'Format':'numberic','Value':'0.00354325406264265','TargetCode':''}</v>
      </c>
    </row>
    <row r="513" spans="1:1">
      <c r="A513"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514" spans="1:1">
      <c r="A514"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515" spans="1:1">
      <c r="A51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516" spans="1:1">
      <c r="A516"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517" spans="1:1">
      <c r="A517"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{'SheetId':'3d9f5a69-09d2-47bf-918c-13651271f903','UId':'502b0c65-f858-42b1-a43d-38e258167d7f','Col':4,'Row':3,'Format':'numberic','Value':'881612464119','TargetCode':''}</v>
      </c>
    </row>
    <row r="518" spans="1:1">
      <c r="A518"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{'SheetId':'3d9f5a69-09d2-47bf-918c-13651271f903','UId':'522040fa-deb2-4565-be8c-81c67dc50ed5','Col':5,'Row':3,'Format':'numberic','Value':'490137034546','TargetCode':''}</v>
      </c>
    </row>
    <row r="519" spans="1:1">
      <c r="A519"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520" spans="1:1">
      <c r="A520"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{'SheetId':'3d9f5a69-09d2-47bf-918c-13651271f903','UId':'91882236-93f8-48dc-97d7-999248002a13','Col':4,'Row':4,'Format':'numberic','Value':'-117305734909','TargetCode':''}</v>
      </c>
    </row>
    <row r="521" spans="1:1">
      <c r="A521"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{'SheetId':'3d9f5a69-09d2-47bf-918c-13651271f903','UId':'978dd67c-d3f6-4513-be62-d4bec6909cd2','Col':5,'Row':4,'Format':'numberic','Value':'69189223533','TargetCode':''}</v>
      </c>
    </row>
    <row r="522" spans="1:1">
      <c r="A522"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523" spans="1:1">
      <c r="A523"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{'SheetId':'3d9f5a69-09d2-47bf-918c-13651271f903','UId':'18a7025c-d558-4391-9bb9-fc345d1c3987','Col':4,'Row':5,'Format':'numberic','Value':'-117497148608','TargetCode':''}</v>
      </c>
    </row>
    <row r="524" spans="1:1">
      <c r="A524"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{'SheetId':'3d9f5a69-09d2-47bf-918c-13651271f903','UId':'13980df1-1263-4126-ac90-4bab8738fb04','Col':5,'Row':5,'Format':'numberic','Value':'69346026812','TargetCode':''}</v>
      </c>
    </row>
    <row r="525" spans="1:1">
      <c r="A52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526" spans="1:1">
      <c r="A526"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{'SheetId':'3d9f5a69-09d2-47bf-918c-13651271f903','UId':'ffe2ab86-b969-4383-a3ed-bae66a2b4453','Col':4,'Row':6,'Format':'numberic','Value':'191413699','TargetCode':''}</v>
      </c>
    </row>
    <row r="527" spans="1:1">
      <c r="A527"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{'SheetId':'3d9f5a69-09d2-47bf-918c-13651271f903','UId':'3b90323c-1658-48f8-8539-d3e693f8efd7','Col':5,'Row':6,'Format':'numberic','Value':'-156803279','TargetCode':''}</v>
      </c>
    </row>
    <row r="528" spans="1:1">
      <c r="A528"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529" spans="1:1">
      <c r="A529"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{'SheetId':'3d9f5a69-09d2-47bf-918c-13651271f903','UId':'73c1a238-34dd-4ed6-a18d-a7d10112ea10','Col':4,'Row':7,'Format':'numberic','Value':'764306729210','TargetCode':''}</v>
      </c>
    </row>
    <row r="530" spans="1:1">
      <c r="A530"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{'SheetId':'3d9f5a69-09d2-47bf-918c-13651271f903','UId':'b954be3c-a901-481d-8256-11b668991df2','Col':5,'Row':7,'Format':'numberic','Value':'559326258079','TargetCode':''}</v>
      </c>
    </row>
    <row r="531" spans="1:1">
      <c r="A531"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532" spans="1:1">
      <c r="A532"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{'SheetId':'3d9f5a69-09d2-47bf-918c-13651271f903','UId':'4603edaf-3927-4b70-8516-b492bc9b450f','Col':4,'Row':8,'Format':'numberic','Value':'-2764018075533','TargetCode':''}</v>
      </c>
    </row>
    <row r="533" spans="1:1">
      <c r="A533"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{'SheetId':'3d9f5a69-09d2-47bf-918c-13651271f903','UId':'0f6d4932-e6b4-4701-830e-884e994eb0c4','Col':5,'Row':8,'Format':'numberic','Value':'-1362593774443','TargetCode':''}</v>
      </c>
    </row>
    <row r="534" spans="1:1">
      <c r="A534"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535" spans="1:1">
      <c r="A53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{'SheetId':'3d9f5a69-09d2-47bf-918c-13651271f903','UId':'23d17f59-4db4-4737-8e7d-e886c6c6f5aa','Col':4,'Row':9,'Format':'numberic','Value':'0','TargetCode':''}</v>
      </c>
    </row>
    <row r="536" spans="1:1">
      <c r="A536"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{'SheetId':'3d9f5a69-09d2-47bf-918c-13651271f903','UId':'4f862de9-af92-4ef3-866e-01a43340357d','Col':5,'Row':9,'Format':'numberic','Value':'5135736375','TargetCode':''}</v>
      </c>
    </row>
    <row r="537" spans="1:1">
      <c r="A537"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538" spans="1:1">
      <c r="A538"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{'SheetId':'3d9f5a69-09d2-47bf-918c-13651271f903','UId':'7294f050-f61e-4323-8f24-655a4c134817','Col':4,'Row':10,'Format':'numberic','Value':'-279149325919','TargetCode':''}</v>
      </c>
    </row>
    <row r="539" spans="1:1">
      <c r="A539"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{'SheetId':'3d9f5a69-09d2-47bf-918c-13651271f903','UId':'07f69c92-abf4-43e6-99e1-47a7a8aefd66','Col':5,'Row':10,'Format':'numberic','Value':'-77346861605','TargetCode':''}</v>
      </c>
    </row>
    <row r="540" spans="1:1">
      <c r="A540"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541" spans="1:1">
      <c r="A541"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542" spans="1:1">
      <c r="A542"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543" spans="1:1">
      <c r="A543"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544" spans="1:1">
      <c r="A544"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545" spans="1:1">
      <c r="A54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546" spans="1:1">
      <c r="A546"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547" spans="1:1">
      <c r="A547"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{'SheetId':'3d9f5a69-09d2-47bf-918c-13651271f903','UId':'afa714d6-d73f-4f60-a282-7a22390517e0','Col':4,'Row':13,'Format':'numberic','Value':'2112923140','TargetCode':''}</v>
      </c>
    </row>
    <row r="548" spans="1:1">
      <c r="A548"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{'SheetId':'3d9f5a69-09d2-47bf-918c-13651271f903','UId':'8631a240-c850-4a7f-b816-08564f906400','Col':5,'Row':13,'Format':'numberic','Value':'15304413191','TargetCode':''}</v>
      </c>
    </row>
    <row r="549" spans="1:1">
      <c r="A549"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550" spans="1:1">
      <c r="A550"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{'SheetId':'3d9f5a69-09d2-47bf-918c-13651271f903','UId':'baaeff25-ed58-4805-8b78-fbb0b659d150','Col':4,'Row':14,'Format':'numberic','Value':'7058771560','TargetCode':''}</v>
      </c>
    </row>
    <row r="551" spans="1:1">
      <c r="A551"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{'SheetId':'3d9f5a69-09d2-47bf-918c-13651271f903','UId':'de431fc7-efd0-4d61-8bd7-0a4b5bf3c76a','Col':5,'Row':14,'Format':'numberic','Value':'-1298973056','TargetCode':''}</v>
      </c>
    </row>
    <row r="552" spans="1:1">
      <c r="A552"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553" spans="1:1">
      <c r="A553"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554" spans="1:1">
      <c r="A554"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555" spans="1:1">
      <c r="A55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556" spans="1:1">
      <c r="A556"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{'SheetId':'3d9f5a69-09d2-47bf-918c-13651271f903','UId':'4b839341-0732-4737-bb64-1197a2c916fe','Col':4,'Row':16,'Format':'numberic','Value':'478261907','TargetCode':''}</v>
      </c>
    </row>
    <row r="557" spans="1:1">
      <c r="A557"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{'SheetId':'3d9f5a69-09d2-47bf-918c-13651271f903','UId':'dbec0dd9-271a-47c1-8eff-dae8103338ff','Col':5,'Row':16,'Format':'numberic','Value':'-322798775','TargetCode':''}</v>
      </c>
    </row>
    <row r="558" spans="1:1">
      <c r="A558"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559" spans="1:1">
      <c r="A559"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{'SheetId':'3d9f5a69-09d2-47bf-918c-13651271f903','UId':'e0de7cd1-63e3-4981-9320-ab5b3577409d','Col':4,'Row':17,'Format':'numberic','Value':'-53245019197','TargetCode':''}</v>
      </c>
    </row>
    <row r="560" spans="1:1">
      <c r="A560"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{'SheetId':'3d9f5a69-09d2-47bf-918c-13651271f903','UId':'ffce13a4-03ae-4932-a59b-eb24a71ffd97','Col':5,'Row':17,'Format':'numberic','Value':'27544621252','TargetCode':''}</v>
      </c>
    </row>
    <row r="561" spans="1:1">
      <c r="A561"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562" spans="1:1">
      <c r="A562"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{'SheetId':'3d9f5a69-09d2-47bf-918c-13651271f903','UId':'822e93a7-96a5-404c-ba37-12051d458643','Col':4,'Row':18,'Format':'numberic','Value':'1695954','TargetCode':''}</v>
      </c>
    </row>
    <row r="563" spans="1:1">
      <c r="A563"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{'SheetId':'3d9f5a69-09d2-47bf-918c-13651271f903','UId':'25c05d3e-33c2-4033-9401-21bc2549abad','Col':5,'Row':18,'Format':'numberic','Value':'-50214200','TargetCode':''}</v>
      </c>
    </row>
    <row r="564" spans="1:1">
      <c r="A564"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565" spans="1:1">
      <c r="A56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{'SheetId':'3d9f5a69-09d2-47bf-918c-13651271f903','UId':'61d5df60-7115-4dce-b16e-228e18d079c5','Col':4,'Row':19,'Format':'numberic','Value':'391780822','TargetCode':''}</v>
      </c>
    </row>
    <row r="566" spans="1:1">
      <c r="A566"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{'SheetId':'3d9f5a69-09d2-47bf-918c-13651271f903','UId':'d518b108-bc43-4df9-af2f-32c889563143','Col':5,'Row':19,'Format':'numberic','Value':'-1369863','TargetCode':''}</v>
      </c>
    </row>
    <row r="567" spans="1:1">
      <c r="A567"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568" spans="1:1">
      <c r="A568"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{'SheetId':'3d9f5a69-09d2-47bf-918c-13651271f903','UId':'c1811a2b-f605-43cb-add8-783e2fa63b73','Col':4,'Row':20,'Format':'numberic','Value':'-1745102877','TargetCode':''}</v>
      </c>
    </row>
    <row r="569" spans="1:1">
      <c r="A569"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{'SheetId':'3d9f5a69-09d2-47bf-918c-13651271f903','UId':'3582a546-2d6e-4889-a081-16929b7f527e','Col':5,'Row':20,'Format':'numberic','Value':'902626205','TargetCode':''}</v>
      </c>
    </row>
    <row r="570" spans="1:1">
      <c r="A570"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571" spans="1:1">
      <c r="A571"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572" spans="1:1">
      <c r="A572"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573" spans="1:1">
      <c r="A573"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574" spans="1:1">
      <c r="A574"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{'SheetId':'3d9f5a69-09d2-47bf-918c-13651271f903','UId':'8c8b69f1-cc40-4b54-90df-311c78ba4148','Col':4,'Row':22,'Format':'numberic','Value':'-2323807360933','TargetCode':''}</v>
      </c>
    </row>
    <row r="575" spans="1:1">
      <c r="A57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{'SheetId':'3d9f5a69-09d2-47bf-918c-13651271f903','UId':'fd606e9b-ec43-41fb-b336-0441e41cb06e','Col':5,'Row':22,'Format':'numberic','Value':'-833400336840','TargetCode':''}</v>
      </c>
    </row>
    <row r="576" spans="1:1">
      <c r="A576"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577" spans="1:1">
      <c r="A577"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578" spans="1:1">
      <c r="A578"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579" spans="1:1">
      <c r="A579"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580" spans="1:1">
      <c r="A580"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{'SheetId':'3d9f5a69-09d2-47bf-918c-13651271f903','UId':'2a1e2106-f27f-4229-8849-6edebf11f81b','Col':4,'Row':24,'Format':'numberic','Value':'13350878337547','TargetCode':''}</v>
      </c>
    </row>
    <row r="581" spans="1:1">
      <c r="A581"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{'SheetId':'3d9f5a69-09d2-47bf-918c-13651271f903','UId':'381baae0-c231-4083-bf49-2c02091221bc','Col':5,'Row':24,'Format':'numberic','Value':'9201676356819','TargetCode':''}</v>
      </c>
    </row>
    <row r="582" spans="1:1">
      <c r="A582"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583" spans="1:1">
      <c r="A583"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{'SheetId':'3d9f5a69-09d2-47bf-918c-13651271f903','UId':'669fbaaf-c2d8-42dc-a8b4-e1f66f141999','Col':4,'Row':25,'Format':'numberic','Value':'-11669619662646','TargetCode':''}</v>
      </c>
    </row>
    <row r="584" spans="1:1">
      <c r="A584"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{'SheetId':'3d9f5a69-09d2-47bf-918c-13651271f903','UId':'e4c1b16f-6ea0-4630-aa13-65a69406ba9d','Col':5,'Row':25,'Format':'numberic','Value':'-8005584599108','TargetCode':''}</v>
      </c>
    </row>
    <row r="585" spans="1:1">
      <c r="A58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586" spans="1:1">
      <c r="A586"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587" spans="1:1">
      <c r="A587"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588" spans="1:1">
      <c r="A588"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589" spans="1:1">
      <c r="A589"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590" spans="1:1">
      <c r="A590"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591" spans="1:1">
      <c r="A591"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592" spans="1:1">
      <c r="A592"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593" spans="1:1">
      <c r="A593"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594" spans="1:1">
      <c r="A594"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595" spans="1:1">
      <c r="A59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{'SheetId':'3d9f5a69-09d2-47bf-918c-13651271f903','UId':'364d4b5f-931b-4e2e-b306-3e2bca7bd302','Col':4,'Row':29,'Format':'numberic','Value':'1681258674901','TargetCode':''}</v>
      </c>
    </row>
    <row r="596" spans="1:1">
      <c r="A596"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{'SheetId':'3d9f5a69-09d2-47bf-918c-13651271f903','UId':'03a2814e-1dc1-43d3-a4e6-9e1c45481715','Col':5,'Row':29,'Format':'numberic','Value':'1196091757711','TargetCode':''}</v>
      </c>
    </row>
    <row r="597" spans="1:1">
      <c r="A597"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598" spans="1:1">
      <c r="A598"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{'SheetId':'3d9f5a69-09d2-47bf-918c-13651271f903','UId':'64a93857-2847-4c7d-9a4f-3f4c6517ccec','Col':4,'Row':30,'Format':'numberic','Value':'-642548686032','TargetCode':''}</v>
      </c>
    </row>
    <row r="599" spans="1:1">
      <c r="A599"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{'SheetId':'3d9f5a69-09d2-47bf-918c-13651271f903','UId':'5342f60c-da65-407d-a686-1b051c511b91','Col':5,'Row':30,'Format':'numberic','Value':'362691420871','TargetCode':''}</v>
      </c>
    </row>
    <row r="600" spans="1:1">
      <c r="A600"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601" spans="1:1">
      <c r="A601"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{'SheetId':'3d9f5a69-09d2-47bf-918c-13651271f903','UId':'2d1f1cf5-3c15-410f-bd30-0da2acf97536','Col':4,'Row':31,'Format':'numberic','Value':'2573479238052','TargetCode':''}</v>
      </c>
    </row>
    <row r="602" spans="1:1">
      <c r="A602"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{'SheetId':'3d9f5a69-09d2-47bf-918c-13651271f903','UId':'b422aad8-8b82-43c4-b447-ddbb90b52424','Col':5,'Row':31,'Format':'numberic','Value':'735682320923','TargetCode':''}</v>
      </c>
    </row>
    <row r="603" spans="1:1">
      <c r="A603"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604" spans="1:1">
      <c r="A604"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{'SheetId':'3d9f5a69-09d2-47bf-918c-13651271f903','UId':'0e4a6a39-71f5-4a94-9aa5-65f8fdbfaa82','Col':4,'Row':32,'Format':'numberic','Value':'2573479238052','TargetCode':''}</v>
      </c>
    </row>
    <row r="605" spans="1:1">
      <c r="A60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{'SheetId':'3d9f5a69-09d2-47bf-918c-13651271f903','UId':'1b4a4b14-6a5c-473a-a459-5270c10ded8d','Col':5,'Row':32,'Format':'numberic','Value':'735682320923','TargetCode':''}</v>
      </c>
    </row>
    <row r="606" spans="1:1">
      <c r="A606"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607" spans="1:1">
      <c r="A607"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{'SheetId':'3d9f5a69-09d2-47bf-918c-13651271f903','UId':'432951a7-5473-446e-807c-3dd7ccf3bb6e','Col':4,'Row':33,'Format':'numberic','Value':'2439896139953','TargetCode':''}</v>
      </c>
    </row>
    <row r="608" spans="1:1">
      <c r="A608"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{'SheetId':'3d9f5a69-09d2-47bf-918c-13651271f903','UId':'bacc9565-ffff-4501-a884-c8d4d47a6dcb','Col':5,'Row':33,'Format':'numberic','Value':'693134448321','TargetCode':''}</v>
      </c>
    </row>
    <row r="609" spans="1:1">
      <c r="A609"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610" spans="1:1">
      <c r="A610"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{'SheetId':'3d9f5a69-09d2-47bf-918c-13651271f903','UId':'fd8c3047-89a9-4927-94c5-ae426a227303','Col':4,'Row':34,'Format':'numberic','Value':'439896139953','TargetCode':''}</v>
      </c>
    </row>
    <row r="611" spans="1:1">
      <c r="A611"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{'SheetId':'3d9f5a69-09d2-47bf-918c-13651271f903','UId':'84b630d0-23c5-43d7-8937-a5b67f9df5c1','Col':5,'Row':34,'Format':'numberic','Value':'483134448321','TargetCode':''}</v>
      </c>
    </row>
    <row r="612" spans="1:1">
      <c r="A612"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613" spans="1:1">
      <c r="A613"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{'SheetId':'3d9f5a69-09d2-47bf-918c-13651271f903','UId':'b1f5f877-47e7-4c2f-ad12-0105bb9ca245','Col':4,'Row':35,'Format':'numberic','Value':'2000000000000','TargetCode':''}</v>
      </c>
    </row>
    <row r="614" spans="1:1">
      <c r="A614"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{'SheetId':'3d9f5a69-09d2-47bf-918c-13651271f903','UId':'1deb36df-dfc9-41ce-a44f-01a697cf5824','Col':5,'Row':35,'Format':'numberic','Value':'210000000000','TargetCode':''}</v>
      </c>
    </row>
    <row r="615" spans="1:1">
      <c r="A61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616" spans="1:1">
      <c r="A616"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617" spans="1:1">
      <c r="A617"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618" spans="1:1">
      <c r="A618"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619" spans="1:1">
      <c r="A619"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{'SheetId':'3d9f5a69-09d2-47bf-918c-13651271f903','UId':'2e6dd567-0d51-415f-a43b-47b68ee70304','Col':4,'Row':37,'Format':'numberic','Value':'133583098099','TargetCode':''}</v>
      </c>
    </row>
    <row r="620" spans="1:1">
      <c r="A620"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{'SheetId':'3d9f5a69-09d2-47bf-918c-13651271f903','UId':'5aca5568-0da5-43d9-b612-b5efe71c8c8c','Col':5,'Row':37,'Format':'numberic','Value':'42547872602','TargetCode':''}</v>
      </c>
    </row>
    <row r="621" spans="1:1">
      <c r="A621"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622" spans="1:1">
      <c r="A622"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623" spans="1:1">
      <c r="A623"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624" spans="1:1">
      <c r="A624"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625" spans="1:1">
      <c r="A62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{'SheetId':'3d9f5a69-09d2-47bf-918c-13651271f903','UId':'c5b0f87f-379c-44bd-8ec8-f0c52ff33516','Col':4,'Row':39,'Format':'numberic','Value':'1930930552020','TargetCode':''}</v>
      </c>
    </row>
    <row r="626" spans="1:1">
      <c r="A626"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{'SheetId':'3d9f5a69-09d2-47bf-918c-13651271f903','UId':'3f3974e6-35b4-4547-987d-1a6f639e965c','Col':5,'Row':39,'Format':'numberic','Value':'1098373741794','TargetCode':''}</v>
      </c>
    </row>
    <row r="627" spans="1:1">
      <c r="A627"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628" spans="1:1">
      <c r="A628"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{'SheetId':'3d9f5a69-09d2-47bf-918c-13651271f903','UId':'e9669dd7-8457-4fe7-adac-3aef8b5257e8','Col':4,'Row':40,'Format':'numberic','Value':'1930930552020','TargetCode':''}</v>
      </c>
    </row>
    <row r="629" spans="1:1">
      <c r="A629"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{'SheetId':'3d9f5a69-09d2-47bf-918c-13651271f903','UId':'5801bdd1-7207-4361-a2fe-e0850a073e72','Col':5,'Row':40,'Format':'numberic','Value':'1098373741794','TargetCode':''}</v>
      </c>
    </row>
    <row r="630" spans="1:1">
      <c r="A630"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631" spans="1:1">
      <c r="A631"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{'SheetId':'3d9f5a69-09d2-47bf-918c-13651271f903','UId':'2f5d0db8-39ea-4e7a-9b1b-3d9a12f11643','Col':4,'Row':41,'Format':'numberic','Value':'1850590777164','TargetCode':''}</v>
      </c>
    </row>
    <row r="632" spans="1:1">
      <c r="A632"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{'SheetId':'3d9f5a69-09d2-47bf-918c-13651271f903','UId':'d9146d17-7026-49b4-90c3-4bfb0f10f155','Col':5,'Row':41,'Format':'numberic','Value':'1028331462140','TargetCode':''}</v>
      </c>
    </row>
    <row r="633" spans="1:1">
      <c r="A633"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634" spans="1:1">
      <c r="A634"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{'SheetId':'3d9f5a69-09d2-47bf-918c-13651271f903','UId':'5e1aa346-70e1-46a3-b0ae-72adda8ef884','Col':4,'Row':42,'Format':'numberic','Value':'1150590777164','TargetCode':''}</v>
      </c>
    </row>
    <row r="635" spans="1:1">
      <c r="A63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{'SheetId':'3d9f5a69-09d2-47bf-918c-13651271f903','UId':'3ac668ad-f8b1-4daf-9a63-4816a7e484e4','Col':5,'Row':42,'Format':'numberic','Value':'128331462140','TargetCode':''}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Sm5NRaHNfND1lSIthdIxeyczeMk=</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Riv5XqfPka6HTbyCRO8htwTrYsE=</DigestValue>
    </Reference>
  </SignedInfo>
  <SignatureValue>YoV3Rcy/3Kxh8YFzlOXBswnuEue1SsMeDfO/EbxSWXZIFITn6BNxnK199iFREHnaCND8yIXrDT4u
kxkufn3Hhorzjp2ip/xIUx+7WtGKtp32h+0jvsxwWKOKIGLwBzglfbmlVvRaNBdsXZF3A+yq0tzw
PUKo6MxuOz13XORGGCM=</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WRsP2Trk+h7KgLiVcEUae9rLBhM=</DigestValue>
      </Reference>
      <Reference URI="/xl/comments1.xml?ContentType=application/vnd.openxmlformats-officedocument.spreadsheetml.comments+xml">
        <DigestMethod Algorithm="http://www.w3.org/2000/09/xmldsig#sha1"/>
        <DigestValue>bL+9+fTgMNspK1IQd1q/2Iia1qo=</DigestValue>
      </Reference>
      <Reference URI="/xl/drawings/vmlDrawing1.vml?ContentType=application/vnd.openxmlformats-officedocument.vmlDrawing">
        <DigestMethod Algorithm="http://www.w3.org/2000/09/xmldsig#sha1"/>
        <DigestValue>DkaDOT6/3B+Z5VL1aOF4CCjHOwU=</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kQXfsRT6UdPuz7uUJGOGuahAjho=</DigestValue>
      </Reference>
      <Reference URI="/xl/styles.xml?ContentType=application/vnd.openxmlformats-officedocument.spreadsheetml.styles+xml">
        <DigestMethod Algorithm="http://www.w3.org/2000/09/xmldsig#sha1"/>
        <DigestValue>GRlY58TKtsNFNHN7zy71izFJbPQ=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VvAZtLG5Wtsj+y4M5k0YF3pTDY4=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FiGRNROMj8svH1yJzy/on5C7uEE=</DigestValue>
      </Reference>
      <Reference URI="/xl/worksheets/sheet2.xml?ContentType=application/vnd.openxmlformats-officedocument.spreadsheetml.worksheet+xml">
        <DigestMethod Algorithm="http://www.w3.org/2000/09/xmldsig#sha1"/>
        <DigestValue>+RZIygEm5Z56lYYFpkh6wd91SL0=</DigestValue>
      </Reference>
      <Reference URI="/xl/worksheets/sheet3.xml?ContentType=application/vnd.openxmlformats-officedocument.spreadsheetml.worksheet+xml">
        <DigestMethod Algorithm="http://www.w3.org/2000/09/xmldsig#sha1"/>
        <DigestValue>ZwPgYvkdv+E54II9hRMIoIlY2JI=</DigestValue>
      </Reference>
      <Reference URI="/xl/worksheets/sheet4.xml?ContentType=application/vnd.openxmlformats-officedocument.spreadsheetml.worksheet+xml">
        <DigestMethod Algorithm="http://www.w3.org/2000/09/xmldsig#sha1"/>
        <DigestValue>Zvyx9qZO9d2OplMsEWp9IOfhO6c=</DigestValue>
      </Reference>
      <Reference URI="/xl/worksheets/sheet5.xml?ContentType=application/vnd.openxmlformats-officedocument.spreadsheetml.worksheet+xml">
        <DigestMethod Algorithm="http://www.w3.org/2000/09/xmldsig#sha1"/>
        <DigestValue>N4CWy7J/PuCv3v1zIXwMmeEJsTw=</DigestValue>
      </Reference>
      <Reference URI="/xl/worksheets/sheet6.xml?ContentType=application/vnd.openxmlformats-officedocument.spreadsheetml.worksheet+xml">
        <DigestMethod Algorithm="http://www.w3.org/2000/09/xmldsig#sha1"/>
        <DigestValue>9faAOX5y2f+z1kjHlPWDZDLYfkM=</DigestValue>
      </Reference>
      <Reference URI="/xl/worksheets/sheet7.xml?ContentType=application/vnd.openxmlformats-officedocument.spreadsheetml.worksheet+xml">
        <DigestMethod Algorithm="http://www.w3.org/2000/09/xmldsig#sha1"/>
        <DigestValue>Akeb7BPqvaOOf1zzVoDqHcS7AgE=</DigestValue>
      </Reference>
      <Reference URI="/xl/worksheets/sheet8.xml?ContentType=application/vnd.openxmlformats-officedocument.spreadsheetml.worksheet+xml">
        <DigestMethod Algorithm="http://www.w3.org/2000/09/xmldsig#sha1"/>
        <DigestValue>ZH+bSzYFgdyxxT3o3s8+QjYTqSw=</DigestValue>
      </Reference>
    </Manifest>
    <SignatureProperties>
      <SignatureProperty Id="idSignatureTime" Target="#idPackageSignature">
        <mdssi:SignatureTime xmlns:mdssi="http://schemas.openxmlformats.org/package/2006/digital-signature">
          <mdssi:Format>YYYY-MM-DDThh:mm:ssTZD</mdssi:Format>
          <mdssi:Value>2021-07-29T03:41:57Z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2021-07-29T03:41:57Z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BCThuNhap_06203</vt:lpstr>
      <vt:lpstr>BCTinhHinhTaiChinh_06105</vt:lpstr>
      <vt:lpstr>BCLCTT_06106</vt:lpstr>
      <vt:lpstr>GTTSRong_06107</vt:lpstr>
      <vt:lpstr>BCDMDT_06108</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Nguyen1, Hoang</cp:lastModifiedBy>
  <dcterms:created xsi:type="dcterms:W3CDTF">2021-07-28T07:31:47Z</dcterms:created>
  <dcterms:modified xsi:type="dcterms:W3CDTF">2021-07-28T07:31:48Z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iteId">
    <vt:lpwstr>b44900f1-2def-4c3b-9ec6-9020d604e19e</vt:lpwstr>
  </property>
  <property fmtid="{D5CDD505-2E9C-101B-9397-08002B2CF9AE}" pid="6" name="MSIP_Label_ebbfc019-7f88-4fb6-96d6-94ffadd4b772_Owner">
    <vt:lpwstr>1575568@zone1.scb.net</vt:lpwstr>
  </property>
  <property fmtid="{D5CDD505-2E9C-101B-9397-08002B2CF9AE}" pid="7" name="MSIP_Label_ebbfc019-7f88-4fb6-96d6-94ffadd4b772_SetDate">
    <vt:lpwstr>2021-07-28T05:03:24.8706115Z</vt:lpwstr>
  </property>
  <property fmtid="{D5CDD505-2E9C-101B-9397-08002B2CF9AE}" pid="8" name="MSIP_Label_ebbfc019-7f88-4fb6-96d6-94ffadd4b772_Name">
    <vt:lpwstr>Public</vt:lpwstr>
  </property>
  <property fmtid="{D5CDD505-2E9C-101B-9397-08002B2CF9AE}" pid="9" name="MSIP_Label_ebbfc019-7f88-4fb6-96d6-94ffadd4b772_Application">
    <vt:lpwstr>Microsoft Azure Information Protection</vt:lpwstr>
  </property>
  <property fmtid="{D5CDD505-2E9C-101B-9397-08002B2CF9AE}" pid="10" name="MSIP_Label_ebbfc019-7f88-4fb6-96d6-94ffadd4b772_ActionId">
    <vt:lpwstr>8989e037-7c4d-48bf-8488-35f95aea731d</vt:lpwstr>
  </property>
  <property fmtid="{D5CDD505-2E9C-101B-9397-08002B2CF9AE}" pid="11" name="MSIP_Label_ebbfc019-7f88-4fb6-96d6-94ffadd4b772_Extended_MSFT_Method">
    <vt:lpwstr>Manual</vt:lpwstr>
  </property>
  <property fmtid="{D5CDD505-2E9C-101B-9397-08002B2CF9AE}" pid="12" name="Sensitivity">
    <vt:lpwstr>Public</vt:lpwstr>
  </property>
</Properties>
</file>