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ngvt10\Desktop\Báo cáo tháng 06 2021\F\"/>
    </mc:Choice>
  </mc:AlternateContent>
  <bookViews>
    <workbookView xWindow="360" yWindow="270" windowWidth="14940" windowHeight="915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47" i="13" l="1"/>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D2" authorId="0" shapeId="0">
      <text>
        <r>
          <rPr>
            <sz val="10"/>
            <rFont val="Arial"/>
          </rPr>
          <t>Ô chỉ tiêu có định dạng số. Đơn vị tính x 1 (hoặc %)</t>
        </r>
      </text>
    </comment>
    <comment ref="E2" authorId="0" shapeId="0">
      <text>
        <r>
          <rPr>
            <sz val="10"/>
            <rFont val="Arial"/>
          </rPr>
          <t>Ô chỉ tiêu có định dạng số. Đơn vị tính x 1 (hoặc %)</t>
        </r>
      </text>
    </comment>
    <comment ref="F2"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F3" authorId="0" shapeId="0">
      <text>
        <r>
          <rPr>
            <sz val="10"/>
            <rFont val="Arial"/>
          </rPr>
          <t>Ô chỉ tiêu có định dạng số. Đơn vị tính x 1 (hoặc %)</t>
        </r>
      </text>
    </comment>
    <comment ref="D4" authorId="0" shapeId="0">
      <text>
        <r>
          <rPr>
            <sz val="10"/>
            <rFont val="Arial"/>
          </rPr>
          <t>Ô chỉ tiêu có định dạng số. Đơn vị tính x 1 (hoặc %)</t>
        </r>
      </text>
    </comment>
    <comment ref="E4" authorId="0" shapeId="0">
      <text>
        <r>
          <rPr>
            <sz val="10"/>
            <rFont val="Arial"/>
          </rPr>
          <t>Ô chỉ tiêu có định dạng số. Đơn vị tính x 1 (hoặc %)</t>
        </r>
      </text>
    </comment>
    <comment ref="F4" authorId="0" shapeId="0">
      <text>
        <r>
          <rPr>
            <sz val="10"/>
            <rFont val="Arial"/>
          </rPr>
          <t>Ô chỉ tiêu có định dạng số. Đơn vị tính x 1 (hoặc %)</t>
        </r>
      </text>
    </comment>
    <comment ref="A6" authorId="0" shapeId="0">
      <text>
        <r>
          <rPr>
            <sz val="10"/>
            <rFont val="Arial"/>
          </rPr>
          <t>Ô chỉ tiêu có định dạng ký tự
Dữ liệu động đầu vào hợp lệ khi chỉ được thêm dòng trên ô này.</t>
        </r>
      </text>
    </comment>
    <comment ref="B6" authorId="0" shapeId="0">
      <text>
        <r>
          <rPr>
            <sz val="10"/>
            <rFont val="Arial"/>
          </rPr>
          <t>Ô chỉ tiêu có định dạng ký tự
Dữ liệu động đầu vào hợp lệ khi chỉ được thêm dòng trên ô này.</t>
        </r>
      </text>
    </comment>
    <comment ref="C6" authorId="0" shapeId="0">
      <text>
        <r>
          <rPr>
            <sz val="10"/>
            <rFont val="Arial"/>
          </rPr>
          <t>Ô chỉ tiêu có định dạng ký tự
Dữ liệu động đầu vào hợp lệ khi chỉ được thêm dòng trên ô này.</t>
        </r>
      </text>
    </comment>
    <comment ref="D6" authorId="0" shapeId="0">
      <text>
        <r>
          <rPr>
            <sz val="10"/>
            <rFont val="Arial"/>
          </rPr>
          <t>Ô chỉ tiêu có định dạng số. Đơn vị tính x 1 (hoặc %)
Dữ liệu động đầu vào hợp lệ khi chỉ được thêm dòng trên ô này.</t>
        </r>
      </text>
    </comment>
    <comment ref="E6" authorId="0" shapeId="0">
      <text>
        <r>
          <rPr>
            <sz val="10"/>
            <rFont val="Arial"/>
          </rPr>
          <t>Ô chỉ tiêu có định dạng số. Đơn vị tính x 1 (hoặc %)
Dữ liệu động đầu vào hợp lệ khi chỉ được thêm dòng trên ô này.</t>
        </r>
      </text>
    </comment>
    <comment ref="F6" authorId="0" shapeId="0">
      <text>
        <r>
          <rPr>
            <sz val="10"/>
            <rFont val="Arial"/>
          </rPr>
          <t>Ô chỉ tiêu có định dạng số. Đơn vị tính x 1 (hoặc %)
Dữ liệu động đầu vào hợp lệ khi chỉ được thêm dòng trên ô này.</t>
        </r>
      </text>
    </comment>
    <comment ref="A8" authorId="0" shapeId="0">
      <text>
        <r>
          <rPr>
            <sz val="10"/>
            <rFont val="Arial"/>
          </rPr>
          <t>Ô chỉ tiêu có định dạng ký tự
Dữ liệu động đầu vào hợp lệ khi chỉ được thêm dòng trên ô này.</t>
        </r>
      </text>
    </comment>
    <comment ref="B8" authorId="0" shapeId="0">
      <text>
        <r>
          <rPr>
            <sz val="10"/>
            <rFont val="Arial"/>
          </rPr>
          <t>Ô chỉ tiêu có định dạng ký tự
Dữ liệu động đầu vào hợp lệ khi chỉ được thêm dòng trên ô này.</t>
        </r>
      </text>
    </comment>
    <comment ref="C8" authorId="0" shapeId="0">
      <text>
        <r>
          <rPr>
            <sz val="10"/>
            <rFont val="Arial"/>
          </rPr>
          <t>Ô chỉ tiêu có định dạng ký tự
Dữ liệu động đầu vào hợp lệ khi chỉ được thêm dòng trên ô này.</t>
        </r>
      </text>
    </comment>
    <comment ref="D8" authorId="0" shapeId="0">
      <text>
        <r>
          <rPr>
            <sz val="10"/>
            <rFont val="Arial"/>
          </rPr>
          <t>Ô chỉ tiêu có định dạng số. Đơn vị tính x 1 (hoặc %)
Dữ liệu động đầu vào hợp lệ khi chỉ được thêm dòng trên ô này.</t>
        </r>
      </text>
    </comment>
    <comment ref="E8" authorId="0" shapeId="0">
      <text>
        <r>
          <rPr>
            <sz val="10"/>
            <rFont val="Arial"/>
          </rPr>
          <t>Ô chỉ tiêu có định dạng số. Đơn vị tính x 1 (hoặc %)
Dữ liệu động đầu vào hợp lệ khi chỉ được thêm dòng trên ô này.</t>
        </r>
      </text>
    </comment>
    <comment ref="F8" authorId="0" shapeId="0">
      <text>
        <r>
          <rPr>
            <sz val="10"/>
            <rFont val="Arial"/>
          </rPr>
          <t>Ô chỉ tiêu có định dạng số. Đơn vị tính x 1 (hoặc %)
Dữ liệu động đầu vào hợp lệ khi chỉ được thêm dòng trên ô này.</t>
        </r>
      </text>
    </comment>
    <comment ref="A10" authorId="0" shapeId="0">
      <text>
        <r>
          <rPr>
            <sz val="10"/>
            <rFont val="Arial"/>
          </rPr>
          <t>Ô chỉ tiêu có định dạng số. Đơn vị tính x 1 (hoặc %)
Dữ liệu động đầu vào hợp lệ khi chỉ được thêm dòng trên ô này.</t>
        </r>
      </text>
    </comment>
    <comment ref="B10" authorId="0" shapeId="0">
      <text>
        <r>
          <rPr>
            <sz val="10"/>
            <rFont val="Arial"/>
          </rPr>
          <t>Ô chỉ tiêu có định dạng ký tự
Dữ liệu động đầu vào hợp lệ khi chỉ được thêm dòng trên ô này.</t>
        </r>
      </text>
    </comment>
    <comment ref="C10" authorId="0" shapeId="0">
      <text>
        <r>
          <rPr>
            <sz val="10"/>
            <rFont val="Arial"/>
          </rPr>
          <t>Ô chỉ tiêu có định dạng số. Đơn vị tính x 1 (hoặc %)
Dữ liệu động đầu vào hợp lệ khi chỉ được thêm dòng trên ô này.</t>
        </r>
      </text>
    </comment>
    <comment ref="D10" authorId="0" shapeId="0">
      <text>
        <r>
          <rPr>
            <sz val="10"/>
            <rFont val="Arial"/>
          </rPr>
          <t>Ô chỉ tiêu có định dạng số. Đơn vị tính x 1 (hoặc %)
Dữ liệu động đầu vào hợp lệ khi chỉ được thêm dòng trên ô này.</t>
        </r>
      </text>
    </comment>
    <comment ref="E10" authorId="0" shapeId="0">
      <text>
        <r>
          <rPr>
            <sz val="10"/>
            <rFont val="Arial"/>
          </rPr>
          <t>Ô chỉ tiêu có định dạng số. Đơn vị tính x 1 (hoặc %)
Dữ liệu động đầu vào hợp lệ khi chỉ được thêm dòng trên ô này.</t>
        </r>
      </text>
    </comment>
    <comment ref="F10" authorId="0" shapeId="0">
      <text>
        <r>
          <rPr>
            <sz val="10"/>
            <rFont val="Arial"/>
          </rPr>
          <t>Ô chỉ tiêu có định dạng số. Đơn vị tính x 1 (hoặc %)
Dữ liệu động đầu vào hợp lệ khi chỉ được thêm dòng trên ô này.</t>
        </r>
      </text>
    </comment>
    <comment ref="A11" authorId="0" shapeId="0">
      <text>
        <r>
          <rPr>
            <sz val="10"/>
            <rFont val="Arial"/>
          </rPr>
          <t>Ô chỉ tiêu có định dạng số. Đơn vị tính x 1 (hoặc %)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số. Đơn vị tính x 1 (hoặc %)
Dữ liệu động đầu vào hợp lệ khi chỉ được thêm dòng trên ô này.</t>
        </r>
      </text>
    </comment>
    <comment ref="F11" authorId="0" shapeId="0">
      <text>
        <r>
          <rPr>
            <sz val="10"/>
            <rFont val="Arial"/>
          </rPr>
          <t>Ô chỉ tiêu có định dạng số. Đơn vị tính x 1 (hoặc %)
Dữ liệu động đầu vào hợp lệ khi chỉ được thêm dòng trên ô này.</t>
        </r>
      </text>
    </comment>
    <comment ref="A12" authorId="0" shapeId="0">
      <text>
        <r>
          <rPr>
            <sz val="10"/>
            <rFont val="Arial"/>
          </rPr>
          <t>Ô chỉ tiêu có định dạng số. Đơn vị tính x 1 (hoặc %)
Dữ liệu động đầu vào hợp lệ khi chỉ được thêm dòng trên ô này.</t>
        </r>
      </text>
    </comment>
    <comment ref="B12" authorId="0" shapeId="0">
      <text>
        <r>
          <rPr>
            <sz val="10"/>
            <rFont val="Arial"/>
          </rPr>
          <t>Ô chỉ tiêu có định dạng ký tự
Dữ liệu động đầu vào hợp lệ khi chỉ được thêm dòng trên ô này.</t>
        </r>
      </text>
    </comment>
    <comment ref="C12" authorId="0" shapeId="0">
      <text>
        <r>
          <rPr>
            <sz val="10"/>
            <rFont val="Arial"/>
          </rPr>
          <t>Ô chỉ tiêu có định dạng số. Đơn vị tính x 1 (hoặc %)
Dữ liệu động đầu vào hợp lệ khi chỉ được thêm dòng trên ô này.</t>
        </r>
      </text>
    </comment>
    <comment ref="D12" authorId="0" shapeId="0">
      <text>
        <r>
          <rPr>
            <sz val="10"/>
            <rFont val="Arial"/>
          </rPr>
          <t>Ô chỉ tiêu có định dạng số. Đơn vị tính x 1 (hoặc %)
Dữ liệu động đầu vào hợp lệ khi chỉ được thêm dòng trên ô này.</t>
        </r>
      </text>
    </comment>
    <comment ref="E12" authorId="0" shapeId="0">
      <text>
        <r>
          <rPr>
            <sz val="10"/>
            <rFont val="Arial"/>
          </rPr>
          <t>Ô chỉ tiêu có định dạng số. Đơn vị tính x 1 (hoặc %)
Dữ liệu động đầu vào hợp lệ khi chỉ được thêm dòng trên ô này.</t>
        </r>
      </text>
    </comment>
    <comment ref="F12" authorId="0" shapeId="0">
      <text>
        <r>
          <rPr>
            <sz val="10"/>
            <rFont val="Arial"/>
          </rPr>
          <t>Ô chỉ tiêu có định dạng số. Đơn vị tính x 1 (hoặc %)
Dữ liệu động đầu vào hợp lệ khi chỉ được thêm dòng trên ô này.</t>
        </r>
      </text>
    </comment>
    <comment ref="A13" authorId="0" shapeId="0">
      <text>
        <r>
          <rPr>
            <sz val="10"/>
            <rFont val="Arial"/>
          </rPr>
          <t>Ô chỉ tiêu có định dạng số. Đơn vị tính x 1 (hoặc %)
Dữ liệu động đầu vào hợp lệ khi chỉ được thêm dòng trên ô này.</t>
        </r>
      </text>
    </comment>
    <comment ref="B13" authorId="0" shapeId="0">
      <text>
        <r>
          <rPr>
            <sz val="10"/>
            <rFont val="Arial"/>
          </rPr>
          <t>Ô chỉ tiêu có định dạng ký tự
Dữ liệu động đầu vào hợp lệ khi chỉ được thêm dòng trên ô này.</t>
        </r>
      </text>
    </comment>
    <comment ref="C13" authorId="0" shapeId="0">
      <text>
        <r>
          <rPr>
            <sz val="10"/>
            <rFont val="Arial"/>
          </rPr>
          <t>Ô chỉ tiêu có định dạng số. Đơn vị tính x 1 (hoặc %)
Dữ liệu động đầu vào hợp lệ khi chỉ được thêm dòng trên ô này.</t>
        </r>
      </text>
    </comment>
    <comment ref="D13" authorId="0" shapeId="0">
      <text>
        <r>
          <rPr>
            <sz val="10"/>
            <rFont val="Arial"/>
          </rPr>
          <t>Ô chỉ tiêu có định dạng số. Đơn vị tính x 1 (hoặc %)
Dữ liệu động đầu vào hợp lệ khi chỉ được thêm dòng trên ô này.</t>
        </r>
      </text>
    </comment>
    <comment ref="E13" authorId="0" shapeId="0">
      <text>
        <r>
          <rPr>
            <sz val="10"/>
            <rFont val="Arial"/>
          </rPr>
          <t>Ô chỉ tiêu có định dạng số. Đơn vị tính x 1 (hoặc %)
Dữ liệu động đầu vào hợp lệ khi chỉ được thêm dòng trên ô này.</t>
        </r>
      </text>
    </comment>
    <comment ref="F13" authorId="0" shapeId="0">
      <text>
        <r>
          <rPr>
            <sz val="10"/>
            <rFont val="Arial"/>
          </rPr>
          <t>Ô chỉ tiêu có định dạng số. Đơn vị tính x 1 (hoặc %)
Dữ liệu động đầu vào hợp lệ khi chỉ được thêm dòng trên ô này.</t>
        </r>
      </text>
    </comment>
    <comment ref="D14" authorId="0" shapeId="0">
      <text>
        <r>
          <rPr>
            <sz val="10"/>
            <rFont val="Arial"/>
          </rPr>
          <t>Ô chỉ tiêu có định dạng số. Đơn vị tính x 1 (hoặc %)</t>
        </r>
      </text>
    </comment>
    <comment ref="E14" authorId="0" shapeId="0">
      <text>
        <r>
          <rPr>
            <sz val="10"/>
            <rFont val="Arial"/>
          </rPr>
          <t>Ô chỉ tiêu có định dạng số. Đơn vị tính x 1 (hoặc %)</t>
        </r>
      </text>
    </comment>
    <comment ref="F14" authorId="0" shapeId="0">
      <text>
        <r>
          <rPr>
            <sz val="10"/>
            <rFont val="Arial"/>
          </rPr>
          <t>Ô chỉ tiêu có định dạng số. Đơn vị tính x 1 (hoặc %)</t>
        </r>
      </text>
    </comment>
    <comment ref="A16" authorId="0" shapeId="0">
      <text>
        <r>
          <rPr>
            <sz val="10"/>
            <rFont val="Arial"/>
          </rPr>
          <t>Ô chỉ tiêu có định dạng ký tự
Dữ liệu động đầu vào hợp lệ khi chỉ được thêm dòng trên ô này.</t>
        </r>
      </text>
    </comment>
    <comment ref="B16" authorId="0" shapeId="0">
      <text>
        <r>
          <rPr>
            <sz val="10"/>
            <rFont val="Arial"/>
          </rPr>
          <t>Ô chỉ tiêu có định dạng ký tự
Dữ liệu động đầu vào hợp lệ khi chỉ được thêm dòng trên ô này.</t>
        </r>
      </text>
    </comment>
    <comment ref="C16" authorId="0" shapeId="0">
      <text>
        <r>
          <rPr>
            <sz val="10"/>
            <rFont val="Arial"/>
          </rPr>
          <t>Ô chỉ tiêu có định dạng ký tự
Dữ liệu động đầu vào hợp lệ khi chỉ được thêm dòng trên ô này.</t>
        </r>
      </text>
    </comment>
    <comment ref="D16" authorId="0" shapeId="0">
      <text>
        <r>
          <rPr>
            <sz val="10"/>
            <rFont val="Arial"/>
          </rPr>
          <t>Ô chỉ tiêu có định dạng số. Đơn vị tính x 1 (hoặc %)
Dữ liệu động đầu vào hợp lệ khi chỉ được thêm dòng trên ô này.</t>
        </r>
      </text>
    </comment>
    <comment ref="E16" authorId="0" shapeId="0">
      <text>
        <r>
          <rPr>
            <sz val="10"/>
            <rFont val="Arial"/>
          </rPr>
          <t>Ô chỉ tiêu có định dạng số. Đơn vị tính x 1 (hoặc %)
Dữ liệu động đầu vào hợp lệ khi chỉ được thêm dòng trên ô này.</t>
        </r>
      </text>
    </comment>
    <comment ref="F16" authorId="0" shapeId="0">
      <text>
        <r>
          <rPr>
            <sz val="10"/>
            <rFont val="Arial"/>
          </rPr>
          <t>Ô chỉ tiêu có định dạng số. Đơn vị tính x 1 (hoặc %)
Dữ liệu động đầu vào hợp lệ khi chỉ được thêm dòng trên ô này.</t>
        </r>
      </text>
    </comment>
    <comment ref="A18" authorId="0" shapeId="0">
      <text>
        <r>
          <rPr>
            <sz val="10"/>
            <rFont val="Arial"/>
          </rPr>
          <t>Ô chỉ tiêu có định dạng số. Đơn vị tính x 1 (hoặc %)
Dữ liệu động đầu vào hợp lệ khi chỉ được thêm dòng trên ô này.</t>
        </r>
      </text>
    </comment>
    <comment ref="B18" authorId="0" shapeId="0">
      <text>
        <r>
          <rPr>
            <sz val="10"/>
            <rFont val="Arial"/>
          </rPr>
          <t>Ô chỉ tiêu có định dạng ký tự
Dữ liệu động đầu vào hợp lệ khi chỉ được thêm dòng trên ô này.</t>
        </r>
      </text>
    </comment>
    <comment ref="C18" authorId="0" shapeId="0">
      <text>
        <r>
          <rPr>
            <sz val="10"/>
            <rFont val="Arial"/>
          </rPr>
          <t>Ô chỉ tiêu có định dạng số. Đơn vị tính x 1 (hoặc %)
Dữ liệu động đầu vào hợp lệ khi chỉ được thêm dòng trên ô này.</t>
        </r>
      </text>
    </comment>
    <comment ref="D18" authorId="0" shapeId="0">
      <text>
        <r>
          <rPr>
            <sz val="10"/>
            <rFont val="Arial"/>
          </rPr>
          <t>Ô chỉ tiêu có định dạng số. Đơn vị tính x 1 (hoặc %)
Dữ liệu động đầu vào hợp lệ khi chỉ được thêm dòng trên ô này.</t>
        </r>
      </text>
    </comment>
    <comment ref="E18" authorId="0" shapeId="0">
      <text>
        <r>
          <rPr>
            <sz val="10"/>
            <rFont val="Arial"/>
          </rPr>
          <t>Ô chỉ tiêu có định dạng số. Đơn vị tính x 1 (hoặc %)
Dữ liệu động đầu vào hợp lệ khi chỉ được thêm dòng trên ô này.</t>
        </r>
      </text>
    </comment>
    <comment ref="F18" authorId="0" shapeId="0">
      <text>
        <r>
          <rPr>
            <sz val="10"/>
            <rFont val="Arial"/>
          </rPr>
          <t>Ô chỉ tiêu có định dạng số. Đơn vị tính x 1 (hoặc %)
Dữ liệu động đầu vào hợp lệ khi chỉ được thêm dòng trên ô này.</t>
        </r>
      </text>
    </comment>
    <comment ref="D19" authorId="0" shapeId="0">
      <text>
        <r>
          <rPr>
            <sz val="10"/>
            <rFont val="Arial"/>
          </rPr>
          <t>Ô chỉ tiêu có định dạng số. Đơn vị tính x 1 (hoặc %)</t>
        </r>
      </text>
    </comment>
    <comment ref="E19" authorId="0" shapeId="0">
      <text>
        <r>
          <rPr>
            <sz val="10"/>
            <rFont val="Arial"/>
          </rPr>
          <t>Ô chỉ tiêu có định dạng số. Đơn vị tính x 1 (hoặc %)</t>
        </r>
      </text>
    </comment>
    <comment ref="F19" authorId="0" shapeId="0">
      <text>
        <r>
          <rPr>
            <sz val="10"/>
            <rFont val="Arial"/>
          </rPr>
          <t>Ô chỉ tiêu có định dạng số. Đơn vị tính x 1 (hoặc %)</t>
        </r>
      </text>
    </comment>
    <comment ref="A21" authorId="0" shapeId="0">
      <text>
        <r>
          <rPr>
            <sz val="10"/>
            <rFont val="Arial"/>
          </rPr>
          <t>Ô chỉ tiêu có định dạng số. Đơn vị tính x 1 (hoặc %)
Dữ liệu động đầu vào hợp lệ khi chỉ được thêm dòng trên ô này.</t>
        </r>
      </text>
    </comment>
    <comment ref="B21" authorId="0" shapeId="0">
      <text>
        <r>
          <rPr>
            <sz val="10"/>
            <rFont val="Arial"/>
          </rPr>
          <t>Ô chỉ tiêu có định dạng ký tự
Dữ liệu động đầu vào hợp lệ khi chỉ được thêm dòng trên ô này.</t>
        </r>
      </text>
    </comment>
    <comment ref="C21" authorId="0" shapeId="0">
      <text>
        <r>
          <rPr>
            <sz val="10"/>
            <rFont val="Arial"/>
          </rPr>
          <t>Ô chỉ tiêu có định dạng số. Đơn vị tính x 1 (hoặc %)
Dữ liệu động đầu vào hợp lệ khi chỉ được thêm dòng trên ô này.</t>
        </r>
      </text>
    </comment>
    <comment ref="D21" authorId="0" shapeId="0">
      <text>
        <r>
          <rPr>
            <sz val="10"/>
            <rFont val="Arial"/>
          </rPr>
          <t>Ô chỉ tiêu có định dạng số. Đơn vị tính x 1 (hoặc %)
Dữ liệu động đầu vào hợp lệ khi chỉ được thêm dòng trên ô này.</t>
        </r>
      </text>
    </comment>
    <comment ref="E21" authorId="0" shapeId="0">
      <text>
        <r>
          <rPr>
            <sz val="10"/>
            <rFont val="Arial"/>
          </rPr>
          <t>Ô chỉ tiêu có định dạng số. Đơn vị tính x 1 (hoặc %)
Dữ liệu động đầu vào hợp lệ khi chỉ được thêm dòng trên ô này.</t>
        </r>
      </text>
    </comment>
    <comment ref="F21" authorId="0" shapeId="0">
      <text>
        <r>
          <rPr>
            <sz val="10"/>
            <rFont val="Arial"/>
          </rPr>
          <t>Ô chỉ tiêu có định dạng số. Đơn vị tính x 1 (hoặc %)
Dữ liệu động đầu vào hợp lệ khi chỉ được thêm dòng trên ô này.</t>
        </r>
      </text>
    </comment>
    <comment ref="D22" authorId="0" shapeId="0">
      <text>
        <r>
          <rPr>
            <sz val="10"/>
            <rFont val="Arial"/>
          </rPr>
          <t>Ô chỉ tiêu có định dạng số. Đơn vị tính x 1 (hoặc %)</t>
        </r>
      </text>
    </comment>
    <comment ref="E22" authorId="0" shapeId="0">
      <text>
        <r>
          <rPr>
            <sz val="10"/>
            <rFont val="Arial"/>
          </rPr>
          <t>Ô chỉ tiêu có định dạng số. Đơn vị tính x 1 (hoặc %)</t>
        </r>
      </text>
    </comment>
    <comment ref="F22" authorId="0" shapeId="0">
      <text>
        <r>
          <rPr>
            <sz val="10"/>
            <rFont val="Arial"/>
          </rPr>
          <t>Ô chỉ tiêu có định dạng số. Đơn vị tính x 1 (hoặc %)</t>
        </r>
      </text>
    </comment>
    <comment ref="A24" authorId="0" shapeId="0">
      <text>
        <r>
          <rPr>
            <sz val="10"/>
            <rFont val="Arial"/>
          </rPr>
          <t>Ô chỉ tiêu có định dạng ký tự
Dữ liệu động đầu vào hợp lệ khi chỉ được thêm dòng trên ô này.</t>
        </r>
      </text>
    </comment>
    <comment ref="B24" authorId="0" shapeId="0">
      <text>
        <r>
          <rPr>
            <sz val="10"/>
            <rFont val="Arial"/>
          </rPr>
          <t>Ô chỉ tiêu có định dạng ký tự
Dữ liệu động đầu vào hợp lệ khi chỉ được thêm dòng trên ô này.</t>
        </r>
      </text>
    </comment>
    <comment ref="C24" authorId="0" shapeId="0">
      <text>
        <r>
          <rPr>
            <sz val="10"/>
            <rFont val="Arial"/>
          </rPr>
          <t>Ô chỉ tiêu có định dạng ký tự
Dữ liệu động đầu vào hợp lệ khi chỉ được thêm dòng trên ô này.</t>
        </r>
      </text>
    </comment>
    <comment ref="D24" authorId="0" shapeId="0">
      <text>
        <r>
          <rPr>
            <sz val="10"/>
            <rFont val="Arial"/>
          </rPr>
          <t>Ô chỉ tiêu có định dạng số. Đơn vị tính x 1 (hoặc %)
Dữ liệu động đầu vào hợp lệ khi chỉ được thêm dòng trên ô này.</t>
        </r>
      </text>
    </comment>
    <comment ref="E24" authorId="0" shapeId="0">
      <text>
        <r>
          <rPr>
            <sz val="10"/>
            <rFont val="Arial"/>
          </rPr>
          <t>Ô chỉ tiêu có định dạng số. Đơn vị tính x 1 (hoặc %)
Dữ liệu động đầu vào hợp lệ khi chỉ được thêm dòng trên ô này.</t>
        </r>
      </text>
    </comment>
    <comment ref="F24" authorId="0" shapeId="0">
      <text>
        <r>
          <rPr>
            <sz val="10"/>
            <rFont val="Arial"/>
          </rPr>
          <t>Ô chỉ tiêu có định dạng số. Đơn vị tính x 1 (hoặc %)
Dữ liệu động đầu vào hợp lệ khi chỉ được thêm dòng trên ô này.</t>
        </r>
      </text>
    </comment>
    <comment ref="A26" authorId="0" shapeId="0">
      <text>
        <r>
          <rPr>
            <sz val="10"/>
            <rFont val="Arial"/>
          </rPr>
          <t>Ô chỉ tiêu có định dạng số. Đơn vị tính x 1 (hoặc %)
Dữ liệu động đầu vào hợp lệ khi chỉ được thêm dòng trên ô này.</t>
        </r>
      </text>
    </comment>
    <comment ref="B26" authorId="0" shapeId="0">
      <text>
        <r>
          <rPr>
            <sz val="10"/>
            <rFont val="Arial"/>
          </rPr>
          <t>Ô chỉ tiêu có định dạng ký tự
Dữ liệu động đầu vào hợp lệ khi chỉ được thêm dòng trên ô này.</t>
        </r>
      </text>
    </comment>
    <comment ref="C26" authorId="0" shapeId="0">
      <text>
        <r>
          <rPr>
            <sz val="10"/>
            <rFont val="Arial"/>
          </rPr>
          <t>Ô chỉ tiêu có định dạng số. Đơn vị tính x 1 (hoặc %)
Dữ liệu động đầu vào hợp lệ khi chỉ được thêm dòng trên ô này.</t>
        </r>
      </text>
    </comment>
    <comment ref="D26" authorId="0" shapeId="0">
      <text>
        <r>
          <rPr>
            <sz val="10"/>
            <rFont val="Arial"/>
          </rPr>
          <t>Ô chỉ tiêu có định dạng số. Đơn vị tính x 1 (hoặc %)
Dữ liệu động đầu vào hợp lệ khi chỉ được thêm dòng trên ô này.</t>
        </r>
      </text>
    </comment>
    <comment ref="E26" authorId="0" shapeId="0">
      <text>
        <r>
          <rPr>
            <sz val="10"/>
            <rFont val="Arial"/>
          </rPr>
          <t>Ô chỉ tiêu có định dạng số. Đơn vị tính x 1 (hoặc %)
Dữ liệu động đầu vào hợp lệ khi chỉ được thêm dòng trên ô này.</t>
        </r>
      </text>
    </comment>
    <comment ref="F26" authorId="0" shapeId="0">
      <text>
        <r>
          <rPr>
            <sz val="10"/>
            <rFont val="Arial"/>
          </rPr>
          <t>Ô chỉ tiêu có định dạng số. Đơn vị tính x 1 (hoặc %)
Dữ liệu động đầu vào hợp lệ khi chỉ được thêm dòng trên ô này.</t>
        </r>
      </text>
    </comment>
    <comment ref="D27" authorId="0" shapeId="0">
      <text>
        <r>
          <rPr>
            <sz val="10"/>
            <rFont val="Arial"/>
          </rPr>
          <t>Ô chỉ tiêu có định dạng số. Đơn vị tính x 1 (hoặc %)</t>
        </r>
      </text>
    </comment>
    <comment ref="E27" authorId="0" shapeId="0">
      <text>
        <r>
          <rPr>
            <sz val="10"/>
            <rFont val="Arial"/>
          </rPr>
          <t>Ô chỉ tiêu có định dạng số. Đơn vị tính x 1 (hoặc %)</t>
        </r>
      </text>
    </comment>
    <comment ref="F27" authorId="0" shapeId="0">
      <text>
        <r>
          <rPr>
            <sz val="10"/>
            <rFont val="Arial"/>
          </rPr>
          <t>Ô chỉ tiêu có định dạng số. Đơn vị tính x 1 (hoặc %)</t>
        </r>
      </text>
    </comment>
    <comment ref="A29" authorId="0" shapeId="0">
      <text>
        <r>
          <rPr>
            <sz val="10"/>
            <rFont val="Arial"/>
          </rPr>
          <t>Ô chỉ tiêu có định dạng số. Đơn vị tính x 1 (hoặc %)
Dữ liệu động đầu vào hợp lệ khi chỉ được thêm dòng trên ô này.</t>
        </r>
      </text>
    </comment>
    <comment ref="B29" authorId="0" shapeId="0">
      <text>
        <r>
          <rPr>
            <sz val="10"/>
            <rFont val="Arial"/>
          </rPr>
          <t>Ô chỉ tiêu có định dạng ký tự
Dữ liệu động đầu vào hợp lệ khi chỉ được thêm dòng trên ô này.</t>
        </r>
      </text>
    </comment>
    <comment ref="C29" authorId="0" shapeId="0">
      <text>
        <r>
          <rPr>
            <sz val="10"/>
            <rFont val="Arial"/>
          </rPr>
          <t>Ô chỉ tiêu có định dạng số. Đơn vị tính x 1 (hoặc %)
Dữ liệu động đầu vào hợp lệ khi chỉ được thêm dòng trên ô này.</t>
        </r>
      </text>
    </comment>
    <comment ref="D29" authorId="0" shapeId="0">
      <text>
        <r>
          <rPr>
            <sz val="10"/>
            <rFont val="Arial"/>
          </rPr>
          <t>Ô chỉ tiêu có định dạng số. Đơn vị tính x 1 (hoặc %)
Dữ liệu động đầu vào hợp lệ khi chỉ được thêm dòng trên ô này.</t>
        </r>
      </text>
    </comment>
    <comment ref="E29" authorId="0" shapeId="0">
      <text>
        <r>
          <rPr>
            <sz val="10"/>
            <rFont val="Arial"/>
          </rPr>
          <t>Ô chỉ tiêu có định dạng số. Đơn vị tính x 1 (hoặc %)
Dữ liệu động đầu vào hợp lệ khi chỉ được thêm dòng trên ô này.</t>
        </r>
      </text>
    </comment>
    <comment ref="F29" authorId="0" shapeId="0">
      <text>
        <r>
          <rPr>
            <sz val="10"/>
            <rFont val="Arial"/>
          </rPr>
          <t>Ô chỉ tiêu có định dạng số. Đơn vị tính x 1 (hoặc %)
Dữ liệu động đầu vào hợp lệ khi chỉ được thêm dòng trên ô này.</t>
        </r>
      </text>
    </comment>
    <comment ref="D30" authorId="0" shapeId="0">
      <text>
        <r>
          <rPr>
            <sz val="10"/>
            <rFont val="Arial"/>
          </rPr>
          <t>Ô chỉ tiêu có định dạng số. Đơn vị tính x 1 (hoặc %)</t>
        </r>
      </text>
    </comment>
    <comment ref="E30" authorId="0" shapeId="0">
      <text>
        <r>
          <rPr>
            <sz val="10"/>
            <rFont val="Arial"/>
          </rPr>
          <t>Ô chỉ tiêu có định dạng số. Đơn vị tính x 1 (hoặc %)</t>
        </r>
      </text>
    </comment>
    <comment ref="F30" authorId="0" shapeId="0">
      <text>
        <r>
          <rPr>
            <sz val="10"/>
            <rFont val="Arial"/>
          </rPr>
          <t>Ô chỉ tiêu có định dạng số. Đơn vị tính x 1 (hoặc %)</t>
        </r>
      </text>
    </comment>
    <comment ref="A32" authorId="0" shapeId="0">
      <text>
        <r>
          <rPr>
            <sz val="10"/>
            <rFont val="Arial"/>
          </rPr>
          <t>Ô chỉ tiêu có định dạng số. Đơn vị tính x 1 (hoặc %)
Dữ liệu động đầu vào hợp lệ khi chỉ được thêm dòng trên ô này.</t>
        </r>
      </text>
    </comment>
    <comment ref="B32" authorId="0" shapeId="0">
      <text>
        <r>
          <rPr>
            <sz val="10"/>
            <rFont val="Arial"/>
          </rPr>
          <t>Ô chỉ tiêu có định dạng ký tự
Dữ liệu động đầu vào hợp lệ khi chỉ được thêm dòng trên ô này.</t>
        </r>
      </text>
    </comment>
    <comment ref="C32" authorId="0" shapeId="0">
      <text>
        <r>
          <rPr>
            <sz val="10"/>
            <rFont val="Arial"/>
          </rPr>
          <t>Ô chỉ tiêu có định dạng số. Đơn vị tính x 1 (hoặc %)
Dữ liệu động đầu vào hợp lệ khi chỉ được thêm dòng trên ô này.</t>
        </r>
      </text>
    </comment>
    <comment ref="D32" authorId="0" shapeId="0">
      <text>
        <r>
          <rPr>
            <sz val="10"/>
            <rFont val="Arial"/>
          </rPr>
          <t>Ô chỉ tiêu có định dạng số. Đơn vị tính x 1 (hoặc %)
Dữ liệu động đầu vào hợp lệ khi chỉ được thêm dòng trên ô này.</t>
        </r>
      </text>
    </comment>
    <comment ref="E32" authorId="0" shapeId="0">
      <text>
        <r>
          <rPr>
            <sz val="10"/>
            <rFont val="Arial"/>
          </rPr>
          <t>Ô chỉ tiêu có định dạng số. Đơn vị tính x 1 (hoặc %)
Dữ liệu động đầu vào hợp lệ khi chỉ được thêm dòng trên ô này.</t>
        </r>
      </text>
    </comment>
    <comment ref="F32" authorId="0" shapeId="0">
      <text>
        <r>
          <rPr>
            <sz val="10"/>
            <rFont val="Arial"/>
          </rPr>
          <t>Ô chỉ tiêu có định dạng số. Đơn vị tính x 1 (hoặc %)
Dữ liệu động đầu vào hợp lệ khi chỉ được thêm dòng trên ô này.</t>
        </r>
      </text>
    </comment>
    <comment ref="D33" authorId="0" shapeId="0">
      <text>
        <r>
          <rPr>
            <sz val="10"/>
            <rFont val="Arial"/>
          </rPr>
          <t>Ô chỉ tiêu có định dạng số. Đơn vị tính x 1 (hoặc %)</t>
        </r>
      </text>
    </comment>
    <comment ref="E33" authorId="0" shapeId="0">
      <text>
        <r>
          <rPr>
            <sz val="10"/>
            <rFont val="Arial"/>
          </rPr>
          <t>Ô chỉ tiêu có định dạng số. Đơn vị tính x 1 (hoặc %)</t>
        </r>
      </text>
    </comment>
    <comment ref="F33" authorId="0" shapeId="0">
      <text>
        <r>
          <rPr>
            <sz val="10"/>
            <rFont val="Arial"/>
          </rPr>
          <t>Ô chỉ tiêu có định dạng số. Đơn vị tính x 1 (hoặc %)</t>
        </r>
      </text>
    </comment>
    <comment ref="D34" authorId="0" shapeId="0">
      <text>
        <r>
          <rPr>
            <sz val="10"/>
            <rFont val="Arial"/>
          </rPr>
          <t>Ô chỉ tiêu có định dạng số. Đơn vị tính x 1 (hoặc %)</t>
        </r>
      </text>
    </comment>
    <comment ref="E34" authorId="0" shapeId="0">
      <text>
        <r>
          <rPr>
            <sz val="10"/>
            <rFont val="Arial"/>
          </rPr>
          <t>Ô chỉ tiêu có định dạng số. Đơn vị tính x 1 (hoặc %)</t>
        </r>
      </text>
    </comment>
    <comment ref="F34" authorId="0" shapeId="0">
      <text>
        <r>
          <rPr>
            <sz val="10"/>
            <rFont val="Arial"/>
          </rPr>
          <t>Ô chỉ tiêu có định dạng số. Đơn vị tính x 1 (hoặc %)</t>
        </r>
      </text>
    </comment>
    <comment ref="D35" authorId="0" shapeId="0">
      <text>
        <r>
          <rPr>
            <sz val="10"/>
            <rFont val="Arial"/>
          </rPr>
          <t>Ô chỉ tiêu có định dạng số. Đơn vị tính x 1 (hoặc %)</t>
        </r>
      </text>
    </comment>
    <comment ref="E35" authorId="0" shapeId="0">
      <text>
        <r>
          <rPr>
            <sz val="10"/>
            <rFont val="Arial"/>
          </rPr>
          <t>Ô chỉ tiêu có định dạng số. Đơn vị tính x 1 (hoặc %)</t>
        </r>
      </text>
    </comment>
    <comment ref="F35" authorId="0" shapeId="0">
      <text>
        <r>
          <rPr>
            <sz val="10"/>
            <rFont val="Arial"/>
          </rPr>
          <t>Ô chỉ tiêu có định dạng số. Đơn vị tính x 1 (hoặc %)</t>
        </r>
      </text>
    </comment>
    <comment ref="A37" authorId="0" shapeId="0">
      <text>
        <r>
          <rPr>
            <sz val="10"/>
            <rFont val="Arial"/>
          </rPr>
          <t>Ô chỉ tiêu có định dạng ký tự
Dữ liệu động đầu vào hợp lệ khi chỉ được thêm dòng trên ô này.</t>
        </r>
      </text>
    </comment>
    <comment ref="B37" authorId="0" shapeId="0">
      <text>
        <r>
          <rPr>
            <sz val="10"/>
            <rFont val="Arial"/>
          </rPr>
          <t>Ô chỉ tiêu có định dạng ký tự
Dữ liệu động đầu vào hợp lệ khi chỉ được thêm dòng trên ô này.</t>
        </r>
      </text>
    </comment>
    <comment ref="C37" authorId="0" shapeId="0">
      <text>
        <r>
          <rPr>
            <sz val="10"/>
            <rFont val="Arial"/>
          </rPr>
          <t>Ô chỉ tiêu có định dạng ký tự
Dữ liệu động đầu vào hợp lệ khi chỉ được thêm dòng trên ô này.</t>
        </r>
      </text>
    </comment>
    <comment ref="D37" authorId="0" shapeId="0">
      <text>
        <r>
          <rPr>
            <sz val="10"/>
            <rFont val="Arial"/>
          </rPr>
          <t>Ô chỉ tiêu có định dạng số. Đơn vị tính x 1 (hoặc %)
Dữ liệu động đầu vào hợp lệ khi chỉ được thêm dòng trên ô này.</t>
        </r>
      </text>
    </comment>
    <comment ref="E37" authorId="0" shapeId="0">
      <text>
        <r>
          <rPr>
            <sz val="10"/>
            <rFont val="Arial"/>
          </rPr>
          <t>Ô chỉ tiêu có định dạng số. Đơn vị tính x 1 (hoặc %)
Dữ liệu động đầu vào hợp lệ khi chỉ được thêm dòng trên ô này.</t>
        </r>
      </text>
    </comment>
    <comment ref="F37" authorId="0" shapeId="0">
      <text>
        <r>
          <rPr>
            <sz val="10"/>
            <rFont val="Arial"/>
          </rPr>
          <t>Ô chỉ tiêu có định dạng số. Đơn vị tính x 1 (hoặc %)
Dữ liệu động đầu vào hợp lệ khi chỉ được thêm dòng trên ô này.</t>
        </r>
      </text>
    </comment>
    <comment ref="A39" authorId="0" shapeId="0">
      <text>
        <r>
          <rPr>
            <sz val="10"/>
            <rFont val="Arial"/>
          </rPr>
          <t>Ô chỉ tiêu có định dạng số. Đơn vị tính x 1 (hoặc %)
Dữ liệu động đầu vào hợp lệ khi chỉ được thêm dòng trên ô này.</t>
        </r>
      </text>
    </comment>
    <comment ref="B39" authorId="0" shapeId="0">
      <text>
        <r>
          <rPr>
            <sz val="10"/>
            <rFont val="Arial"/>
          </rPr>
          <t>Ô chỉ tiêu có định dạng ký tự
Dữ liệu động đầu vào hợp lệ khi chỉ được thêm dòng trên ô này.</t>
        </r>
      </text>
    </comment>
    <comment ref="C39" authorId="0" shapeId="0">
      <text>
        <r>
          <rPr>
            <sz val="10"/>
            <rFont val="Arial"/>
          </rPr>
          <t>Ô chỉ tiêu có định dạng số. Đơn vị tính x 1 (hoặc %)
Dữ liệu động đầu vào hợp lệ khi chỉ được thêm dòng trên ô này.</t>
        </r>
      </text>
    </comment>
    <comment ref="D39" authorId="0" shapeId="0">
      <text>
        <r>
          <rPr>
            <sz val="10"/>
            <rFont val="Arial"/>
          </rPr>
          <t>Ô chỉ tiêu có định dạng số. Đơn vị tính x 1 (hoặc %)
Dữ liệu động đầu vào hợp lệ khi chỉ được thêm dòng trên ô này.</t>
        </r>
      </text>
    </comment>
    <comment ref="E39" authorId="0" shapeId="0">
      <text>
        <r>
          <rPr>
            <sz val="10"/>
            <rFont val="Arial"/>
          </rPr>
          <t>Ô chỉ tiêu có định dạng số. Đơn vị tính x 1 (hoặc %)
Dữ liệu động đầu vào hợp lệ khi chỉ được thêm dòng trên ô này.</t>
        </r>
      </text>
    </comment>
    <comment ref="F39" authorId="0" shapeId="0">
      <text>
        <r>
          <rPr>
            <sz val="10"/>
            <rFont val="Arial"/>
          </rPr>
          <t>Ô chỉ tiêu có định dạng số. Đơn vị tính x 1 (hoặc %)
Dữ liệu động đầu vào hợp lệ khi chỉ được thêm dòng trên ô này.</t>
        </r>
      </text>
    </comment>
    <comment ref="D40" authorId="0" shapeId="0">
      <text>
        <r>
          <rPr>
            <sz val="10"/>
            <rFont val="Arial"/>
          </rPr>
          <t>Ô chỉ tiêu có định dạng số. Đơn vị tính x 1 (hoặc %)</t>
        </r>
      </text>
    </comment>
    <comment ref="E40" authorId="0" shapeId="0">
      <text>
        <r>
          <rPr>
            <sz val="10"/>
            <rFont val="Arial"/>
          </rPr>
          <t>Ô chỉ tiêu có định dạng số. Đơn vị tính x 1 (hoặc %)</t>
        </r>
      </text>
    </comment>
    <comment ref="F40" authorId="0" shapeId="0">
      <text>
        <r>
          <rPr>
            <sz val="10"/>
            <rFont val="Arial"/>
          </rPr>
          <t>Ô chỉ tiêu có định dạng số. Đơn vị tính x 1 (hoặc %)</t>
        </r>
      </text>
    </comment>
    <comment ref="A42" authorId="0" shapeId="0">
      <text>
        <r>
          <rPr>
            <sz val="10"/>
            <rFont val="Arial"/>
          </rPr>
          <t>Ô chỉ tiêu có định dạng số. Đơn vị tính x 1 (hoặc %)
Dữ liệu động đầu vào hợp lệ khi chỉ được thêm dòng trên ô này.</t>
        </r>
      </text>
    </comment>
    <comment ref="B42" authorId="0" shapeId="0">
      <text>
        <r>
          <rPr>
            <sz val="10"/>
            <rFont val="Arial"/>
          </rPr>
          <t>Ô chỉ tiêu có định dạng ký tự
Dữ liệu động đầu vào hợp lệ khi chỉ được thêm dòng trên ô này.</t>
        </r>
      </text>
    </comment>
    <comment ref="C42" authorId="0" shapeId="0">
      <text>
        <r>
          <rPr>
            <sz val="10"/>
            <rFont val="Arial"/>
          </rPr>
          <t>Ô chỉ tiêu có định dạng số. Đơn vị tính x 1 (hoặc %)
Dữ liệu động đầu vào hợp lệ khi chỉ được thêm dòng trên ô này.</t>
        </r>
      </text>
    </comment>
    <comment ref="D42" authorId="0" shapeId="0">
      <text>
        <r>
          <rPr>
            <sz val="10"/>
            <rFont val="Arial"/>
          </rPr>
          <t>Ô chỉ tiêu có định dạng số. Đơn vị tính x 1 (hoặc %)
Dữ liệu động đầu vào hợp lệ khi chỉ được thêm dòng trên ô này.</t>
        </r>
      </text>
    </comment>
    <comment ref="E42" authorId="0" shapeId="0">
      <text>
        <r>
          <rPr>
            <sz val="10"/>
            <rFont val="Arial"/>
          </rPr>
          <t>Ô chỉ tiêu có định dạng số. Đơn vị tính x 1 (hoặc %)
Dữ liệu động đầu vào hợp lệ khi chỉ được thêm dòng trên ô này.</t>
        </r>
      </text>
    </comment>
    <comment ref="F42" authorId="0" shapeId="0">
      <text>
        <r>
          <rPr>
            <sz val="10"/>
            <rFont val="Arial"/>
          </rPr>
          <t>Ô chỉ tiêu có định dạng số. Đơn vị tính x 1 (hoặc %)
Dữ liệu động đầu vào hợp lệ khi chỉ được thêm dòng trên ô này.</t>
        </r>
      </text>
    </comment>
    <comment ref="A43" authorId="0" shapeId="0">
      <text>
        <r>
          <rPr>
            <sz val="10"/>
            <rFont val="Arial"/>
          </rPr>
          <t>Ô chỉ tiêu có định dạng số. Đơn vị tính x 1 (hoặc %)
Dữ liệu động đầu vào hợp lệ khi chỉ được thêm dòng trên ô này.</t>
        </r>
      </text>
    </comment>
    <comment ref="B43" authorId="0" shapeId="0">
      <text>
        <r>
          <rPr>
            <sz val="10"/>
            <rFont val="Arial"/>
          </rPr>
          <t>Ô chỉ tiêu có định dạng ký tự
Dữ liệu động đầu vào hợp lệ khi chỉ được thêm dòng trên ô này.</t>
        </r>
      </text>
    </comment>
    <comment ref="C43" authorId="0" shapeId="0">
      <text>
        <r>
          <rPr>
            <sz val="10"/>
            <rFont val="Arial"/>
          </rPr>
          <t>Ô chỉ tiêu có định dạng số. Đơn vị tính x 1 (hoặc %)
Dữ liệu động đầu vào hợp lệ khi chỉ được thêm dòng trên ô này.</t>
        </r>
      </text>
    </comment>
    <comment ref="D43" authorId="0" shapeId="0">
      <text>
        <r>
          <rPr>
            <sz val="10"/>
            <rFont val="Arial"/>
          </rPr>
          <t>Ô chỉ tiêu có định dạng số. Đơn vị tính x 1 (hoặc %)
Dữ liệu động đầu vào hợp lệ khi chỉ được thêm dòng trên ô này.</t>
        </r>
      </text>
    </comment>
    <comment ref="E43" authorId="0" shapeId="0">
      <text>
        <r>
          <rPr>
            <sz val="10"/>
            <rFont val="Arial"/>
          </rPr>
          <t>Ô chỉ tiêu có định dạng số. Đơn vị tính x 1 (hoặc %)
Dữ liệu động đầu vào hợp lệ khi chỉ được thêm dòng trên ô này.</t>
        </r>
      </text>
    </comment>
    <comment ref="F43" authorId="0" shapeId="0">
      <text>
        <r>
          <rPr>
            <sz val="10"/>
            <rFont val="Arial"/>
          </rPr>
          <t>Ô chỉ tiêu có định dạng số. Đơn vị tính x 1 (hoặc %)
Dữ liệu động đầu vào hợp lệ khi chỉ được thêm dòng trên ô này.</t>
        </r>
      </text>
    </comment>
    <comment ref="A44" authorId="0" shapeId="0">
      <text>
        <r>
          <rPr>
            <sz val="10"/>
            <rFont val="Arial"/>
          </rPr>
          <t>Ô chỉ tiêu có định dạng số. Đơn vị tính x 1 (hoặc %)
Dữ liệu động đầu vào hợp lệ khi chỉ được thêm dòng trên ô này.</t>
        </r>
      </text>
    </comment>
    <comment ref="B44" authorId="0" shapeId="0">
      <text>
        <r>
          <rPr>
            <sz val="10"/>
            <rFont val="Arial"/>
          </rPr>
          <t>Ô chỉ tiêu có định dạng ký tự
Dữ liệu động đầu vào hợp lệ khi chỉ được thêm dòng trên ô này.</t>
        </r>
      </text>
    </comment>
    <comment ref="C44" authorId="0" shapeId="0">
      <text>
        <r>
          <rPr>
            <sz val="10"/>
            <rFont val="Arial"/>
          </rPr>
          <t>Ô chỉ tiêu có định dạng số. Đơn vị tính x 1 (hoặc %)
Dữ liệu động đầu vào hợp lệ khi chỉ được thêm dòng trên ô này.</t>
        </r>
      </text>
    </comment>
    <comment ref="D44" authorId="0" shapeId="0">
      <text>
        <r>
          <rPr>
            <sz val="10"/>
            <rFont val="Arial"/>
          </rPr>
          <t>Ô chỉ tiêu có định dạng số. Đơn vị tính x 1 (hoặc %)
Dữ liệu động đầu vào hợp lệ khi chỉ được thêm dòng trên ô này.</t>
        </r>
      </text>
    </comment>
    <comment ref="E44" authorId="0" shapeId="0">
      <text>
        <r>
          <rPr>
            <sz val="10"/>
            <rFont val="Arial"/>
          </rPr>
          <t>Ô chỉ tiêu có định dạng số. Đơn vị tính x 1 (hoặc %)
Dữ liệu động đầu vào hợp lệ khi chỉ được thêm dòng trên ô này.</t>
        </r>
      </text>
    </comment>
    <comment ref="F44" authorId="0" shapeId="0">
      <text>
        <r>
          <rPr>
            <sz val="10"/>
            <rFont val="Arial"/>
          </rPr>
          <t>Ô chỉ tiêu có định dạng số. Đơn vị tính x 1 (hoặc %)
Dữ liệu động đầu vào hợp lệ khi chỉ được thêm dòng trên ô này.</t>
        </r>
      </text>
    </comment>
    <comment ref="A45" authorId="0" shapeId="0">
      <text>
        <r>
          <rPr>
            <sz val="10"/>
            <rFont val="Arial"/>
          </rPr>
          <t>Ô chỉ tiêu có định dạng số. Đơn vị tính x 1 (hoặc %)
Dữ liệu động đầu vào hợp lệ khi chỉ được thêm dòng trên ô này.</t>
        </r>
      </text>
    </comment>
    <comment ref="B45" authorId="0" shapeId="0">
      <text>
        <r>
          <rPr>
            <sz val="10"/>
            <rFont val="Arial"/>
          </rPr>
          <t>Ô chỉ tiêu có định dạng ký tự
Dữ liệu động đầu vào hợp lệ khi chỉ được thêm dòng trên ô này.</t>
        </r>
      </text>
    </comment>
    <comment ref="C45" authorId="0" shapeId="0">
      <text>
        <r>
          <rPr>
            <sz val="10"/>
            <rFont val="Arial"/>
          </rPr>
          <t>Ô chỉ tiêu có định dạng số. Đơn vị tính x 1 (hoặc %)
Dữ liệu động đầu vào hợp lệ khi chỉ được thêm dòng trên ô này.</t>
        </r>
      </text>
    </comment>
    <comment ref="D45" authorId="0" shapeId="0">
      <text>
        <r>
          <rPr>
            <sz val="10"/>
            <rFont val="Arial"/>
          </rPr>
          <t>Ô chỉ tiêu có định dạng số. Đơn vị tính x 1 (hoặc %)
Dữ liệu động đầu vào hợp lệ khi chỉ được thêm dòng trên ô này.</t>
        </r>
      </text>
    </comment>
    <comment ref="E45" authorId="0" shapeId="0">
      <text>
        <r>
          <rPr>
            <sz val="10"/>
            <rFont val="Arial"/>
          </rPr>
          <t>Ô chỉ tiêu có định dạng số. Đơn vị tính x 1 (hoặc %)
Dữ liệu động đầu vào hợp lệ khi chỉ được thêm dòng trên ô này.</t>
        </r>
      </text>
    </comment>
    <comment ref="F45" authorId="0" shapeId="0">
      <text>
        <r>
          <rPr>
            <sz val="10"/>
            <rFont val="Arial"/>
          </rPr>
          <t>Ô chỉ tiêu có định dạng số. Đơn vị tính x 1 (hoặc %)
Dữ liệu động đầu vào hợp lệ khi chỉ được thêm dòng trên ô này.</t>
        </r>
      </text>
    </comment>
    <comment ref="A46" authorId="0" shapeId="0">
      <text>
        <r>
          <rPr>
            <sz val="10"/>
            <rFont val="Arial"/>
          </rPr>
          <t>Ô chỉ tiêu có định dạng số. Đơn vị tính x 1 (hoặc %)
Dữ liệu động đầu vào hợp lệ khi chỉ được thêm dòng trên ô này.</t>
        </r>
      </text>
    </comment>
    <comment ref="B46" authorId="0" shapeId="0">
      <text>
        <r>
          <rPr>
            <sz val="10"/>
            <rFont val="Arial"/>
          </rPr>
          <t>Ô chỉ tiêu có định dạng ký tự
Dữ liệu động đầu vào hợp lệ khi chỉ được thêm dòng trên ô này.</t>
        </r>
      </text>
    </comment>
    <comment ref="C46" authorId="0" shapeId="0">
      <text>
        <r>
          <rPr>
            <sz val="10"/>
            <rFont val="Arial"/>
          </rPr>
          <t>Ô chỉ tiêu có định dạng số. Đơn vị tính x 1 (hoặc %)
Dữ liệu động đầu vào hợp lệ khi chỉ được thêm dòng trên ô này.</t>
        </r>
      </text>
    </comment>
    <comment ref="D46" authorId="0" shapeId="0">
      <text>
        <r>
          <rPr>
            <sz val="10"/>
            <rFont val="Arial"/>
          </rPr>
          <t>Ô chỉ tiêu có định dạng số. Đơn vị tính x 1 (hoặc %)
Dữ liệu động đầu vào hợp lệ khi chỉ được thêm dòng trên ô này.</t>
        </r>
      </text>
    </comment>
    <comment ref="E46" authorId="0" shapeId="0">
      <text>
        <r>
          <rPr>
            <sz val="10"/>
            <rFont val="Arial"/>
          </rPr>
          <t>Ô chỉ tiêu có định dạng số. Đơn vị tính x 1 (hoặc %)
Dữ liệu động đầu vào hợp lệ khi chỉ được thêm dòng trên ô này.</t>
        </r>
      </text>
    </comment>
    <comment ref="F46" authorId="0" shapeId="0">
      <text>
        <r>
          <rPr>
            <sz val="10"/>
            <rFont val="Arial"/>
          </rPr>
          <t>Ô chỉ tiêu có định dạng số. Đơn vị tính x 1 (hoặc %)
Dữ liệu động đầu vào hợp lệ khi chỉ được thêm dòng trên ô này.</t>
        </r>
      </text>
    </comment>
    <comment ref="A47" authorId="0" shapeId="0">
      <text>
        <r>
          <rPr>
            <sz val="10"/>
            <rFont val="Arial"/>
          </rPr>
          <t>Ô chỉ tiêu có định dạng số. Đơn vị tính x 1 (hoặc %)
Dữ liệu động đầu vào hợp lệ khi chỉ được thêm dòng trên ô này.</t>
        </r>
      </text>
    </comment>
    <comment ref="B47" authorId="0" shapeId="0">
      <text>
        <r>
          <rPr>
            <sz val="10"/>
            <rFont val="Arial"/>
          </rPr>
          <t>Ô chỉ tiêu có định dạng ký tự
Dữ liệu động đầu vào hợp lệ khi chỉ được thêm dòng trên ô này.</t>
        </r>
      </text>
    </comment>
    <comment ref="C47" authorId="0" shapeId="0">
      <text>
        <r>
          <rPr>
            <sz val="10"/>
            <rFont val="Arial"/>
          </rPr>
          <t>Ô chỉ tiêu có định dạng số. Đơn vị tính x 1 (hoặc %)
Dữ liệu động đầu vào hợp lệ khi chỉ được thêm dòng trên ô này.</t>
        </r>
      </text>
    </comment>
    <comment ref="D47" authorId="0" shapeId="0">
      <text>
        <r>
          <rPr>
            <sz val="10"/>
            <rFont val="Arial"/>
          </rPr>
          <t>Ô chỉ tiêu có định dạng số. Đơn vị tính x 1 (hoặc %)
Dữ liệu động đầu vào hợp lệ khi chỉ được thêm dòng trên ô này.</t>
        </r>
      </text>
    </comment>
    <comment ref="E47" authorId="0" shapeId="0">
      <text>
        <r>
          <rPr>
            <sz val="10"/>
            <rFont val="Arial"/>
          </rPr>
          <t>Ô chỉ tiêu có định dạng số. Đơn vị tính x 1 (hoặc %)
Dữ liệu động đầu vào hợp lệ khi chỉ được thêm dòng trên ô này.</t>
        </r>
      </text>
    </comment>
    <comment ref="F47" authorId="0" shapeId="0">
      <text>
        <r>
          <rPr>
            <sz val="10"/>
            <rFont val="Arial"/>
          </rPr>
          <t>Ô chỉ tiêu có định dạng số. Đơn vị tính x 1 (hoặc %)
Dữ liệu động đầu vào hợp lệ khi chỉ được thêm dòng trên ô này.</t>
        </r>
      </text>
    </comment>
    <comment ref="A48" authorId="0" shapeId="0">
      <text>
        <r>
          <rPr>
            <sz val="10"/>
            <rFont val="Arial"/>
          </rPr>
          <t>Ô chỉ tiêu có định dạng số. Đơn vị tính x 1 (hoặc %)
Dữ liệu động đầu vào hợp lệ khi chỉ được thêm dòng trên ô này.</t>
        </r>
      </text>
    </comment>
    <comment ref="B48" authorId="0" shapeId="0">
      <text>
        <r>
          <rPr>
            <sz val="10"/>
            <rFont val="Arial"/>
          </rPr>
          <t>Ô chỉ tiêu có định dạng ký tự
Dữ liệu động đầu vào hợp lệ khi chỉ được thêm dòng trên ô này.</t>
        </r>
      </text>
    </comment>
    <comment ref="C48" authorId="0" shapeId="0">
      <text>
        <r>
          <rPr>
            <sz val="10"/>
            <rFont val="Arial"/>
          </rPr>
          <t>Ô chỉ tiêu có định dạng số. Đơn vị tính x 1 (hoặc %)
Dữ liệu động đầu vào hợp lệ khi chỉ được thêm dòng trên ô này.</t>
        </r>
      </text>
    </comment>
    <comment ref="D48" authorId="0" shapeId="0">
      <text>
        <r>
          <rPr>
            <sz val="10"/>
            <rFont val="Arial"/>
          </rPr>
          <t>Ô chỉ tiêu có định dạng số. Đơn vị tính x 1 (hoặc %)
Dữ liệu động đầu vào hợp lệ khi chỉ được thêm dòng trên ô này.</t>
        </r>
      </text>
    </comment>
    <comment ref="E48" authorId="0" shapeId="0">
      <text>
        <r>
          <rPr>
            <sz val="10"/>
            <rFont val="Arial"/>
          </rPr>
          <t>Ô chỉ tiêu có định dạng số. Đơn vị tính x 1 (hoặc %)
Dữ liệu động đầu vào hợp lệ khi chỉ được thêm dòng trên ô này.</t>
        </r>
      </text>
    </comment>
    <comment ref="F48" authorId="0" shapeId="0">
      <text>
        <r>
          <rPr>
            <sz val="10"/>
            <rFont val="Arial"/>
          </rPr>
          <t>Ô chỉ tiêu có định dạng số. Đơn vị tính x 1 (hoặc %)
Dữ liệu động đầu vào hợp lệ khi chỉ được thêm dòng trên ô này.</t>
        </r>
      </text>
    </comment>
    <comment ref="A49" authorId="0" shapeId="0">
      <text>
        <r>
          <rPr>
            <sz val="10"/>
            <rFont val="Arial"/>
          </rPr>
          <t>Ô chỉ tiêu có định dạng số. Đơn vị tính x 1 (hoặc %)
Dữ liệu động đầu vào hợp lệ khi chỉ được thêm dòng trên ô này.</t>
        </r>
      </text>
    </comment>
    <comment ref="B49" authorId="0" shapeId="0">
      <text>
        <r>
          <rPr>
            <sz val="10"/>
            <rFont val="Arial"/>
          </rPr>
          <t>Ô chỉ tiêu có định dạng ký tự
Dữ liệu động đầu vào hợp lệ khi chỉ được thêm dòng trên ô này.</t>
        </r>
      </text>
    </comment>
    <comment ref="C49" authorId="0" shapeId="0">
      <text>
        <r>
          <rPr>
            <sz val="10"/>
            <rFont val="Arial"/>
          </rPr>
          <t>Ô chỉ tiêu có định dạng số. Đơn vị tính x 1 (hoặc %)
Dữ liệu động đầu vào hợp lệ khi chỉ được thêm dòng trên ô này.</t>
        </r>
      </text>
    </comment>
    <comment ref="D49" authorId="0" shapeId="0">
      <text>
        <r>
          <rPr>
            <sz val="10"/>
            <rFont val="Arial"/>
          </rPr>
          <t>Ô chỉ tiêu có định dạng số. Đơn vị tính x 1 (hoặc %)
Dữ liệu động đầu vào hợp lệ khi chỉ được thêm dòng trên ô này.</t>
        </r>
      </text>
    </comment>
    <comment ref="E49" authorId="0" shapeId="0">
      <text>
        <r>
          <rPr>
            <sz val="10"/>
            <rFont val="Arial"/>
          </rPr>
          <t>Ô chỉ tiêu có định dạng số. Đơn vị tính x 1 (hoặc %)
Dữ liệu động đầu vào hợp lệ khi chỉ được thêm dòng trên ô này.</t>
        </r>
      </text>
    </comment>
    <comment ref="F49" authorId="0" shapeId="0">
      <text>
        <r>
          <rPr>
            <sz val="10"/>
            <rFont val="Arial"/>
          </rPr>
          <t>Ô chỉ tiêu có định dạng số. Đơn vị tính x 1 (hoặc %)
Dữ liệu động đầu vào hợp lệ khi chỉ được thêm dòng trên ô này.</t>
        </r>
      </text>
    </comment>
    <comment ref="A50" authorId="0" shapeId="0">
      <text>
        <r>
          <rPr>
            <sz val="10"/>
            <rFont val="Arial"/>
          </rPr>
          <t>Ô chỉ tiêu có định dạng số. Đơn vị tính x 1 (hoặc %)
Dữ liệu động đầu vào hợp lệ khi chỉ được thêm dòng trên ô này.</t>
        </r>
      </text>
    </comment>
    <comment ref="B50" authorId="0" shapeId="0">
      <text>
        <r>
          <rPr>
            <sz val="10"/>
            <rFont val="Arial"/>
          </rPr>
          <t>Ô chỉ tiêu có định dạng ký tự
Dữ liệu động đầu vào hợp lệ khi chỉ được thêm dòng trên ô này.</t>
        </r>
      </text>
    </comment>
    <comment ref="C50" authorId="0" shapeId="0">
      <text>
        <r>
          <rPr>
            <sz val="10"/>
            <rFont val="Arial"/>
          </rPr>
          <t>Ô chỉ tiêu có định dạng số. Đơn vị tính x 1 (hoặc %)
Dữ liệu động đầu vào hợp lệ khi chỉ được thêm dòng trên ô này.</t>
        </r>
      </text>
    </comment>
    <comment ref="D50" authorId="0" shapeId="0">
      <text>
        <r>
          <rPr>
            <sz val="10"/>
            <rFont val="Arial"/>
          </rPr>
          <t>Ô chỉ tiêu có định dạng số. Đơn vị tính x 1 (hoặc %)
Dữ liệu động đầu vào hợp lệ khi chỉ được thêm dòng trên ô này.</t>
        </r>
      </text>
    </comment>
    <comment ref="E50" authorId="0" shapeId="0">
      <text>
        <r>
          <rPr>
            <sz val="10"/>
            <rFont val="Arial"/>
          </rPr>
          <t>Ô chỉ tiêu có định dạng số. Đơn vị tính x 1 (hoặc %)
Dữ liệu động đầu vào hợp lệ khi chỉ được thêm dòng trên ô này.</t>
        </r>
      </text>
    </comment>
    <comment ref="F50" authorId="0" shapeId="0">
      <text>
        <r>
          <rPr>
            <sz val="10"/>
            <rFont val="Arial"/>
          </rPr>
          <t>Ô chỉ tiêu có định dạng số. Đơn vị tính x 1 (hoặc %)
Dữ liệu động đầu vào hợp lệ khi chỉ được thêm dòng trên ô này.</t>
        </r>
      </text>
    </comment>
    <comment ref="A51" authorId="0" shapeId="0">
      <text>
        <r>
          <rPr>
            <sz val="10"/>
            <rFont val="Arial"/>
          </rPr>
          <t>Ô chỉ tiêu có định dạng số. Đơn vị tính x 1 (hoặc %)
Dữ liệu động đầu vào hợp lệ khi chỉ được thêm dòng trên ô này.</t>
        </r>
      </text>
    </comment>
    <comment ref="B51" authorId="0" shapeId="0">
      <text>
        <r>
          <rPr>
            <sz val="10"/>
            <rFont val="Arial"/>
          </rPr>
          <t>Ô chỉ tiêu có định dạng ký tự
Dữ liệu động đầu vào hợp lệ khi chỉ được thêm dòng trên ô này.</t>
        </r>
      </text>
    </comment>
    <comment ref="C51" authorId="0" shapeId="0">
      <text>
        <r>
          <rPr>
            <sz val="10"/>
            <rFont val="Arial"/>
          </rPr>
          <t>Ô chỉ tiêu có định dạng số. Đơn vị tính x 1 (hoặc %)
Dữ liệu động đầu vào hợp lệ khi chỉ được thêm dòng trên ô này.</t>
        </r>
      </text>
    </comment>
    <comment ref="D51" authorId="0" shapeId="0">
      <text>
        <r>
          <rPr>
            <sz val="10"/>
            <rFont val="Arial"/>
          </rPr>
          <t>Ô chỉ tiêu có định dạng số. Đơn vị tính x 1 (hoặc %)
Dữ liệu động đầu vào hợp lệ khi chỉ được thêm dòng trên ô này.</t>
        </r>
      </text>
    </comment>
    <comment ref="E51" authorId="0" shapeId="0">
      <text>
        <r>
          <rPr>
            <sz val="10"/>
            <rFont val="Arial"/>
          </rPr>
          <t>Ô chỉ tiêu có định dạng số. Đơn vị tính x 1 (hoặc %)
Dữ liệu động đầu vào hợp lệ khi chỉ được thêm dòng trên ô này.</t>
        </r>
      </text>
    </comment>
    <comment ref="F51" authorId="0" shapeId="0">
      <text>
        <r>
          <rPr>
            <sz val="10"/>
            <rFont val="Arial"/>
          </rPr>
          <t>Ô chỉ tiêu có định dạng số. Đơn vị tính x 1 (hoặc %)
Dữ liệu động đầu vào hợp lệ khi chỉ được thêm dòng trên ô này.</t>
        </r>
      </text>
    </comment>
    <comment ref="A52" authorId="0" shapeId="0">
      <text>
        <r>
          <rPr>
            <sz val="10"/>
            <rFont val="Arial"/>
          </rPr>
          <t>Ô chỉ tiêu có định dạng số. Đơn vị tính x 1 (hoặc %)
Dữ liệu động đầu vào hợp lệ khi chỉ được thêm dòng trên ô này.</t>
        </r>
      </text>
    </comment>
    <comment ref="B52" authorId="0" shapeId="0">
      <text>
        <r>
          <rPr>
            <sz val="10"/>
            <rFont val="Arial"/>
          </rPr>
          <t>Ô chỉ tiêu có định dạng ký tự
Dữ liệu động đầu vào hợp lệ khi chỉ được thêm dòng trên ô này.</t>
        </r>
      </text>
    </comment>
    <comment ref="C52" authorId="0" shapeId="0">
      <text>
        <r>
          <rPr>
            <sz val="10"/>
            <rFont val="Arial"/>
          </rPr>
          <t>Ô chỉ tiêu có định dạng số. Đơn vị tính x 1 (hoặc %)
Dữ liệu động đầu vào hợp lệ khi chỉ được thêm dòng trên ô này.</t>
        </r>
      </text>
    </comment>
    <comment ref="D52" authorId="0" shapeId="0">
      <text>
        <r>
          <rPr>
            <sz val="10"/>
            <rFont val="Arial"/>
          </rPr>
          <t>Ô chỉ tiêu có định dạng số. Đơn vị tính x 1 (hoặc %)
Dữ liệu động đầu vào hợp lệ khi chỉ được thêm dòng trên ô này.</t>
        </r>
      </text>
    </comment>
    <comment ref="E52" authorId="0" shapeId="0">
      <text>
        <r>
          <rPr>
            <sz val="10"/>
            <rFont val="Arial"/>
          </rPr>
          <t>Ô chỉ tiêu có định dạng số. Đơn vị tính x 1 (hoặc %)
Dữ liệu động đầu vào hợp lệ khi chỉ được thêm dòng trên ô này.</t>
        </r>
      </text>
    </comment>
    <comment ref="F52" authorId="0" shapeId="0">
      <text>
        <r>
          <rPr>
            <sz val="10"/>
            <rFont val="Arial"/>
          </rPr>
          <t>Ô chỉ tiêu có định dạng số. Đơn vị tính x 1 (hoặc %)
Dữ liệu động đầu vào hợp lệ khi chỉ được thêm dòng trên ô này.</t>
        </r>
      </text>
    </comment>
    <comment ref="A53" authorId="0" shapeId="0">
      <text>
        <r>
          <rPr>
            <sz val="10"/>
            <rFont val="Arial"/>
          </rPr>
          <t>Ô chỉ tiêu có định dạng số. Đơn vị tính x 1 (hoặc %)
Dữ liệu động đầu vào hợp lệ khi chỉ được thêm dòng trên ô này.</t>
        </r>
      </text>
    </comment>
    <comment ref="B53" authorId="0" shapeId="0">
      <text>
        <r>
          <rPr>
            <sz val="10"/>
            <rFont val="Arial"/>
          </rPr>
          <t>Ô chỉ tiêu có định dạng ký tự
Dữ liệu động đầu vào hợp lệ khi chỉ được thêm dòng trên ô này.</t>
        </r>
      </text>
    </comment>
    <comment ref="C53" authorId="0" shapeId="0">
      <text>
        <r>
          <rPr>
            <sz val="10"/>
            <rFont val="Arial"/>
          </rPr>
          <t>Ô chỉ tiêu có định dạng số. Đơn vị tính x 1 (hoặc %)
Dữ liệu động đầu vào hợp lệ khi chỉ được thêm dòng trên ô này.</t>
        </r>
      </text>
    </comment>
    <comment ref="D53" authorId="0" shapeId="0">
      <text>
        <r>
          <rPr>
            <sz val="10"/>
            <rFont val="Arial"/>
          </rPr>
          <t>Ô chỉ tiêu có định dạng số. Đơn vị tính x 1 (hoặc %)
Dữ liệu động đầu vào hợp lệ khi chỉ được thêm dòng trên ô này.</t>
        </r>
      </text>
    </comment>
    <comment ref="E53" authorId="0" shapeId="0">
      <text>
        <r>
          <rPr>
            <sz val="10"/>
            <rFont val="Arial"/>
          </rPr>
          <t>Ô chỉ tiêu có định dạng số. Đơn vị tính x 1 (hoặc %)
Dữ liệu động đầu vào hợp lệ khi chỉ được thêm dòng trên ô này.</t>
        </r>
      </text>
    </comment>
    <comment ref="F53" authorId="0" shapeId="0">
      <text>
        <r>
          <rPr>
            <sz val="10"/>
            <rFont val="Arial"/>
          </rPr>
          <t>Ô chỉ tiêu có định dạng số. Đơn vị tính x 1 (hoặc %)
Dữ liệu động đầu vào hợp lệ khi chỉ được thêm dòng trên ô này.</t>
        </r>
      </text>
    </comment>
    <comment ref="A54" authorId="0" shapeId="0">
      <text>
        <r>
          <rPr>
            <sz val="10"/>
            <rFont val="Arial"/>
          </rPr>
          <t>Ô chỉ tiêu có định dạng số. Đơn vị tính x 1 (hoặc %)
Dữ liệu động đầu vào hợp lệ khi chỉ được thêm dòng trên ô này.</t>
        </r>
      </text>
    </comment>
    <comment ref="B54" authorId="0" shapeId="0">
      <text>
        <r>
          <rPr>
            <sz val="10"/>
            <rFont val="Arial"/>
          </rPr>
          <t>Ô chỉ tiêu có định dạng ký tự
Dữ liệu động đầu vào hợp lệ khi chỉ được thêm dòng trên ô này.</t>
        </r>
      </text>
    </comment>
    <comment ref="C54" authorId="0" shapeId="0">
      <text>
        <r>
          <rPr>
            <sz val="10"/>
            <rFont val="Arial"/>
          </rPr>
          <t>Ô chỉ tiêu có định dạng số. Đơn vị tính x 1 (hoặc %)
Dữ liệu động đầu vào hợp lệ khi chỉ được thêm dòng trên ô này.</t>
        </r>
      </text>
    </comment>
    <comment ref="D54" authorId="0" shapeId="0">
      <text>
        <r>
          <rPr>
            <sz val="10"/>
            <rFont val="Arial"/>
          </rPr>
          <t>Ô chỉ tiêu có định dạng số. Đơn vị tính x 1 (hoặc %)
Dữ liệu động đầu vào hợp lệ khi chỉ được thêm dòng trên ô này.</t>
        </r>
      </text>
    </comment>
    <comment ref="E54" authorId="0" shapeId="0">
      <text>
        <r>
          <rPr>
            <sz val="10"/>
            <rFont val="Arial"/>
          </rPr>
          <t>Ô chỉ tiêu có định dạng số. Đơn vị tính x 1 (hoặc %)
Dữ liệu động đầu vào hợp lệ khi chỉ được thêm dòng trên ô này.</t>
        </r>
      </text>
    </comment>
    <comment ref="F54" authorId="0" shapeId="0">
      <text>
        <r>
          <rPr>
            <sz val="10"/>
            <rFont val="Arial"/>
          </rPr>
          <t>Ô chỉ tiêu có định dạng số. Đơn vị tính x 1 (hoặc %)
Dữ liệu động đầu vào hợp lệ khi chỉ được thêm dòng trên ô này.</t>
        </r>
      </text>
    </comment>
    <comment ref="A55" authorId="0" shapeId="0">
      <text>
        <r>
          <rPr>
            <sz val="10"/>
            <rFont val="Arial"/>
          </rPr>
          <t>Ô chỉ tiêu có định dạng số. Đơn vị tính x 1 (hoặc %)
Dữ liệu động đầu vào hợp lệ khi chỉ được thêm dòng trên ô này.</t>
        </r>
      </text>
    </comment>
    <comment ref="B55" authorId="0" shapeId="0">
      <text>
        <r>
          <rPr>
            <sz val="10"/>
            <rFont val="Arial"/>
          </rPr>
          <t>Ô chỉ tiêu có định dạng ký tự
Dữ liệu động đầu vào hợp lệ khi chỉ được thêm dòng trên ô này.</t>
        </r>
      </text>
    </comment>
    <comment ref="C55" authorId="0" shapeId="0">
      <text>
        <r>
          <rPr>
            <sz val="10"/>
            <rFont val="Arial"/>
          </rPr>
          <t>Ô chỉ tiêu có định dạng số. Đơn vị tính x 1 (hoặc %)
Dữ liệu động đầu vào hợp lệ khi chỉ được thêm dòng trên ô này.</t>
        </r>
      </text>
    </comment>
    <comment ref="D55" authorId="0" shapeId="0">
      <text>
        <r>
          <rPr>
            <sz val="10"/>
            <rFont val="Arial"/>
          </rPr>
          <t>Ô chỉ tiêu có định dạng số. Đơn vị tính x 1 (hoặc %)
Dữ liệu động đầu vào hợp lệ khi chỉ được thêm dòng trên ô này.</t>
        </r>
      </text>
    </comment>
    <comment ref="E55" authorId="0" shapeId="0">
      <text>
        <r>
          <rPr>
            <sz val="10"/>
            <rFont val="Arial"/>
          </rPr>
          <t>Ô chỉ tiêu có định dạng số. Đơn vị tính x 1 (hoặc %)
Dữ liệu động đầu vào hợp lệ khi chỉ được thêm dòng trên ô này.</t>
        </r>
      </text>
    </comment>
    <comment ref="F55" authorId="0" shapeId="0">
      <text>
        <r>
          <rPr>
            <sz val="10"/>
            <rFont val="Arial"/>
          </rPr>
          <t>Ô chỉ tiêu có định dạng số. Đơn vị tính x 1 (hoặc %)
Dữ liệu động đầu vào hợp lệ khi chỉ được thêm dòng trên ô này.</t>
        </r>
      </text>
    </comment>
    <comment ref="A56" authorId="0" shapeId="0">
      <text>
        <r>
          <rPr>
            <sz val="10"/>
            <rFont val="Arial"/>
          </rPr>
          <t>Ô chỉ tiêu có định dạng số. Đơn vị tính x 1 (hoặc %)
Dữ liệu động đầu vào hợp lệ khi chỉ được thêm dòng trên ô này.</t>
        </r>
      </text>
    </comment>
    <comment ref="B56" authorId="0" shapeId="0">
      <text>
        <r>
          <rPr>
            <sz val="10"/>
            <rFont val="Arial"/>
          </rPr>
          <t>Ô chỉ tiêu có định dạng ký tự
Dữ liệu động đầu vào hợp lệ khi chỉ được thêm dòng trên ô này.</t>
        </r>
      </text>
    </comment>
    <comment ref="C56" authorId="0" shapeId="0">
      <text>
        <r>
          <rPr>
            <sz val="10"/>
            <rFont val="Arial"/>
          </rPr>
          <t>Ô chỉ tiêu có định dạng số. Đơn vị tính x 1 (hoặc %)
Dữ liệu động đầu vào hợp lệ khi chỉ được thêm dòng trên ô này.</t>
        </r>
      </text>
    </comment>
    <comment ref="D56" authorId="0" shapeId="0">
      <text>
        <r>
          <rPr>
            <sz val="10"/>
            <rFont val="Arial"/>
          </rPr>
          <t>Ô chỉ tiêu có định dạng số. Đơn vị tính x 1 (hoặc %)
Dữ liệu động đầu vào hợp lệ khi chỉ được thêm dòng trên ô này.</t>
        </r>
      </text>
    </comment>
    <comment ref="E56" authorId="0" shapeId="0">
      <text>
        <r>
          <rPr>
            <sz val="10"/>
            <rFont val="Arial"/>
          </rPr>
          <t>Ô chỉ tiêu có định dạng số. Đơn vị tính x 1 (hoặc %)
Dữ liệu động đầu vào hợp lệ khi chỉ được thêm dòng trên ô này.</t>
        </r>
      </text>
    </comment>
    <comment ref="F56" authorId="0" shapeId="0">
      <text>
        <r>
          <rPr>
            <sz val="10"/>
            <rFont val="Arial"/>
          </rPr>
          <t>Ô chỉ tiêu có định dạng số. Đơn vị tính x 1 (hoặc %)
Dữ liệu động đầu vào hợp lệ khi chỉ được thêm dòng trên ô này.</t>
        </r>
      </text>
    </comment>
    <comment ref="A57" authorId="0" shapeId="0">
      <text>
        <r>
          <rPr>
            <sz val="10"/>
            <rFont val="Arial"/>
          </rPr>
          <t>Ô chỉ tiêu có định dạng số. Đơn vị tính x 1 (hoặc %)
Dữ liệu động đầu vào hợp lệ khi chỉ được thêm dòng trên ô này.</t>
        </r>
      </text>
    </comment>
    <comment ref="B57" authorId="0" shapeId="0">
      <text>
        <r>
          <rPr>
            <sz val="10"/>
            <rFont val="Arial"/>
          </rPr>
          <t>Ô chỉ tiêu có định dạng ký tự
Dữ liệu động đầu vào hợp lệ khi chỉ được thêm dòng trên ô này.</t>
        </r>
      </text>
    </comment>
    <comment ref="C57" authorId="0" shapeId="0">
      <text>
        <r>
          <rPr>
            <sz val="10"/>
            <rFont val="Arial"/>
          </rPr>
          <t>Ô chỉ tiêu có định dạng số. Đơn vị tính x 1 (hoặc %)
Dữ liệu động đầu vào hợp lệ khi chỉ được thêm dòng trên ô này.</t>
        </r>
      </text>
    </comment>
    <comment ref="D57" authorId="0" shapeId="0">
      <text>
        <r>
          <rPr>
            <sz val="10"/>
            <rFont val="Arial"/>
          </rPr>
          <t>Ô chỉ tiêu có định dạng số. Đơn vị tính x 1 (hoặc %)
Dữ liệu động đầu vào hợp lệ khi chỉ được thêm dòng trên ô này.</t>
        </r>
      </text>
    </comment>
    <comment ref="E57" authorId="0" shapeId="0">
      <text>
        <r>
          <rPr>
            <sz val="10"/>
            <rFont val="Arial"/>
          </rPr>
          <t>Ô chỉ tiêu có định dạng số. Đơn vị tính x 1 (hoặc %)
Dữ liệu động đầu vào hợp lệ khi chỉ được thêm dòng trên ô này.</t>
        </r>
      </text>
    </comment>
    <comment ref="F57" authorId="0" shapeId="0">
      <text>
        <r>
          <rPr>
            <sz val="10"/>
            <rFont val="Arial"/>
          </rPr>
          <t>Ô chỉ tiêu có định dạng số. Đơn vị tính x 1 (hoặc %)
Dữ liệu động đầu vào hợp lệ khi chỉ được thêm dòng trên ô này.</t>
        </r>
      </text>
    </comment>
    <comment ref="A58" authorId="0" shapeId="0">
      <text>
        <r>
          <rPr>
            <sz val="10"/>
            <rFont val="Arial"/>
          </rPr>
          <t>Ô chỉ tiêu có định dạng số. Đơn vị tính x 1 (hoặc %)
Dữ liệu động đầu vào hợp lệ khi chỉ được thêm dòng trên ô này.</t>
        </r>
      </text>
    </comment>
    <comment ref="B58" authorId="0" shapeId="0">
      <text>
        <r>
          <rPr>
            <sz val="10"/>
            <rFont val="Arial"/>
          </rPr>
          <t>Ô chỉ tiêu có định dạng ký tự
Dữ liệu động đầu vào hợp lệ khi chỉ được thêm dòng trên ô này.</t>
        </r>
      </text>
    </comment>
    <comment ref="C58" authorId="0" shapeId="0">
      <text>
        <r>
          <rPr>
            <sz val="10"/>
            <rFont val="Arial"/>
          </rPr>
          <t>Ô chỉ tiêu có định dạng số. Đơn vị tính x 1 (hoặc %)
Dữ liệu động đầu vào hợp lệ khi chỉ được thêm dòng trên ô này.</t>
        </r>
      </text>
    </comment>
    <comment ref="D58" authorId="0" shapeId="0">
      <text>
        <r>
          <rPr>
            <sz val="10"/>
            <rFont val="Arial"/>
          </rPr>
          <t>Ô chỉ tiêu có định dạng số. Đơn vị tính x 1 (hoặc %)
Dữ liệu động đầu vào hợp lệ khi chỉ được thêm dòng trên ô này.</t>
        </r>
      </text>
    </comment>
    <comment ref="E58" authorId="0" shapeId="0">
      <text>
        <r>
          <rPr>
            <sz val="10"/>
            <rFont val="Arial"/>
          </rPr>
          <t>Ô chỉ tiêu có định dạng số. Đơn vị tính x 1 (hoặc %)
Dữ liệu động đầu vào hợp lệ khi chỉ được thêm dòng trên ô này.</t>
        </r>
      </text>
    </comment>
    <comment ref="F58" authorId="0" shapeId="0">
      <text>
        <r>
          <rPr>
            <sz val="10"/>
            <rFont val="Arial"/>
          </rPr>
          <t>Ô chỉ tiêu có định dạng số. Đơn vị tính x 1 (hoặc %)
Dữ liệu động đầu vào hợp lệ khi chỉ được thêm dòng trên ô này.</t>
        </r>
      </text>
    </comment>
    <comment ref="D59" authorId="0" shapeId="0">
      <text>
        <r>
          <rPr>
            <sz val="10"/>
            <rFont val="Arial"/>
          </rPr>
          <t>Ô chỉ tiêu có định dạng số. Đơn vị tính x 1 (hoặc %)</t>
        </r>
      </text>
    </comment>
    <comment ref="E59" authorId="0" shapeId="0">
      <text>
        <r>
          <rPr>
            <sz val="10"/>
            <rFont val="Arial"/>
          </rPr>
          <t>Ô chỉ tiêu có định dạng số. Đơn vị tính x 1 (hoặc %)</t>
        </r>
      </text>
    </comment>
    <comment ref="F59" authorId="0" shapeId="0">
      <text>
        <r>
          <rPr>
            <sz val="10"/>
            <rFont val="Arial"/>
          </rPr>
          <t>Ô chỉ tiêu có định dạng số. Đơn vị tính x 1 (hoặc %)</t>
        </r>
      </text>
    </comment>
    <comment ref="D60" authorId="0" shapeId="0">
      <text>
        <r>
          <rPr>
            <sz val="10"/>
            <rFont val="Arial"/>
          </rPr>
          <t>Ô chỉ tiêu có định dạng số. Đơn vị tính x 1 (hoặc %)</t>
        </r>
      </text>
    </comment>
    <comment ref="E60" authorId="0" shapeId="0">
      <text>
        <r>
          <rPr>
            <sz val="10"/>
            <rFont val="Arial"/>
          </rPr>
          <t>Ô chỉ tiêu có định dạng số. Đơn vị tính x 1 (hoặc %)</t>
        </r>
      </text>
    </comment>
    <comment ref="F60" authorId="0" shapeId="0">
      <text>
        <r>
          <rPr>
            <sz val="10"/>
            <rFont val="Arial"/>
          </rPr>
          <t>Ô chỉ tiêu có định dạng số. Đơn vị tính x 1 (hoặc %)</t>
        </r>
      </text>
    </comment>
    <comment ref="D61" authorId="0" shapeId="0">
      <text>
        <r>
          <rPr>
            <sz val="10"/>
            <rFont val="Arial"/>
          </rPr>
          <t>Ô chỉ tiêu có định dạng số. Đơn vị tính x 1 (hoặc %)</t>
        </r>
      </text>
    </comment>
    <comment ref="E61" authorId="0" shapeId="0">
      <text>
        <r>
          <rPr>
            <sz val="10"/>
            <rFont val="Arial"/>
          </rPr>
          <t>Ô chỉ tiêu có định dạng số. Đơn vị tính x 1 (hoặc %)</t>
        </r>
      </text>
    </comment>
    <comment ref="F61" authorId="0" shapeId="0">
      <text>
        <r>
          <rPr>
            <sz val="10"/>
            <rFont val="Arial"/>
          </rPr>
          <t>Ô chỉ tiêu có định dạng số. Đơn vị tính x 1 (hoặc %)</t>
        </r>
      </text>
    </comment>
    <comment ref="D62" authorId="0" shapeId="0">
      <text>
        <r>
          <rPr>
            <sz val="10"/>
            <rFont val="Arial"/>
          </rPr>
          <t>Ô chỉ tiêu có định dạng số. Đơn vị tính x 1 (hoặc %)</t>
        </r>
      </text>
    </comment>
    <comment ref="E62" authorId="0" shapeId="0">
      <text>
        <r>
          <rPr>
            <sz val="10"/>
            <rFont val="Arial"/>
          </rPr>
          <t>Ô chỉ tiêu có định dạng số. Đơn vị tính x 1 (hoặc %)</t>
        </r>
      </text>
    </comment>
    <comment ref="F62" authorId="0" shapeId="0">
      <text>
        <r>
          <rPr>
            <sz val="10"/>
            <rFont val="Arial"/>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F3" authorId="0" shapeId="0">
      <text>
        <r>
          <rPr>
            <sz val="10"/>
            <rFont val="Arial"/>
          </rPr>
          <t>Ô chỉ tiêu có định dạng số. Đơn vị tính x 1 (hoặc %)</t>
        </r>
      </text>
    </comment>
    <comment ref="G3" authorId="0" shapeId="0">
      <text>
        <r>
          <rPr>
            <sz val="10"/>
            <rFont val="Arial"/>
          </rPr>
          <t>Ô chỉ tiêu có định dạng số. Đơn vị tính x 1 (hoặc %)</t>
        </r>
      </text>
    </comment>
    <comment ref="H3" authorId="0" shapeId="0">
      <text>
        <r>
          <rPr>
            <sz val="10"/>
            <rFont val="Arial"/>
          </rPr>
          <t>Ô chỉ tiêu có định dạng số. Đơn vị tính x 1 (hoặc %)</t>
        </r>
      </text>
    </comment>
    <comment ref="A5" authorId="0" shapeId="0">
      <text>
        <r>
          <rPr>
            <sz val="10"/>
            <rFont val="Arial"/>
          </rPr>
          <t>Ô chỉ tiêu có định dạng ký tự
Dữ liệu động đầu vào hợp lệ khi chỉ được thêm dòng trên ô này.</t>
        </r>
      </text>
    </comment>
    <comment ref="B5" authorId="0" shapeId="0">
      <text>
        <r>
          <rPr>
            <sz val="10"/>
            <rFont val="Arial"/>
          </rPr>
          <t>Ô chỉ tiêu có định dạng ký tự
Dữ liệu động đầu vào hợp lệ khi chỉ được thêm dòng trên ô này.</t>
        </r>
      </text>
    </comment>
    <comment ref="C5" authorId="0" shapeId="0">
      <text>
        <r>
          <rPr>
            <sz val="10"/>
            <rFont val="Arial"/>
          </rPr>
          <t>Ô chỉ tiêu có định dạng số. Đơn vị tính x 1 (hoặc %)
Dữ liệu động đầu vào hợp lệ khi chỉ được thêm dòng trên ô này.</t>
        </r>
      </text>
    </comment>
    <comment ref="D5" authorId="0" shapeId="0">
      <text>
        <r>
          <rPr>
            <sz val="10"/>
            <rFont val="Arial"/>
          </rPr>
          <t>Ô chỉ tiêu có định dạng số. Đơn vị tính x 1 (hoặc %)
Dữ liệu động đầu vào hợp lệ khi chỉ được thêm dòng trên ô này.</t>
        </r>
      </text>
    </comment>
    <comment ref="E5" authorId="0" shapeId="0">
      <text>
        <r>
          <rPr>
            <sz val="10"/>
            <rFont val="Arial"/>
          </rPr>
          <t>Ô chỉ tiêu có định dạng số. Đơn vị tính x 1 (hoặc %)
Dữ liệu động đầu vào hợp lệ khi chỉ được thêm dòng trên ô này.</t>
        </r>
      </text>
    </comment>
    <comment ref="F5" authorId="0" shapeId="0">
      <text>
        <r>
          <rPr>
            <sz val="10"/>
            <rFont val="Arial"/>
          </rPr>
          <t>Ô chỉ tiêu có định dạng số. Đơn vị tính x 1 (hoặc %)
Dữ liệu động đầu vào hợp lệ khi chỉ được thêm dòng trên ô này.</t>
        </r>
      </text>
    </comment>
    <comment ref="G5" authorId="0" shapeId="0">
      <text>
        <r>
          <rPr>
            <sz val="10"/>
            <rFont val="Arial"/>
          </rPr>
          <t>Ô chỉ tiêu có định dạng số. Đơn vị tính x 1 (hoặc %)
Dữ liệu động đầu vào hợp lệ khi chỉ được thêm dòng trên ô này.</t>
        </r>
      </text>
    </comment>
    <comment ref="H5" authorId="0" shapeId="0">
      <text>
        <r>
          <rPr>
            <sz val="10"/>
            <rFont val="Arial"/>
          </rPr>
          <t>Ô chỉ tiêu có định dạng số. Đơn vị tính x 1 (hoặc %)
Dữ liệu động đầu vào hợp lệ khi chỉ được thêm dòng trên ô này.</t>
        </r>
      </text>
    </comment>
    <comment ref="C6" authorId="0" shapeId="0">
      <text>
        <r>
          <rPr>
            <sz val="10"/>
            <rFont val="Arial"/>
          </rPr>
          <t>Ô chỉ tiêu có định dạng số. Đơn vị tính x 1 (hoặc %)</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số. Đơn vị tính x 1 (hoặc %)</t>
        </r>
      </text>
    </comment>
    <comment ref="F6" authorId="0" shapeId="0">
      <text>
        <r>
          <rPr>
            <sz val="10"/>
            <rFont val="Arial"/>
          </rPr>
          <t>Ô chỉ tiêu có định dạng số. Đơn vị tính x 1 (hoặc %)</t>
        </r>
      </text>
    </comment>
    <comment ref="G6" authorId="0" shapeId="0">
      <text>
        <r>
          <rPr>
            <sz val="10"/>
            <rFont val="Arial"/>
          </rPr>
          <t>Ô chỉ tiêu có định dạng số. Đơn vị tính x 1 (hoặc %)</t>
        </r>
      </text>
    </comment>
    <comment ref="H6" authorId="0" shapeId="0">
      <text>
        <r>
          <rPr>
            <sz val="10"/>
            <rFont val="Arial"/>
          </rPr>
          <t>Ô chỉ tiêu có định dạng số. Đơn vị tính x 1 (hoặc %)</t>
        </r>
      </text>
    </comment>
    <comment ref="A8" authorId="0" shapeId="0">
      <text>
        <r>
          <rPr>
            <sz val="10"/>
            <rFont val="Arial"/>
          </rPr>
          <t>Ô chỉ tiêu có định dạng ký tự
Dữ liệu động đầu vào hợp lệ khi chỉ được thêm dòng trên ô này.</t>
        </r>
      </text>
    </comment>
    <comment ref="B8" authorId="0" shapeId="0">
      <text>
        <r>
          <rPr>
            <sz val="10"/>
            <rFont val="Arial"/>
          </rPr>
          <t>Ô chỉ tiêu có định dạng ký tự
Dữ liệu động đầu vào hợp lệ khi chỉ được thêm dòng trên ô này.</t>
        </r>
      </text>
    </comment>
    <comment ref="C8" authorId="0" shapeId="0">
      <text>
        <r>
          <rPr>
            <sz val="10"/>
            <rFont val="Arial"/>
          </rPr>
          <t>Ô chỉ tiêu có định dạng số. Đơn vị tính x 1 (hoặc %)
Dữ liệu động đầu vào hợp lệ khi chỉ được thêm dòng trên ô này.</t>
        </r>
      </text>
    </comment>
    <comment ref="D8" authorId="0" shapeId="0">
      <text>
        <r>
          <rPr>
            <sz val="10"/>
            <rFont val="Arial"/>
          </rPr>
          <t>Ô chỉ tiêu có định dạng số. Đơn vị tính x 1 (hoặc %)
Dữ liệu động đầu vào hợp lệ khi chỉ được thêm dòng trên ô này.</t>
        </r>
      </text>
    </comment>
    <comment ref="E8" authorId="0" shapeId="0">
      <text>
        <r>
          <rPr>
            <sz val="10"/>
            <rFont val="Arial"/>
          </rPr>
          <t>Ô chỉ tiêu có định dạng số. Đơn vị tính x 1 (hoặc %)
Dữ liệu động đầu vào hợp lệ khi chỉ được thêm dòng trên ô này.</t>
        </r>
      </text>
    </comment>
    <comment ref="F8" authorId="0" shapeId="0">
      <text>
        <r>
          <rPr>
            <sz val="10"/>
            <rFont val="Arial"/>
          </rPr>
          <t>Ô chỉ tiêu có định dạng số. Đơn vị tính x 1 (hoặc %)
Dữ liệu động đầu vào hợp lệ khi chỉ được thêm dòng trên ô này.</t>
        </r>
      </text>
    </comment>
    <comment ref="G8" authorId="0" shapeId="0">
      <text>
        <r>
          <rPr>
            <sz val="10"/>
            <rFont val="Arial"/>
          </rPr>
          <t>Ô chỉ tiêu có định dạng số. Đơn vị tính x 1 (hoặc %)
Dữ liệu động đầu vào hợp lệ khi chỉ được thêm dòng trên ô này.</t>
        </r>
      </text>
    </comment>
    <comment ref="H8" authorId="0" shapeId="0">
      <text>
        <r>
          <rPr>
            <sz val="10"/>
            <rFont val="Arial"/>
          </rPr>
          <t>Ô chỉ tiêu có định dạng số. Đơn vị tính x 1 (hoặc %)
Dữ liệu động đầu vào hợp lệ khi chỉ được thêm dòng trên ô này.</t>
        </r>
      </text>
    </comment>
    <comment ref="C9" authorId="0" shapeId="0">
      <text>
        <r>
          <rPr>
            <sz val="10"/>
            <rFont val="Arial"/>
          </rPr>
          <t>Ô chỉ tiêu có định dạng số. Đơn vị tính x 1 (hoặc %)</t>
        </r>
      </text>
    </comment>
    <comment ref="D9" authorId="0" shapeId="0">
      <text>
        <r>
          <rPr>
            <sz val="10"/>
            <rFont val="Arial"/>
          </rPr>
          <t>Ô chỉ tiêu có định dạng số. Đơn vị tính x 1 (hoặc %)</t>
        </r>
      </text>
    </comment>
    <comment ref="E9" authorId="0" shapeId="0">
      <text>
        <r>
          <rPr>
            <sz val="10"/>
            <rFont val="Arial"/>
          </rPr>
          <t>Ô chỉ tiêu có định dạng số. Đơn vị tính x 1 (hoặc %)</t>
        </r>
      </text>
    </comment>
    <comment ref="F9" authorId="0" shapeId="0">
      <text>
        <r>
          <rPr>
            <sz val="10"/>
            <rFont val="Arial"/>
          </rPr>
          <t>Ô chỉ tiêu có định dạng số. Đơn vị tính x 1 (hoặc %)</t>
        </r>
      </text>
    </comment>
    <comment ref="G9" authorId="0" shapeId="0">
      <text>
        <r>
          <rPr>
            <sz val="10"/>
            <rFont val="Arial"/>
          </rPr>
          <t>Ô chỉ tiêu có định dạng số. Đơn vị tính x 1 (hoặc %)</t>
        </r>
      </text>
    </comment>
    <comment ref="H9" authorId="0" shapeId="0">
      <text>
        <r>
          <rPr>
            <sz val="10"/>
            <rFont val="Arial"/>
          </rPr>
          <t>Ô chỉ tiêu có định dạng số. Đơn vị tính x 1 (hoặc %)</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số. Đơn vị tính x 1 (hoặc %)
Dữ liệu động đầu vào hợp lệ khi chỉ được thêm dòng trên ô này.</t>
        </r>
      </text>
    </comment>
    <comment ref="F11" authorId="0" shapeId="0">
      <text>
        <r>
          <rPr>
            <sz val="10"/>
            <rFont val="Arial"/>
          </rPr>
          <t>Ô chỉ tiêu có định dạng số. Đơn vị tính x 1 (hoặc %)
Dữ liệu động đầu vào hợp lệ khi chỉ được thêm dòng trên ô này.</t>
        </r>
      </text>
    </comment>
    <comment ref="G11" authorId="0" shapeId="0">
      <text>
        <r>
          <rPr>
            <sz val="10"/>
            <rFont val="Arial"/>
          </rPr>
          <t>Ô chỉ tiêu có định dạng số. Đơn vị tính x 1 (hoặc %)
Dữ liệu động đầu vào hợp lệ khi chỉ được thêm dòng trên ô này.</t>
        </r>
      </text>
    </comment>
    <comment ref="H11" authorId="0" shapeId="0">
      <text>
        <r>
          <rPr>
            <sz val="10"/>
            <rFont val="Arial"/>
          </rPr>
          <t>Ô chỉ tiêu có định dạng số. Đơn vị tính x 1 (hoặc %)
Dữ liệu động đầu vào hợp lệ khi chỉ được thêm dòng trên ô này.</t>
        </r>
      </text>
    </comment>
    <comment ref="C12" authorId="0" shapeId="0">
      <text>
        <r>
          <rPr>
            <sz val="10"/>
            <rFont val="Arial"/>
          </rPr>
          <t>Ô chỉ tiêu có định dạng số. Đơn vị tính x 1 (hoặc %)</t>
        </r>
      </text>
    </comment>
    <comment ref="D12" authorId="0" shapeId="0">
      <text>
        <r>
          <rPr>
            <sz val="10"/>
            <rFont val="Arial"/>
          </rPr>
          <t>Ô chỉ tiêu có định dạng số. Đơn vị tính x 1 (hoặc %)</t>
        </r>
      </text>
    </comment>
    <comment ref="E12" authorId="0" shapeId="0">
      <text>
        <r>
          <rPr>
            <sz val="10"/>
            <rFont val="Arial"/>
          </rPr>
          <t>Ô chỉ tiêu có định dạng số. Đơn vị tính x 1 (hoặc %)</t>
        </r>
      </text>
    </comment>
    <comment ref="F12" authorId="0" shapeId="0">
      <text>
        <r>
          <rPr>
            <sz val="10"/>
            <rFont val="Arial"/>
          </rPr>
          <t>Ô chỉ tiêu có định dạng số. Đơn vị tính x 1 (hoặc %)</t>
        </r>
      </text>
    </comment>
    <comment ref="G12" authorId="0" shapeId="0">
      <text>
        <r>
          <rPr>
            <sz val="10"/>
            <rFont val="Arial"/>
          </rPr>
          <t>Ô chỉ tiêu có định dạng số. Đơn vị tính x 1 (hoặc %)</t>
        </r>
      </text>
    </comment>
    <comment ref="H12" authorId="0" shapeId="0">
      <text>
        <r>
          <rPr>
            <sz val="10"/>
            <rFont val="Arial"/>
          </rPr>
          <t>Ô chỉ tiêu có định dạng số. Đơn vị tính x 1 (hoặc %)</t>
        </r>
      </text>
    </comment>
    <comment ref="A14" authorId="0" shapeId="0">
      <text>
        <r>
          <rPr>
            <sz val="10"/>
            <rFont val="Arial"/>
          </rPr>
          <t>Ô chỉ tiêu có định dạng ký tự
Dữ liệu động đầu vào hợp lệ khi chỉ được thêm dòng trên ô này.</t>
        </r>
      </text>
    </comment>
    <comment ref="B14" authorId="0" shapeId="0">
      <text>
        <r>
          <rPr>
            <sz val="10"/>
            <rFont val="Arial"/>
          </rPr>
          <t>Ô chỉ tiêu có định dạng ký tự
Dữ liệu động đầu vào hợp lệ khi chỉ được thêm dòng trên ô này.</t>
        </r>
      </text>
    </comment>
    <comment ref="C14" authorId="0" shapeId="0">
      <text>
        <r>
          <rPr>
            <sz val="10"/>
            <rFont val="Arial"/>
          </rPr>
          <t>Ô chỉ tiêu có định dạng số. Đơn vị tính x 1 (hoặc %)
Dữ liệu động đầu vào hợp lệ khi chỉ được thêm dòng trên ô này.</t>
        </r>
      </text>
    </comment>
    <comment ref="D14" authorId="0" shapeId="0">
      <text>
        <r>
          <rPr>
            <sz val="10"/>
            <rFont val="Arial"/>
          </rPr>
          <t>Ô chỉ tiêu có định dạng số. Đơn vị tính x 1 (hoặc %)
Dữ liệu động đầu vào hợp lệ khi chỉ được thêm dòng trên ô này.</t>
        </r>
      </text>
    </comment>
    <comment ref="E14" authorId="0" shapeId="0">
      <text>
        <r>
          <rPr>
            <sz val="10"/>
            <rFont val="Arial"/>
          </rPr>
          <t>Ô chỉ tiêu có định dạng số. Đơn vị tính x 1 (hoặc %)
Dữ liệu động đầu vào hợp lệ khi chỉ được thêm dòng trên ô này.</t>
        </r>
      </text>
    </comment>
    <comment ref="F14" authorId="0" shapeId="0">
      <text>
        <r>
          <rPr>
            <sz val="10"/>
            <rFont val="Arial"/>
          </rPr>
          <t>Ô chỉ tiêu có định dạng số. Đơn vị tính x 1 (hoặc %)
Dữ liệu động đầu vào hợp lệ khi chỉ được thêm dòng trên ô này.</t>
        </r>
      </text>
    </comment>
    <comment ref="G14" authorId="0" shapeId="0">
      <text>
        <r>
          <rPr>
            <sz val="10"/>
            <rFont val="Arial"/>
          </rPr>
          <t>Ô chỉ tiêu có định dạng số. Đơn vị tính x 1 (hoặc %)
Dữ liệu động đầu vào hợp lệ khi chỉ được thêm dòng trên ô này.</t>
        </r>
      </text>
    </comment>
    <comment ref="H14" authorId="0" shapeId="0">
      <text>
        <r>
          <rPr>
            <sz val="10"/>
            <rFont val="Arial"/>
          </rPr>
          <t>Ô chỉ tiêu có định dạng số. Đơn vị tính x 1 (hoặc %)
Dữ liệu động đầu vào hợp lệ khi chỉ được thêm dòng trên ô này.</t>
        </r>
      </text>
    </comment>
    <comment ref="C15" authorId="0" shapeId="0">
      <text>
        <r>
          <rPr>
            <sz val="10"/>
            <rFont val="Arial"/>
          </rPr>
          <t>Ô chỉ tiêu có định dạng số. Đơn vị tính x 1 (hoặc %)</t>
        </r>
      </text>
    </comment>
    <comment ref="D15" authorId="0" shapeId="0">
      <text>
        <r>
          <rPr>
            <sz val="10"/>
            <rFont val="Arial"/>
          </rPr>
          <t>Ô chỉ tiêu có định dạng số. Đơn vị tính x 1 (hoặc %)</t>
        </r>
      </text>
    </comment>
    <comment ref="E15" authorId="0" shapeId="0">
      <text>
        <r>
          <rPr>
            <sz val="10"/>
            <rFont val="Arial"/>
          </rPr>
          <t>Ô chỉ tiêu có định dạng số. Đơn vị tính x 1 (hoặc %)</t>
        </r>
      </text>
    </comment>
    <comment ref="F15" authorId="0" shapeId="0">
      <text>
        <r>
          <rPr>
            <sz val="10"/>
            <rFont val="Arial"/>
          </rPr>
          <t>Ô chỉ tiêu có định dạng số. Đơn vị tính x 1 (hoặc %)</t>
        </r>
      </text>
    </comment>
    <comment ref="G15" authorId="0" shapeId="0">
      <text>
        <r>
          <rPr>
            <sz val="10"/>
            <rFont val="Arial"/>
          </rPr>
          <t>Ô chỉ tiêu có định dạng số. Đơn vị tính x 1 (hoặc %)</t>
        </r>
      </text>
    </comment>
    <comment ref="H15" authorId="0" shapeId="0">
      <text>
        <r>
          <rPr>
            <sz val="10"/>
            <rFont val="Arial"/>
          </rPr>
          <t>Ô chỉ tiêu có định dạng số. Đơn vị tính x 1 (hoặc %)</t>
        </r>
      </text>
    </comment>
    <comment ref="A17" authorId="0" shapeId="0">
      <text>
        <r>
          <rPr>
            <sz val="10"/>
            <rFont val="Arial"/>
          </rPr>
          <t>Ô chỉ tiêu có định dạng ký tự
Dữ liệu động đầu vào hợp lệ khi chỉ được thêm dòng trên ô này.</t>
        </r>
      </text>
    </comment>
    <comment ref="B17" authorId="0" shapeId="0">
      <text>
        <r>
          <rPr>
            <sz val="10"/>
            <rFont val="Arial"/>
          </rPr>
          <t>Ô chỉ tiêu có định dạng ký tự
Dữ liệu động đầu vào hợp lệ khi chỉ được thêm dòng trên ô này.</t>
        </r>
      </text>
    </comment>
    <comment ref="C17" authorId="0" shapeId="0">
      <text>
        <r>
          <rPr>
            <sz val="10"/>
            <rFont val="Arial"/>
          </rPr>
          <t>Ô chỉ tiêu có định dạng số. Đơn vị tính x 1 (hoặc %)
Dữ liệu động đầu vào hợp lệ khi chỉ được thêm dòng trên ô này.</t>
        </r>
      </text>
    </comment>
    <comment ref="D17" authorId="0" shapeId="0">
      <text>
        <r>
          <rPr>
            <sz val="10"/>
            <rFont val="Arial"/>
          </rPr>
          <t>Ô chỉ tiêu có định dạng số. Đơn vị tính x 1 (hoặc %)
Dữ liệu động đầu vào hợp lệ khi chỉ được thêm dòng trên ô này.</t>
        </r>
      </text>
    </comment>
    <comment ref="E17" authorId="0" shapeId="0">
      <text>
        <r>
          <rPr>
            <sz val="10"/>
            <rFont val="Arial"/>
          </rPr>
          <t>Ô chỉ tiêu có định dạng số. Đơn vị tính x 1 (hoặc %)
Dữ liệu động đầu vào hợp lệ khi chỉ được thêm dòng trên ô này.</t>
        </r>
      </text>
    </comment>
    <comment ref="F17" authorId="0" shapeId="0">
      <text>
        <r>
          <rPr>
            <sz val="10"/>
            <rFont val="Arial"/>
          </rPr>
          <t>Ô chỉ tiêu có định dạng số. Đơn vị tính x 1 (hoặc %)
Dữ liệu động đầu vào hợp lệ khi chỉ được thêm dòng trên ô này.</t>
        </r>
      </text>
    </comment>
    <comment ref="G17" authorId="0" shapeId="0">
      <text>
        <r>
          <rPr>
            <sz val="10"/>
            <rFont val="Arial"/>
          </rPr>
          <t>Ô chỉ tiêu có định dạng số. Đơn vị tính x 1 (hoặc %)
Dữ liệu động đầu vào hợp lệ khi chỉ được thêm dòng trên ô này.</t>
        </r>
      </text>
    </comment>
    <comment ref="H17" authorId="0" shapeId="0">
      <text>
        <r>
          <rPr>
            <sz val="10"/>
            <rFont val="Arial"/>
          </rPr>
          <t>Ô chỉ tiêu có định dạng số. Đơn vị tính x 1 (hoặc %)
Dữ liệu động đầu vào hợp lệ khi chỉ được thêm dòng trên ô này.</t>
        </r>
      </text>
    </comment>
    <comment ref="C18" authorId="0" shapeId="0">
      <text>
        <r>
          <rPr>
            <sz val="10"/>
            <rFont val="Arial"/>
          </rPr>
          <t>Ô chỉ tiêu có định dạng số. Đơn vị tính x 1 (hoặc %)</t>
        </r>
      </text>
    </comment>
    <comment ref="D18" authorId="0" shapeId="0">
      <text>
        <r>
          <rPr>
            <sz val="10"/>
            <rFont val="Arial"/>
          </rPr>
          <t>Ô chỉ tiêu có định dạng số. Đơn vị tính x 1 (hoặc %)</t>
        </r>
      </text>
    </comment>
    <comment ref="E18" authorId="0" shapeId="0">
      <text>
        <r>
          <rPr>
            <sz val="10"/>
            <rFont val="Arial"/>
          </rPr>
          <t>Ô chỉ tiêu có định dạng số. Đơn vị tính x 1 (hoặc %)</t>
        </r>
      </text>
    </comment>
    <comment ref="F18" authorId="0" shapeId="0">
      <text>
        <r>
          <rPr>
            <sz val="10"/>
            <rFont val="Arial"/>
          </rPr>
          <t>Ô chỉ tiêu có định dạng số. Đơn vị tính x 1 (hoặc %)</t>
        </r>
      </text>
    </comment>
    <comment ref="G18" authorId="0" shapeId="0">
      <text>
        <r>
          <rPr>
            <sz val="10"/>
            <rFont val="Arial"/>
          </rPr>
          <t>Ô chỉ tiêu có định dạng số. Đơn vị tính x 1 (hoặc %)</t>
        </r>
      </text>
    </comment>
    <comment ref="H18" authorId="0" shapeId="0">
      <text>
        <r>
          <rPr>
            <sz val="10"/>
            <rFont val="Arial"/>
          </rPr>
          <t>Ô chỉ tiêu có định dạng số. Đơn vị tính x 1 (hoặc %)</t>
        </r>
      </text>
    </comment>
    <comment ref="A20" authorId="0" shapeId="0">
      <text>
        <r>
          <rPr>
            <sz val="10"/>
            <rFont val="Arial"/>
          </rPr>
          <t>Ô chỉ tiêu có định dạng ký tự
Dữ liệu động đầu vào hợp lệ khi chỉ được thêm dòng trên ô này.</t>
        </r>
      </text>
    </comment>
    <comment ref="B20" authorId="0" shapeId="0">
      <text>
        <r>
          <rPr>
            <sz val="10"/>
            <rFont val="Arial"/>
          </rPr>
          <t>Ô chỉ tiêu có định dạng ký tự
Dữ liệu động đầu vào hợp lệ khi chỉ được thêm dòng trên ô này.</t>
        </r>
      </text>
    </comment>
    <comment ref="C20" authorId="0" shapeId="0">
      <text>
        <r>
          <rPr>
            <sz val="10"/>
            <rFont val="Arial"/>
          </rPr>
          <t>Ô chỉ tiêu có định dạng số. Đơn vị tính x 1 (hoặc %)
Dữ liệu động đầu vào hợp lệ khi chỉ được thêm dòng trên ô này.</t>
        </r>
      </text>
    </comment>
    <comment ref="D20" authorId="0" shapeId="0">
      <text>
        <r>
          <rPr>
            <sz val="10"/>
            <rFont val="Arial"/>
          </rPr>
          <t>Ô chỉ tiêu có định dạng số. Đơn vị tính x 1 (hoặc %)
Dữ liệu động đầu vào hợp lệ khi chỉ được thêm dòng trên ô này.</t>
        </r>
      </text>
    </comment>
    <comment ref="E20" authorId="0" shapeId="0">
      <text>
        <r>
          <rPr>
            <sz val="10"/>
            <rFont val="Arial"/>
          </rPr>
          <t>Ô chỉ tiêu có định dạng số. Đơn vị tính x 1 (hoặc %)
Dữ liệu động đầu vào hợp lệ khi chỉ được thêm dòng trên ô này.</t>
        </r>
      </text>
    </comment>
    <comment ref="F20" authorId="0" shapeId="0">
      <text>
        <r>
          <rPr>
            <sz val="10"/>
            <rFont val="Arial"/>
          </rPr>
          <t>Ô chỉ tiêu có định dạng số. Đơn vị tính x 1 (hoặc %)
Dữ liệu động đầu vào hợp lệ khi chỉ được thêm dòng trên ô này.</t>
        </r>
      </text>
    </comment>
    <comment ref="G20" authorId="0" shapeId="0">
      <text>
        <r>
          <rPr>
            <sz val="10"/>
            <rFont val="Arial"/>
          </rPr>
          <t>Ô chỉ tiêu có định dạng số. Đơn vị tính x 1 (hoặc %)
Dữ liệu động đầu vào hợp lệ khi chỉ được thêm dòng trên ô này.</t>
        </r>
      </text>
    </comment>
    <comment ref="H20" authorId="0" shapeId="0">
      <text>
        <r>
          <rPr>
            <sz val="10"/>
            <rFont val="Arial"/>
          </rPr>
          <t>Ô chỉ tiêu có định dạng số. Đơn vị tính x 1 (hoặc %)
Dữ liệu động đầu vào hợp lệ khi chỉ được thêm dòng trên ô này.</t>
        </r>
      </text>
    </comment>
    <comment ref="C21" authorId="0" shapeId="0">
      <text>
        <r>
          <rPr>
            <sz val="10"/>
            <rFont val="Arial"/>
          </rPr>
          <t>Ô chỉ tiêu có định dạng số. Đơn vị tính x 1 (hoặc %)</t>
        </r>
      </text>
    </comment>
    <comment ref="D21" authorId="0" shapeId="0">
      <text>
        <r>
          <rPr>
            <sz val="10"/>
            <rFont val="Arial"/>
          </rPr>
          <t>Ô chỉ tiêu có định dạng số. Đơn vị tính x 1 (hoặc %)</t>
        </r>
      </text>
    </comment>
    <comment ref="E21" authorId="0" shapeId="0">
      <text>
        <r>
          <rPr>
            <sz val="10"/>
            <rFont val="Arial"/>
          </rPr>
          <t>Ô chỉ tiêu có định dạng số. Đơn vị tính x 1 (hoặc %)</t>
        </r>
      </text>
    </comment>
    <comment ref="F21" authorId="0" shapeId="0">
      <text>
        <r>
          <rPr>
            <sz val="10"/>
            <rFont val="Arial"/>
          </rPr>
          <t>Ô chỉ tiêu có định dạng số. Đơn vị tính x 1 (hoặc %)</t>
        </r>
      </text>
    </comment>
    <comment ref="G21" authorId="0" shapeId="0">
      <text>
        <r>
          <rPr>
            <sz val="10"/>
            <rFont val="Arial"/>
          </rPr>
          <t>Ô chỉ tiêu có định dạng số. Đơn vị tính x 1 (hoặc %)</t>
        </r>
      </text>
    </comment>
    <comment ref="H21" authorId="0" shapeId="0">
      <text>
        <r>
          <rPr>
            <sz val="10"/>
            <rFont val="Arial"/>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rPr>
          <t>Ô chỉ tiêu có định dạng số. Đơn vị tính x 1 (hoặc %)
Dữ liệu động đầu vào hợp lệ khi chỉ được thêm dòng trên ô này.</t>
        </r>
      </text>
    </comment>
    <comment ref="B3" authorId="0" shapeId="0">
      <text>
        <r>
          <rPr>
            <sz val="10"/>
            <rFont val="Arial"/>
          </rPr>
          <t>Ô chỉ tiêu có định dạng ký tự
Dữ liệu động đầu vào hợp lệ khi chỉ được thêm dòng trên ô này.</t>
        </r>
      </text>
    </comment>
    <comment ref="C3" authorId="0" shapeId="0">
      <text>
        <r>
          <rPr>
            <sz val="10"/>
            <rFont val="Arial"/>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rPr>
          <t>Ô chỉ tiêu có định dạng số. Đơn vị tính x 1 (hoặc %)</t>
        </r>
      </text>
    </comment>
    <comment ref="E2" authorId="0" shapeId="0">
      <text>
        <r>
          <rPr>
            <sz val="10"/>
            <rFont val="Arial"/>
          </rPr>
          <t>Ô chỉ tiêu có định dạng số. Đơn vị tính x 1 (hoặc %)</t>
        </r>
      </text>
    </comment>
    <comment ref="F2"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F3" authorId="0" shapeId="0">
      <text>
        <r>
          <rPr>
            <sz val="10"/>
            <rFont val="Arial"/>
          </rPr>
          <t>Ô chỉ tiêu có định dạng số. Đơn vị tính x 1 (hoặc %)</t>
        </r>
      </text>
    </comment>
    <comment ref="A5" authorId="0" shapeId="0">
      <text>
        <r>
          <rPr>
            <sz val="10"/>
            <rFont val="Arial"/>
          </rPr>
          <t>Ô chỉ tiêu có định dạng ký tự
Dữ liệu động đầu vào hợp lệ khi chỉ được thêm dòng trên ô này.</t>
        </r>
      </text>
    </comment>
    <comment ref="B5" authorId="0" shapeId="0">
      <text>
        <r>
          <rPr>
            <sz val="10"/>
            <rFont val="Arial"/>
          </rPr>
          <t>Ô chỉ tiêu có định dạng ký tự
Dữ liệu động đầu vào hợp lệ khi chỉ được thêm dòng trên ô này.</t>
        </r>
      </text>
    </comment>
    <comment ref="C5" authorId="0" shapeId="0">
      <text>
        <r>
          <rPr>
            <sz val="10"/>
            <rFont val="Arial"/>
          </rPr>
          <t>Ô chỉ tiêu có định dạng ký tự
Dữ liệu động đầu vào hợp lệ khi chỉ được thêm dòng trên ô này.</t>
        </r>
      </text>
    </comment>
    <comment ref="D5" authorId="0" shapeId="0">
      <text>
        <r>
          <rPr>
            <sz val="10"/>
            <rFont val="Arial"/>
          </rPr>
          <t>Ô chỉ tiêu có định dạng số. Đơn vị tính x 1 (hoặc %)
Dữ liệu động đầu vào hợp lệ khi chỉ được thêm dòng trên ô này.</t>
        </r>
      </text>
    </comment>
    <comment ref="E5" authorId="0" shapeId="0">
      <text>
        <r>
          <rPr>
            <sz val="10"/>
            <rFont val="Arial"/>
          </rPr>
          <t>Ô chỉ tiêu có định dạng số. Đơn vị tính x 1 (hoặc %)
Dữ liệu động đầu vào hợp lệ khi chỉ được thêm dòng trên ô này.</t>
        </r>
      </text>
    </comment>
    <comment ref="F5" authorId="0" shapeId="0">
      <text>
        <r>
          <rPr>
            <sz val="10"/>
            <rFont val="Arial"/>
          </rPr>
          <t>Ô chỉ tiêu có định dạng số. Đơn vị tính x 1 (hoặc %)
Dữ liệu động đầu vào hợp lệ khi chỉ được thêm dòng trên ô này.</t>
        </r>
      </text>
    </comment>
    <comment ref="A7" authorId="0" shapeId="0">
      <text>
        <r>
          <rPr>
            <sz val="10"/>
            <rFont val="Arial"/>
          </rPr>
          <t>Ô chỉ tiêu có định dạng ký tự
Dữ liệu động đầu vào hợp lệ khi chỉ được thêm dòng trên ô này.</t>
        </r>
      </text>
    </comment>
    <comment ref="B7" authorId="0" shapeId="0">
      <text>
        <r>
          <rPr>
            <sz val="10"/>
            <rFont val="Arial"/>
          </rPr>
          <t>Ô chỉ tiêu có định dạng ký tự
Dữ liệu động đầu vào hợp lệ khi chỉ được thêm dòng trên ô này.</t>
        </r>
      </text>
    </comment>
    <comment ref="C7" authorId="0" shapeId="0">
      <text>
        <r>
          <rPr>
            <sz val="10"/>
            <rFont val="Arial"/>
          </rPr>
          <t>Ô chỉ tiêu có định dạng ký tự
Dữ liệu động đầu vào hợp lệ khi chỉ được thêm dòng trên ô này.</t>
        </r>
      </text>
    </comment>
    <comment ref="D7" authorId="0" shapeId="0">
      <text>
        <r>
          <rPr>
            <sz val="10"/>
            <rFont val="Arial"/>
          </rPr>
          <t>Ô chỉ tiêu có định dạng số. Đơn vị tính x 1 (hoặc %)
Dữ liệu động đầu vào hợp lệ khi chỉ được thêm dòng trên ô này.</t>
        </r>
      </text>
    </comment>
    <comment ref="E7" authorId="0" shapeId="0">
      <text>
        <r>
          <rPr>
            <sz val="10"/>
            <rFont val="Arial"/>
          </rPr>
          <t>Ô chỉ tiêu có định dạng số. Đơn vị tính x 1 (hoặc %)
Dữ liệu động đầu vào hợp lệ khi chỉ được thêm dòng trên ô này.</t>
        </r>
      </text>
    </comment>
    <comment ref="F7" authorId="0" shapeId="0">
      <text>
        <r>
          <rPr>
            <sz val="10"/>
            <rFont val="Arial"/>
          </rPr>
          <t>Ô chỉ tiêu có định dạng số. Đơn vị tính x 1 (hoặc %)
Dữ liệu động đầu vào hợp lệ khi chỉ được thêm dòng trên ô này.</t>
        </r>
      </text>
    </comment>
    <comment ref="A9" authorId="0" shapeId="0">
      <text>
        <r>
          <rPr>
            <sz val="10"/>
            <rFont val="Arial"/>
          </rPr>
          <t>Ô chỉ tiêu có định dạng ký tự
Dữ liệu động đầu vào hợp lệ khi chỉ được thêm dòng trên ô này.</t>
        </r>
      </text>
    </comment>
    <comment ref="B9" authorId="0" shapeId="0">
      <text>
        <r>
          <rPr>
            <sz val="10"/>
            <rFont val="Arial"/>
          </rPr>
          <t>Ô chỉ tiêu có định dạng ký tự
Dữ liệu động đầu vào hợp lệ khi chỉ được thêm dòng trên ô này.</t>
        </r>
      </text>
    </comment>
    <comment ref="C9" authorId="0" shapeId="0">
      <text>
        <r>
          <rPr>
            <sz val="10"/>
            <rFont val="Arial"/>
          </rPr>
          <t>Ô chỉ tiêu có định dạng ký tự
Dữ liệu động đầu vào hợp lệ khi chỉ được thêm dòng trên ô này.</t>
        </r>
      </text>
    </comment>
    <comment ref="D9" authorId="0" shapeId="0">
      <text>
        <r>
          <rPr>
            <sz val="10"/>
            <rFont val="Arial"/>
          </rPr>
          <t>Ô chỉ tiêu có định dạng số. Đơn vị tính x 1 (hoặc %)
Dữ liệu động đầu vào hợp lệ khi chỉ được thêm dòng trên ô này.</t>
        </r>
      </text>
    </comment>
    <comment ref="E9" authorId="0" shapeId="0">
      <text>
        <r>
          <rPr>
            <sz val="10"/>
            <rFont val="Arial"/>
          </rPr>
          <t>Ô chỉ tiêu có định dạng số. Đơn vị tính x 1 (hoặc %)
Dữ liệu động đầu vào hợp lệ khi chỉ được thêm dòng trên ô này.</t>
        </r>
      </text>
    </comment>
    <comment ref="F9" authorId="0" shapeId="0">
      <text>
        <r>
          <rPr>
            <sz val="10"/>
            <rFont val="Arial"/>
          </rPr>
          <t>Ô chỉ tiêu có định dạng số. Đơn vị tính x 1 (hoặc %)
Dữ liệu động đầu vào hợp lệ khi chỉ được thêm dòng trên ô này.</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ký tự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số. Đơn vị tính x 1 (hoặc %)
Dữ liệu động đầu vào hợp lệ khi chỉ được thêm dòng trên ô này.</t>
        </r>
      </text>
    </comment>
    <comment ref="F11" authorId="0" shapeId="0">
      <text>
        <r>
          <rPr>
            <sz val="10"/>
            <rFont val="Arial"/>
          </rPr>
          <t>Ô chỉ tiêu có định dạng số. Đơn vị tính x 1 (hoặc %)
Dữ liệu động đầu vào hợp lệ khi chỉ được thêm dòng trên ô này.</t>
        </r>
      </text>
    </comment>
    <comment ref="D12" authorId="0" shapeId="0">
      <text>
        <r>
          <rPr>
            <sz val="10"/>
            <rFont val="Arial"/>
          </rPr>
          <t>Ô chỉ tiêu có định dạng số. Đơn vị tính x 1 (hoặc %)</t>
        </r>
      </text>
    </comment>
    <comment ref="E12" authorId="0" shapeId="0">
      <text>
        <r>
          <rPr>
            <sz val="10"/>
            <rFont val="Arial"/>
          </rPr>
          <t>Ô chỉ tiêu có định dạng số. Đơn vị tính x 1 (hoặc %)</t>
        </r>
      </text>
    </comment>
    <comment ref="F12" authorId="0" shapeId="0">
      <text>
        <r>
          <rPr>
            <sz val="10"/>
            <rFont val="Arial"/>
          </rPr>
          <t>Ô chỉ tiêu có định dạng số. Đơn vị tính x 1 (hoặc %)</t>
        </r>
      </text>
    </comment>
    <comment ref="A14" authorId="0" shapeId="0">
      <text>
        <r>
          <rPr>
            <sz val="10"/>
            <rFont val="Arial"/>
          </rPr>
          <t>Ô chỉ tiêu có định dạng ký tự
Dữ liệu động đầu vào hợp lệ khi chỉ được thêm dòng trên ô này.</t>
        </r>
      </text>
    </comment>
    <comment ref="B14" authorId="0" shapeId="0">
      <text>
        <r>
          <rPr>
            <sz val="10"/>
            <rFont val="Arial"/>
          </rPr>
          <t>Ô chỉ tiêu có định dạng ký tự
Dữ liệu động đầu vào hợp lệ khi chỉ được thêm dòng trên ô này.</t>
        </r>
      </text>
    </comment>
    <comment ref="C14" authorId="0" shapeId="0">
      <text>
        <r>
          <rPr>
            <sz val="10"/>
            <rFont val="Arial"/>
          </rPr>
          <t>Ô chỉ tiêu có định dạng ký tự
Dữ liệu động đầu vào hợp lệ khi chỉ được thêm dòng trên ô này.</t>
        </r>
      </text>
    </comment>
    <comment ref="D14" authorId="0" shapeId="0">
      <text>
        <r>
          <rPr>
            <sz val="10"/>
            <rFont val="Arial"/>
          </rPr>
          <t>Ô chỉ tiêu có định dạng số. Đơn vị tính x 1 (hoặc %)
Dữ liệu động đầu vào hợp lệ khi chỉ được thêm dòng trên ô này.</t>
        </r>
      </text>
    </comment>
    <comment ref="E14" authorId="0" shapeId="0">
      <text>
        <r>
          <rPr>
            <sz val="10"/>
            <rFont val="Arial"/>
          </rPr>
          <t>Ô chỉ tiêu có định dạng số. Đơn vị tính x 1 (hoặc %)
Dữ liệu động đầu vào hợp lệ khi chỉ được thêm dòng trên ô này.</t>
        </r>
      </text>
    </comment>
    <comment ref="F14" authorId="0" shapeId="0">
      <text>
        <r>
          <rPr>
            <sz val="10"/>
            <rFont val="Arial"/>
          </rPr>
          <t>Ô chỉ tiêu có định dạng số. Đơn vị tính x 1 (hoặc %)
Dữ liệu động đầu vào hợp lệ khi chỉ được thêm dòng trên ô này.</t>
        </r>
      </text>
    </comment>
    <comment ref="A16" authorId="0" shapeId="0">
      <text>
        <r>
          <rPr>
            <sz val="10"/>
            <rFont val="Arial"/>
          </rPr>
          <t>Ô chỉ tiêu có định dạng số. Đơn vị tính x 1 (hoặc %)
Dữ liệu động đầu vào hợp lệ khi chỉ được thêm dòng trên ô này.</t>
        </r>
      </text>
    </comment>
    <comment ref="B16" authorId="0" shapeId="0">
      <text>
        <r>
          <rPr>
            <sz val="10"/>
            <rFont val="Arial"/>
          </rPr>
          <t>Ô chỉ tiêu có định dạng ký tự
Dữ liệu động đầu vào hợp lệ khi chỉ được thêm dòng trên ô này.</t>
        </r>
      </text>
    </comment>
    <comment ref="C16" authorId="0" shapeId="0">
      <text>
        <r>
          <rPr>
            <sz val="10"/>
            <rFont val="Arial"/>
          </rPr>
          <t>Ô chỉ tiêu có định dạng số. Đơn vị tính x 1 (hoặc %)
Dữ liệu động đầu vào hợp lệ khi chỉ được thêm dòng trên ô này.</t>
        </r>
      </text>
    </comment>
    <comment ref="D16" authorId="0" shapeId="0">
      <text>
        <r>
          <rPr>
            <sz val="10"/>
            <rFont val="Arial"/>
          </rPr>
          <t>Ô chỉ tiêu có định dạng số. Đơn vị tính x 1 (hoặc %)
Dữ liệu động đầu vào hợp lệ khi chỉ được thêm dòng trên ô này.</t>
        </r>
      </text>
    </comment>
    <comment ref="E16" authorId="0" shapeId="0">
      <text>
        <r>
          <rPr>
            <sz val="10"/>
            <rFont val="Arial"/>
          </rPr>
          <t>Ô chỉ tiêu có định dạng số. Đơn vị tính x 1 (hoặc %)
Dữ liệu động đầu vào hợp lệ khi chỉ được thêm dòng trên ô này.</t>
        </r>
      </text>
    </comment>
    <comment ref="F16" authorId="0" shapeId="0">
      <text>
        <r>
          <rPr>
            <sz val="10"/>
            <rFont val="Arial"/>
          </rPr>
          <t>Ô chỉ tiêu có định dạng số. Đơn vị tính x 1 (hoặc %)
Dữ liệu động đầu vào hợp lệ khi chỉ được thêm dòng trên ô này.</t>
        </r>
      </text>
    </comment>
    <comment ref="A17" authorId="0" shapeId="0">
      <text>
        <r>
          <rPr>
            <sz val="10"/>
            <rFont val="Arial"/>
          </rPr>
          <t>Ô chỉ tiêu có định dạng số. Đơn vị tính x 1 (hoặc %)
Dữ liệu động đầu vào hợp lệ khi chỉ được thêm dòng trên ô này.</t>
        </r>
      </text>
    </comment>
    <comment ref="B17" authorId="0" shapeId="0">
      <text>
        <r>
          <rPr>
            <sz val="10"/>
            <rFont val="Arial"/>
          </rPr>
          <t>Ô chỉ tiêu có định dạng ký tự
Dữ liệu động đầu vào hợp lệ khi chỉ được thêm dòng trên ô này.</t>
        </r>
      </text>
    </comment>
    <comment ref="C17" authorId="0" shapeId="0">
      <text>
        <r>
          <rPr>
            <sz val="10"/>
            <rFont val="Arial"/>
          </rPr>
          <t>Ô chỉ tiêu có định dạng số. Đơn vị tính x 1 (hoặc %)
Dữ liệu động đầu vào hợp lệ khi chỉ được thêm dòng trên ô này.</t>
        </r>
      </text>
    </comment>
    <comment ref="D17" authorId="0" shapeId="0">
      <text>
        <r>
          <rPr>
            <sz val="10"/>
            <rFont val="Arial"/>
          </rPr>
          <t>Ô chỉ tiêu có định dạng số. Đơn vị tính x 1 (hoặc %)
Dữ liệu động đầu vào hợp lệ khi chỉ được thêm dòng trên ô này.</t>
        </r>
      </text>
    </comment>
    <comment ref="E17" authorId="0" shapeId="0">
      <text>
        <r>
          <rPr>
            <sz val="10"/>
            <rFont val="Arial"/>
          </rPr>
          <t>Ô chỉ tiêu có định dạng số. Đơn vị tính x 1 (hoặc %)
Dữ liệu động đầu vào hợp lệ khi chỉ được thêm dòng trên ô này.</t>
        </r>
      </text>
    </comment>
    <comment ref="F17" authorId="0" shapeId="0">
      <text>
        <r>
          <rPr>
            <sz val="10"/>
            <rFont val="Arial"/>
          </rPr>
          <t>Ô chỉ tiêu có định dạng số. Đơn vị tính x 1 (hoặc %)
Dữ liệu động đầu vào hợp lệ khi chỉ được thêm dòng trên ô này.</t>
        </r>
      </text>
    </comment>
    <comment ref="A18" authorId="0" shapeId="0">
      <text>
        <r>
          <rPr>
            <sz val="10"/>
            <rFont val="Arial"/>
          </rPr>
          <t>Ô chỉ tiêu có định dạng số. Đơn vị tính x 1 (hoặc %)
Dữ liệu động đầu vào hợp lệ khi chỉ được thêm dòng trên ô này.</t>
        </r>
      </text>
    </comment>
    <comment ref="B18" authorId="0" shapeId="0">
      <text>
        <r>
          <rPr>
            <sz val="10"/>
            <rFont val="Arial"/>
          </rPr>
          <t>Ô chỉ tiêu có định dạng ký tự
Dữ liệu động đầu vào hợp lệ khi chỉ được thêm dòng trên ô này.</t>
        </r>
      </text>
    </comment>
    <comment ref="C18" authorId="0" shapeId="0">
      <text>
        <r>
          <rPr>
            <sz val="10"/>
            <rFont val="Arial"/>
          </rPr>
          <t>Ô chỉ tiêu có định dạng số. Đơn vị tính x 1 (hoặc %)
Dữ liệu động đầu vào hợp lệ khi chỉ được thêm dòng trên ô này.</t>
        </r>
      </text>
    </comment>
    <comment ref="D18" authorId="0" shapeId="0">
      <text>
        <r>
          <rPr>
            <sz val="10"/>
            <rFont val="Arial"/>
          </rPr>
          <t>Ô chỉ tiêu có định dạng số. Đơn vị tính x 1 (hoặc %)
Dữ liệu động đầu vào hợp lệ khi chỉ được thêm dòng trên ô này.</t>
        </r>
      </text>
    </comment>
    <comment ref="E18" authorId="0" shapeId="0">
      <text>
        <r>
          <rPr>
            <sz val="10"/>
            <rFont val="Arial"/>
          </rPr>
          <t>Ô chỉ tiêu có định dạng số. Đơn vị tính x 1 (hoặc %)
Dữ liệu động đầu vào hợp lệ khi chỉ được thêm dòng trên ô này.</t>
        </r>
      </text>
    </comment>
    <comment ref="F18" authorId="0" shapeId="0">
      <text>
        <r>
          <rPr>
            <sz val="10"/>
            <rFont val="Arial"/>
          </rPr>
          <t>Ô chỉ tiêu có định dạng số. Đơn vị tính x 1 (hoặc %)
Dữ liệu động đầu vào hợp lệ khi chỉ được thêm dòng trên ô này.</t>
        </r>
      </text>
    </comment>
    <comment ref="D19" authorId="0" shapeId="0">
      <text>
        <r>
          <rPr>
            <sz val="10"/>
            <rFont val="Arial"/>
          </rPr>
          <t>Ô chỉ tiêu có định dạng số. Đơn vị tính x 1 (hoặc %)</t>
        </r>
      </text>
    </comment>
    <comment ref="E19" authorId="0" shapeId="0">
      <text>
        <r>
          <rPr>
            <sz val="10"/>
            <rFont val="Arial"/>
          </rPr>
          <t>Ô chỉ tiêu có định dạng số. Đơn vị tính x 1 (hoặc %)</t>
        </r>
      </text>
    </comment>
    <comment ref="F19" authorId="0" shapeId="0">
      <text>
        <r>
          <rPr>
            <sz val="10"/>
            <rFont val="Arial"/>
          </rPr>
          <t>Ô chỉ tiêu có định dạng số. Đơn vị tính x 1 (hoặc %)</t>
        </r>
      </text>
    </comment>
    <comment ref="A21" authorId="0" shapeId="0">
      <text>
        <r>
          <rPr>
            <sz val="10"/>
            <rFont val="Arial"/>
          </rPr>
          <t>Ô chỉ tiêu có định dạng số. Đơn vị tính x 1 (hoặc %)
Dữ liệu động đầu vào hợp lệ khi chỉ được thêm dòng trên ô này.</t>
        </r>
      </text>
    </comment>
    <comment ref="B21" authorId="0" shapeId="0">
      <text>
        <r>
          <rPr>
            <sz val="10"/>
            <rFont val="Arial"/>
          </rPr>
          <t>Ô chỉ tiêu có định dạng ký tự
Dữ liệu động đầu vào hợp lệ khi chỉ được thêm dòng trên ô này.</t>
        </r>
      </text>
    </comment>
    <comment ref="C21" authorId="0" shapeId="0">
      <text>
        <r>
          <rPr>
            <sz val="10"/>
            <rFont val="Arial"/>
          </rPr>
          <t>Ô chỉ tiêu có định dạng số. Đơn vị tính x 1 (hoặc %)
Dữ liệu động đầu vào hợp lệ khi chỉ được thêm dòng trên ô này.</t>
        </r>
      </text>
    </comment>
    <comment ref="D21" authorId="0" shapeId="0">
      <text>
        <r>
          <rPr>
            <sz val="10"/>
            <rFont val="Arial"/>
          </rPr>
          <t>Ô chỉ tiêu có định dạng số. Đơn vị tính x 1 (hoặc %)
Dữ liệu động đầu vào hợp lệ khi chỉ được thêm dòng trên ô này.</t>
        </r>
      </text>
    </comment>
    <comment ref="E21" authorId="0" shapeId="0">
      <text>
        <r>
          <rPr>
            <sz val="10"/>
            <rFont val="Arial"/>
          </rPr>
          <t>Ô chỉ tiêu có định dạng số. Đơn vị tính x 1 (hoặc %)
Dữ liệu động đầu vào hợp lệ khi chỉ được thêm dòng trên ô này.</t>
        </r>
      </text>
    </comment>
    <comment ref="F21" authorId="0" shapeId="0">
      <text>
        <r>
          <rPr>
            <sz val="10"/>
            <rFont val="Arial"/>
          </rPr>
          <t>Ô chỉ tiêu có định dạng số. Đơn vị tính x 1 (hoặc %)
Dữ liệu động đầu vào hợp lệ khi chỉ được thêm dòng trên ô này.</t>
        </r>
      </text>
    </comment>
    <comment ref="A22" authorId="0" shapeId="0">
      <text>
        <r>
          <rPr>
            <sz val="10"/>
            <rFont val="Arial"/>
          </rPr>
          <t>Ô chỉ tiêu có định dạng số. Đơn vị tính x 1 (hoặc %)
Dữ liệu động đầu vào hợp lệ khi chỉ được thêm dòng trên ô này.</t>
        </r>
      </text>
    </comment>
    <comment ref="B22" authorId="0" shapeId="0">
      <text>
        <r>
          <rPr>
            <sz val="10"/>
            <rFont val="Arial"/>
          </rPr>
          <t>Ô chỉ tiêu có định dạng ký tự
Dữ liệu động đầu vào hợp lệ khi chỉ được thêm dòng trên ô này.</t>
        </r>
      </text>
    </comment>
    <comment ref="C22" authorId="0" shapeId="0">
      <text>
        <r>
          <rPr>
            <sz val="10"/>
            <rFont val="Arial"/>
          </rPr>
          <t>Ô chỉ tiêu có định dạng số. Đơn vị tính x 1 (hoặc %)
Dữ liệu động đầu vào hợp lệ khi chỉ được thêm dòng trên ô này.</t>
        </r>
      </text>
    </comment>
    <comment ref="D22" authorId="0" shapeId="0">
      <text>
        <r>
          <rPr>
            <sz val="10"/>
            <rFont val="Arial"/>
          </rPr>
          <t>Ô chỉ tiêu có định dạng số. Đơn vị tính x 1 (hoặc %)
Dữ liệu động đầu vào hợp lệ khi chỉ được thêm dòng trên ô này.</t>
        </r>
      </text>
    </comment>
    <comment ref="E22" authorId="0" shapeId="0">
      <text>
        <r>
          <rPr>
            <sz val="10"/>
            <rFont val="Arial"/>
          </rPr>
          <t>Ô chỉ tiêu có định dạng số. Đơn vị tính x 1 (hoặc %)
Dữ liệu động đầu vào hợp lệ khi chỉ được thêm dòng trên ô này.</t>
        </r>
      </text>
    </comment>
    <comment ref="F22" authorId="0" shapeId="0">
      <text>
        <r>
          <rPr>
            <sz val="10"/>
            <rFont val="Arial"/>
          </rPr>
          <t>Ô chỉ tiêu có định dạng số. Đơn vị tính x 1 (hoặc %)
Dữ liệu động đầu vào hợp lệ khi chỉ được thêm dòng trên ô này.</t>
        </r>
      </text>
    </comment>
    <comment ref="D23" authorId="0" shapeId="0">
      <text>
        <r>
          <rPr>
            <sz val="10"/>
            <rFont val="Arial"/>
          </rPr>
          <t>Ô chỉ tiêu có định dạng số. Đơn vị tính x 1 (hoặc %)</t>
        </r>
      </text>
    </comment>
    <comment ref="E23" authorId="0" shapeId="0">
      <text>
        <r>
          <rPr>
            <sz val="10"/>
            <rFont val="Arial"/>
          </rPr>
          <t>Ô chỉ tiêu có định dạng số. Đơn vị tính x 1 (hoặc %)</t>
        </r>
      </text>
    </comment>
    <comment ref="F23" authorId="0" shapeId="0">
      <text>
        <r>
          <rPr>
            <sz val="10"/>
            <rFont val="Arial"/>
          </rPr>
          <t>Ô chỉ tiêu có định dạng số. Đơn vị tính x 1 (hoặc %)</t>
        </r>
      </text>
    </comment>
    <comment ref="A25" authorId="0" shapeId="0">
      <text>
        <r>
          <rPr>
            <sz val="10"/>
            <rFont val="Arial"/>
          </rPr>
          <t>Ô chỉ tiêu có định dạng ký tự
Dữ liệu động đầu vào hợp lệ khi chỉ được thêm dòng trên ô này.</t>
        </r>
      </text>
    </comment>
    <comment ref="B25" authorId="0" shapeId="0">
      <text>
        <r>
          <rPr>
            <sz val="10"/>
            <rFont val="Arial"/>
          </rPr>
          <t>Ô chỉ tiêu có định dạng ký tự
Dữ liệu động đầu vào hợp lệ khi chỉ được thêm dòng trên ô này.</t>
        </r>
      </text>
    </comment>
    <comment ref="C25" authorId="0" shapeId="0">
      <text>
        <r>
          <rPr>
            <sz val="10"/>
            <rFont val="Arial"/>
          </rPr>
          <t>Ô chỉ tiêu có định dạng ký tự
Dữ liệu động đầu vào hợp lệ khi chỉ được thêm dòng trên ô này.</t>
        </r>
      </text>
    </comment>
    <comment ref="D25" authorId="0" shapeId="0">
      <text>
        <r>
          <rPr>
            <sz val="10"/>
            <rFont val="Arial"/>
          </rPr>
          <t>Ô chỉ tiêu có định dạng số. Đơn vị tính x 1 (hoặc %)
Dữ liệu động đầu vào hợp lệ khi chỉ được thêm dòng trên ô này.</t>
        </r>
      </text>
    </comment>
    <comment ref="E25" authorId="0" shapeId="0">
      <text>
        <r>
          <rPr>
            <sz val="10"/>
            <rFont val="Arial"/>
          </rPr>
          <t>Ô chỉ tiêu có định dạng số. Đơn vị tính x 1 (hoặc %)
Dữ liệu động đầu vào hợp lệ khi chỉ được thêm dòng trên ô này.</t>
        </r>
      </text>
    </comment>
    <comment ref="F25" authorId="0" shapeId="0">
      <text>
        <r>
          <rPr>
            <sz val="10"/>
            <rFont val="Arial"/>
          </rPr>
          <t>Ô chỉ tiêu có định dạng số. Đơn vị tính x 1 (hoặc %)
Dữ liệu động đầu vào hợp lệ khi chỉ được thêm dòng trên ô này.</t>
        </r>
      </text>
    </comment>
    <comment ref="A27" authorId="0" shapeId="0">
      <text>
        <r>
          <rPr>
            <sz val="10"/>
            <rFont val="Arial"/>
          </rPr>
          <t>Ô chỉ tiêu có định dạng ký tự
Dữ liệu động đầu vào hợp lệ khi chỉ được thêm dòng trên ô này.</t>
        </r>
      </text>
    </comment>
    <comment ref="B27" authorId="0" shapeId="0">
      <text>
        <r>
          <rPr>
            <sz val="10"/>
            <rFont val="Arial"/>
          </rPr>
          <t>Ô chỉ tiêu có định dạng ký tự
Dữ liệu động đầu vào hợp lệ khi chỉ được thêm dòng trên ô này.</t>
        </r>
      </text>
    </comment>
    <comment ref="C27" authorId="0" shapeId="0">
      <text>
        <r>
          <rPr>
            <sz val="10"/>
            <rFont val="Arial"/>
          </rPr>
          <t>Ô chỉ tiêu có định dạng ký tự
Dữ liệu động đầu vào hợp lệ khi chỉ được thêm dòng trên ô này.</t>
        </r>
      </text>
    </comment>
    <comment ref="D27" authorId="0" shapeId="0">
      <text>
        <r>
          <rPr>
            <sz val="10"/>
            <rFont val="Arial"/>
          </rPr>
          <t>Ô chỉ tiêu có định dạng số. Đơn vị tính x 1 (hoặc %)
Dữ liệu động đầu vào hợp lệ khi chỉ được thêm dòng trên ô này.</t>
        </r>
      </text>
    </comment>
    <comment ref="E27" authorId="0" shapeId="0">
      <text>
        <r>
          <rPr>
            <sz val="10"/>
            <rFont val="Arial"/>
          </rPr>
          <t>Ô chỉ tiêu có định dạng số. Đơn vị tính x 1 (hoặc %)
Dữ liệu động đầu vào hợp lệ khi chỉ được thêm dòng trên ô này.</t>
        </r>
      </text>
    </comment>
    <comment ref="F27" authorId="0" shapeId="0">
      <text>
        <r>
          <rPr>
            <sz val="10"/>
            <rFont val="Arial"/>
          </rPr>
          <t>Ô chỉ tiêu có định dạng số. Đơn vị tính x 1 (hoặc %)
Dữ liệu động đầu vào hợp lệ khi chỉ được thêm dòng trên ô này.</t>
        </r>
      </text>
    </comment>
    <comment ref="A29" authorId="0" shapeId="0">
      <text>
        <r>
          <rPr>
            <sz val="10"/>
            <rFont val="Arial"/>
          </rPr>
          <t>Ô chỉ tiêu có định dạng ký tự
Dữ liệu động đầu vào hợp lệ khi chỉ được thêm dòng trên ô này.</t>
        </r>
      </text>
    </comment>
    <comment ref="B29" authorId="0" shapeId="0">
      <text>
        <r>
          <rPr>
            <sz val="10"/>
            <rFont val="Arial"/>
          </rPr>
          <t>Ô chỉ tiêu có định dạng ký tự
Dữ liệu động đầu vào hợp lệ khi chỉ được thêm dòng trên ô này.</t>
        </r>
      </text>
    </comment>
    <comment ref="C29" authorId="0" shapeId="0">
      <text>
        <r>
          <rPr>
            <sz val="10"/>
            <rFont val="Arial"/>
          </rPr>
          <t>Ô chỉ tiêu có định dạng ký tự
Dữ liệu động đầu vào hợp lệ khi chỉ được thêm dòng trên ô này.</t>
        </r>
      </text>
    </comment>
    <comment ref="D29" authorId="0" shapeId="0">
      <text>
        <r>
          <rPr>
            <sz val="10"/>
            <rFont val="Arial"/>
          </rPr>
          <t>Ô chỉ tiêu có định dạng số. Đơn vị tính x 1 (hoặc %)
Dữ liệu động đầu vào hợp lệ khi chỉ được thêm dòng trên ô này.</t>
        </r>
      </text>
    </comment>
    <comment ref="E29" authorId="0" shapeId="0">
      <text>
        <r>
          <rPr>
            <sz val="10"/>
            <rFont val="Arial"/>
          </rPr>
          <t>Ô chỉ tiêu có định dạng số. Đơn vị tính x 1 (hoặc %)
Dữ liệu động đầu vào hợp lệ khi chỉ được thêm dòng trên ô này.</t>
        </r>
      </text>
    </comment>
    <comment ref="F29" authorId="0" shapeId="0">
      <text>
        <r>
          <rPr>
            <sz val="10"/>
            <rFont val="Arial"/>
          </rPr>
          <t>Ô chỉ tiêu có định dạng số. Đơn vị tính x 1 (hoặc %)
Dữ liệu động đầu vào hợp lệ khi chỉ được thêm dòng trên ô này.</t>
        </r>
      </text>
    </comment>
    <comment ref="A31" authorId="0" shapeId="0">
      <text>
        <r>
          <rPr>
            <sz val="10"/>
            <rFont val="Arial"/>
          </rPr>
          <t>Ô chỉ tiêu có định dạng số. Đơn vị tính x 1 (hoặc %)
Dữ liệu động đầu vào hợp lệ khi chỉ được thêm dòng trên ô này.</t>
        </r>
      </text>
    </comment>
    <comment ref="B31" authorId="0" shapeId="0">
      <text>
        <r>
          <rPr>
            <sz val="10"/>
            <rFont val="Arial"/>
          </rPr>
          <t>Ô chỉ tiêu có định dạng ký tự
Dữ liệu động đầu vào hợp lệ khi chỉ được thêm dòng trên ô này.</t>
        </r>
      </text>
    </comment>
    <comment ref="C31" authorId="0" shapeId="0">
      <text>
        <r>
          <rPr>
            <sz val="10"/>
            <rFont val="Arial"/>
          </rPr>
          <t>Ô chỉ tiêu có định dạng số. Đơn vị tính x 1 (hoặc %)
Dữ liệu động đầu vào hợp lệ khi chỉ được thêm dòng trên ô này.</t>
        </r>
      </text>
    </comment>
    <comment ref="D31" authorId="0" shapeId="0">
      <text>
        <r>
          <rPr>
            <sz val="10"/>
            <rFont val="Arial"/>
          </rPr>
          <t>Ô chỉ tiêu có định dạng số. Đơn vị tính x 1 (hoặc %)
Dữ liệu động đầu vào hợp lệ khi chỉ được thêm dòng trên ô này.</t>
        </r>
      </text>
    </comment>
    <comment ref="E31" authorId="0" shapeId="0">
      <text>
        <r>
          <rPr>
            <sz val="10"/>
            <rFont val="Arial"/>
          </rPr>
          <t>Ô chỉ tiêu có định dạng số. Đơn vị tính x 1 (hoặc %)
Dữ liệu động đầu vào hợp lệ khi chỉ được thêm dòng trên ô này.</t>
        </r>
      </text>
    </comment>
    <comment ref="F31" authorId="0" shapeId="0">
      <text>
        <r>
          <rPr>
            <sz val="10"/>
            <rFont val="Arial"/>
          </rPr>
          <t>Ô chỉ tiêu có định dạng số. Đơn vị tính x 1 (hoặc %)
Dữ liệu động đầu vào hợp lệ khi chỉ được thêm dòng trên ô này.</t>
        </r>
      </text>
    </comment>
    <comment ref="D32" authorId="0" shapeId="0">
      <text>
        <r>
          <rPr>
            <sz val="10"/>
            <rFont val="Arial"/>
          </rPr>
          <t>Ô chỉ tiêu có định dạng số. Đơn vị tính x 1 (hoặc %)</t>
        </r>
      </text>
    </comment>
    <comment ref="E32" authorId="0" shapeId="0">
      <text>
        <r>
          <rPr>
            <sz val="10"/>
            <rFont val="Arial"/>
          </rPr>
          <t>Ô chỉ tiêu có định dạng số. Đơn vị tính x 1 (hoặc %)</t>
        </r>
      </text>
    </comment>
    <comment ref="F32" authorId="0" shapeId="0">
      <text>
        <r>
          <rPr>
            <sz val="10"/>
            <rFont val="Arial"/>
          </rPr>
          <t>Ô chỉ tiêu có định dạng số. Đơn vị tính x 1 (hoặc %)</t>
        </r>
      </text>
    </comment>
    <comment ref="A34" authorId="0" shapeId="0">
      <text>
        <r>
          <rPr>
            <sz val="10"/>
            <rFont val="Arial"/>
          </rPr>
          <t>Ô chỉ tiêu có định dạng số. Đơn vị tính x 1 (hoặc %)
Dữ liệu động đầu vào hợp lệ khi chỉ được thêm dòng trên ô này.</t>
        </r>
      </text>
    </comment>
    <comment ref="B34" authorId="0" shapeId="0">
      <text>
        <r>
          <rPr>
            <sz val="10"/>
            <rFont val="Arial"/>
          </rPr>
          <t>Ô chỉ tiêu có định dạng ký tự
Dữ liệu động đầu vào hợp lệ khi chỉ được thêm dòng trên ô này.</t>
        </r>
      </text>
    </comment>
    <comment ref="C34" authorId="0" shapeId="0">
      <text>
        <r>
          <rPr>
            <sz val="10"/>
            <rFont val="Arial"/>
          </rPr>
          <t>Ô chỉ tiêu có định dạng số. Đơn vị tính x 1 (hoặc %)
Dữ liệu động đầu vào hợp lệ khi chỉ được thêm dòng trên ô này.</t>
        </r>
      </text>
    </comment>
    <comment ref="D34" authorId="0" shapeId="0">
      <text>
        <r>
          <rPr>
            <sz val="10"/>
            <rFont val="Arial"/>
          </rPr>
          <t>Ô chỉ tiêu có định dạng số. Đơn vị tính x 1 (hoặc %)
Dữ liệu động đầu vào hợp lệ khi chỉ được thêm dòng trên ô này.</t>
        </r>
      </text>
    </comment>
    <comment ref="E34" authorId="0" shapeId="0">
      <text>
        <r>
          <rPr>
            <sz val="10"/>
            <rFont val="Arial"/>
          </rPr>
          <t>Ô chỉ tiêu có định dạng số. Đơn vị tính x 1 (hoặc %)
Dữ liệu động đầu vào hợp lệ khi chỉ được thêm dòng trên ô này.</t>
        </r>
      </text>
    </comment>
    <comment ref="F34" authorId="0" shapeId="0">
      <text>
        <r>
          <rPr>
            <sz val="10"/>
            <rFont val="Arial"/>
          </rPr>
          <t>Ô chỉ tiêu có định dạng số. Đơn vị tính x 1 (hoặc %)
Dữ liệu động đầu vào hợp lệ khi chỉ được thêm dòng trên ô này.</t>
        </r>
      </text>
    </comment>
    <comment ref="D35" authorId="0" shapeId="0">
      <text>
        <r>
          <rPr>
            <sz val="10"/>
            <rFont val="Arial"/>
          </rPr>
          <t>Ô chỉ tiêu có định dạng số. Đơn vị tính x 1 (hoặc %)</t>
        </r>
      </text>
    </comment>
    <comment ref="E35" authorId="0" shapeId="0">
      <text>
        <r>
          <rPr>
            <sz val="10"/>
            <rFont val="Arial"/>
          </rPr>
          <t>Ô chỉ tiêu có định dạng số. Đơn vị tính x 1 (hoặc %)</t>
        </r>
      </text>
    </comment>
    <comment ref="F35" authorId="0" shapeId="0">
      <text>
        <r>
          <rPr>
            <sz val="10"/>
            <rFont val="Arial"/>
          </rPr>
          <t>Ô chỉ tiêu có định dạng số. Đơn vị tính x 1 (hoặc %)</t>
        </r>
      </text>
    </comment>
    <comment ref="A37" authorId="0" shapeId="0">
      <text>
        <r>
          <rPr>
            <sz val="10"/>
            <rFont val="Arial"/>
          </rPr>
          <t>Ô chỉ tiêu có định dạng số. Đơn vị tính x 1 (hoặc %)
Dữ liệu động đầu vào hợp lệ khi chỉ được thêm dòng trên ô này.</t>
        </r>
      </text>
    </comment>
    <comment ref="B37" authorId="0" shapeId="0">
      <text>
        <r>
          <rPr>
            <sz val="10"/>
            <rFont val="Arial"/>
          </rPr>
          <t>Ô chỉ tiêu có định dạng ký tự
Dữ liệu động đầu vào hợp lệ khi chỉ được thêm dòng trên ô này.</t>
        </r>
      </text>
    </comment>
    <comment ref="C37" authorId="0" shapeId="0">
      <text>
        <r>
          <rPr>
            <sz val="10"/>
            <rFont val="Arial"/>
          </rPr>
          <t>Ô chỉ tiêu có định dạng số. Đơn vị tính x 1 (hoặc %)
Dữ liệu động đầu vào hợp lệ khi chỉ được thêm dòng trên ô này.</t>
        </r>
      </text>
    </comment>
    <comment ref="D37" authorId="0" shapeId="0">
      <text>
        <r>
          <rPr>
            <sz val="10"/>
            <rFont val="Arial"/>
          </rPr>
          <t>Ô chỉ tiêu có định dạng số. Đơn vị tính x 1 (hoặc %)
Dữ liệu động đầu vào hợp lệ khi chỉ được thêm dòng trên ô này.</t>
        </r>
      </text>
    </comment>
    <comment ref="E37" authorId="0" shapeId="0">
      <text>
        <r>
          <rPr>
            <sz val="10"/>
            <rFont val="Arial"/>
          </rPr>
          <t>Ô chỉ tiêu có định dạng số. Đơn vị tính x 1 (hoặc %)
Dữ liệu động đầu vào hợp lệ khi chỉ được thêm dòng trên ô này.</t>
        </r>
      </text>
    </comment>
    <comment ref="F37" authorId="0" shapeId="0">
      <text>
        <r>
          <rPr>
            <sz val="10"/>
            <rFont val="Arial"/>
          </rPr>
          <t>Ô chỉ tiêu có định dạng số. Đơn vị tính x 1 (hoặc %)
Dữ liệu động đầu vào hợp lệ khi chỉ được thêm dòng trên ô này.</t>
        </r>
      </text>
    </comment>
    <comment ref="A38" authorId="0" shapeId="0">
      <text>
        <r>
          <rPr>
            <sz val="10"/>
            <rFont val="Arial"/>
          </rPr>
          <t>Ô chỉ tiêu có định dạng số. Đơn vị tính x 1 (hoặc %)
Dữ liệu động đầu vào hợp lệ khi chỉ được thêm dòng trên ô này.</t>
        </r>
      </text>
    </comment>
    <comment ref="B38" authorId="0" shapeId="0">
      <text>
        <r>
          <rPr>
            <sz val="10"/>
            <rFont val="Arial"/>
          </rPr>
          <t>Ô chỉ tiêu có định dạng ký tự
Dữ liệu động đầu vào hợp lệ khi chỉ được thêm dòng trên ô này.</t>
        </r>
      </text>
    </comment>
    <comment ref="C38" authorId="0" shapeId="0">
      <text>
        <r>
          <rPr>
            <sz val="10"/>
            <rFont val="Arial"/>
          </rPr>
          <t>Ô chỉ tiêu có định dạng số. Đơn vị tính x 1 (hoặc %)
Dữ liệu động đầu vào hợp lệ khi chỉ được thêm dòng trên ô này.</t>
        </r>
      </text>
    </comment>
    <comment ref="D38" authorId="0" shapeId="0">
      <text>
        <r>
          <rPr>
            <sz val="10"/>
            <rFont val="Arial"/>
          </rPr>
          <t>Ô chỉ tiêu có định dạng số. Đơn vị tính x 1 (hoặc %)
Dữ liệu động đầu vào hợp lệ khi chỉ được thêm dòng trên ô này.</t>
        </r>
      </text>
    </comment>
    <comment ref="E38" authorId="0" shapeId="0">
      <text>
        <r>
          <rPr>
            <sz val="10"/>
            <rFont val="Arial"/>
          </rPr>
          <t>Ô chỉ tiêu có định dạng số. Đơn vị tính x 1 (hoặc %)
Dữ liệu động đầu vào hợp lệ khi chỉ được thêm dòng trên ô này.</t>
        </r>
      </text>
    </comment>
    <comment ref="F38" authorId="0" shapeId="0">
      <text>
        <r>
          <rPr>
            <sz val="10"/>
            <rFont val="Arial"/>
          </rPr>
          <t>Ô chỉ tiêu có định dạng số. Đơn vị tính x 1 (hoặc %)
Dữ liệu động đầu vào hợp lệ khi chỉ được thêm dòng trên ô này.</t>
        </r>
      </text>
    </comment>
    <comment ref="A39" authorId="0" shapeId="0">
      <text>
        <r>
          <rPr>
            <sz val="10"/>
            <rFont val="Arial"/>
          </rPr>
          <t>Ô chỉ tiêu có định dạng số. Đơn vị tính x 1 (hoặc %)
Dữ liệu động đầu vào hợp lệ khi chỉ được thêm dòng trên ô này.</t>
        </r>
      </text>
    </comment>
    <comment ref="B39" authorId="0" shapeId="0">
      <text>
        <r>
          <rPr>
            <sz val="10"/>
            <rFont val="Arial"/>
          </rPr>
          <t>Ô chỉ tiêu có định dạng ký tự
Dữ liệu động đầu vào hợp lệ khi chỉ được thêm dòng trên ô này.</t>
        </r>
      </text>
    </comment>
    <comment ref="C39" authorId="0" shapeId="0">
      <text>
        <r>
          <rPr>
            <sz val="10"/>
            <rFont val="Arial"/>
          </rPr>
          <t>Ô chỉ tiêu có định dạng số. Đơn vị tính x 1 (hoặc %)
Dữ liệu động đầu vào hợp lệ khi chỉ được thêm dòng trên ô này.</t>
        </r>
      </text>
    </comment>
    <comment ref="D39" authorId="0" shapeId="0">
      <text>
        <r>
          <rPr>
            <sz val="10"/>
            <rFont val="Arial"/>
          </rPr>
          <t>Ô chỉ tiêu có định dạng số. Đơn vị tính x 1 (hoặc %)
Dữ liệu động đầu vào hợp lệ khi chỉ được thêm dòng trên ô này.</t>
        </r>
      </text>
    </comment>
    <comment ref="E39" authorId="0" shapeId="0">
      <text>
        <r>
          <rPr>
            <sz val="10"/>
            <rFont val="Arial"/>
          </rPr>
          <t>Ô chỉ tiêu có định dạng số. Đơn vị tính x 1 (hoặc %)
Dữ liệu động đầu vào hợp lệ khi chỉ được thêm dòng trên ô này.</t>
        </r>
      </text>
    </comment>
    <comment ref="F39" authorId="0" shapeId="0">
      <text>
        <r>
          <rPr>
            <sz val="10"/>
            <rFont val="Arial"/>
          </rPr>
          <t>Ô chỉ tiêu có định dạng số. Đơn vị tính x 1 (hoặc %)
Dữ liệu động đầu vào hợp lệ khi chỉ được thêm dòng trên ô này.</t>
        </r>
      </text>
    </comment>
    <comment ref="D40" authorId="0" shapeId="0">
      <text>
        <r>
          <rPr>
            <sz val="10"/>
            <rFont val="Arial"/>
          </rPr>
          <t>Ô chỉ tiêu có định dạng số. Đơn vị tính x 1 (hoặc %)</t>
        </r>
      </text>
    </comment>
    <comment ref="E40" authorId="0" shapeId="0">
      <text>
        <r>
          <rPr>
            <sz val="10"/>
            <rFont val="Arial"/>
          </rPr>
          <t>Ô chỉ tiêu có định dạng số. Đơn vị tính x 1 (hoặc %)</t>
        </r>
      </text>
    </comment>
    <comment ref="F40" authorId="0" shapeId="0">
      <text>
        <r>
          <rPr>
            <sz val="10"/>
            <rFont val="Arial"/>
          </rPr>
          <t>Ô chỉ tiêu có định dạng số. Đơn vị tính x 1 (hoặc %)</t>
        </r>
      </text>
    </comment>
    <comment ref="A42" authorId="0" shapeId="0">
      <text>
        <r>
          <rPr>
            <sz val="10"/>
            <rFont val="Arial"/>
          </rPr>
          <t>Ô chỉ tiêu có định dạng số. Đơn vị tính x 1 (hoặc %)
Dữ liệu động đầu vào hợp lệ khi chỉ được thêm dòng trên ô này.</t>
        </r>
      </text>
    </comment>
    <comment ref="B42" authorId="0" shapeId="0">
      <text>
        <r>
          <rPr>
            <sz val="10"/>
            <rFont val="Arial"/>
          </rPr>
          <t>Ô chỉ tiêu có định dạng ký tự
Dữ liệu động đầu vào hợp lệ khi chỉ được thêm dòng trên ô này.</t>
        </r>
      </text>
    </comment>
    <comment ref="C42" authorId="0" shapeId="0">
      <text>
        <r>
          <rPr>
            <sz val="10"/>
            <rFont val="Arial"/>
          </rPr>
          <t>Ô chỉ tiêu có định dạng số. Đơn vị tính x 1 (hoặc %)
Dữ liệu động đầu vào hợp lệ khi chỉ được thêm dòng trên ô này.</t>
        </r>
      </text>
    </comment>
    <comment ref="D42" authorId="0" shapeId="0">
      <text>
        <r>
          <rPr>
            <sz val="10"/>
            <rFont val="Arial"/>
          </rPr>
          <t>Ô chỉ tiêu có định dạng số. Đơn vị tính x 1 (hoặc %)
Dữ liệu động đầu vào hợp lệ khi chỉ được thêm dòng trên ô này.</t>
        </r>
      </text>
    </comment>
    <comment ref="E42" authorId="0" shapeId="0">
      <text>
        <r>
          <rPr>
            <sz val="10"/>
            <rFont val="Arial"/>
          </rPr>
          <t>Ô chỉ tiêu có định dạng số. Đơn vị tính x 1 (hoặc %)
Dữ liệu động đầu vào hợp lệ khi chỉ được thêm dòng trên ô này.</t>
        </r>
      </text>
    </comment>
    <comment ref="F42" authorId="0" shapeId="0">
      <text>
        <r>
          <rPr>
            <sz val="10"/>
            <rFont val="Arial"/>
          </rPr>
          <t>Ô chỉ tiêu có định dạng số. Đơn vị tính x 1 (hoặc %)
Dữ liệu động đầu vào hợp lệ khi chỉ được thêm dòng trên ô này.</t>
        </r>
      </text>
    </comment>
    <comment ref="A43" authorId="0" shapeId="0">
      <text>
        <r>
          <rPr>
            <sz val="10"/>
            <rFont val="Arial"/>
          </rPr>
          <t>Ô chỉ tiêu có định dạng số. Đơn vị tính x 1 (hoặc %)
Dữ liệu động đầu vào hợp lệ khi chỉ được thêm dòng trên ô này.</t>
        </r>
      </text>
    </comment>
    <comment ref="B43" authorId="0" shapeId="0">
      <text>
        <r>
          <rPr>
            <sz val="10"/>
            <rFont val="Arial"/>
          </rPr>
          <t>Ô chỉ tiêu có định dạng ký tự
Dữ liệu động đầu vào hợp lệ khi chỉ được thêm dòng trên ô này.</t>
        </r>
      </text>
    </comment>
    <comment ref="C43" authorId="0" shapeId="0">
      <text>
        <r>
          <rPr>
            <sz val="10"/>
            <rFont val="Arial"/>
          </rPr>
          <t>Ô chỉ tiêu có định dạng số. Đơn vị tính x 1 (hoặc %)
Dữ liệu động đầu vào hợp lệ khi chỉ được thêm dòng trên ô này.</t>
        </r>
      </text>
    </comment>
    <comment ref="D43" authorId="0" shapeId="0">
      <text>
        <r>
          <rPr>
            <sz val="10"/>
            <rFont val="Arial"/>
          </rPr>
          <t>Ô chỉ tiêu có định dạng số. Đơn vị tính x 1 (hoặc %)
Dữ liệu động đầu vào hợp lệ khi chỉ được thêm dòng trên ô này.</t>
        </r>
      </text>
    </comment>
    <comment ref="E43" authorId="0" shapeId="0">
      <text>
        <r>
          <rPr>
            <sz val="10"/>
            <rFont val="Arial"/>
          </rPr>
          <t>Ô chỉ tiêu có định dạng số. Đơn vị tính x 1 (hoặc %)
Dữ liệu động đầu vào hợp lệ khi chỉ được thêm dòng trên ô này.</t>
        </r>
      </text>
    </comment>
    <comment ref="F43" authorId="0" shapeId="0">
      <text>
        <r>
          <rPr>
            <sz val="10"/>
            <rFont val="Arial"/>
          </rPr>
          <t>Ô chỉ tiêu có định dạng số. Đơn vị tính x 1 (hoặc %)
Dữ liệu động đầu vào hợp lệ khi chỉ được thêm dòng trên ô này.</t>
        </r>
      </text>
    </comment>
    <comment ref="A44" authorId="0" shapeId="0">
      <text>
        <r>
          <rPr>
            <sz val="10"/>
            <rFont val="Arial"/>
          </rPr>
          <t>Ô chỉ tiêu có định dạng số. Đơn vị tính x 1 (hoặc %)
Dữ liệu động đầu vào hợp lệ khi chỉ được thêm dòng trên ô này.</t>
        </r>
      </text>
    </comment>
    <comment ref="B44" authorId="0" shapeId="0">
      <text>
        <r>
          <rPr>
            <sz val="10"/>
            <rFont val="Arial"/>
          </rPr>
          <t>Ô chỉ tiêu có định dạng ký tự
Dữ liệu động đầu vào hợp lệ khi chỉ được thêm dòng trên ô này.</t>
        </r>
      </text>
    </comment>
    <comment ref="C44" authorId="0" shapeId="0">
      <text>
        <r>
          <rPr>
            <sz val="10"/>
            <rFont val="Arial"/>
          </rPr>
          <t>Ô chỉ tiêu có định dạng số. Đơn vị tính x 1 (hoặc %)
Dữ liệu động đầu vào hợp lệ khi chỉ được thêm dòng trên ô này.</t>
        </r>
      </text>
    </comment>
    <comment ref="D44" authorId="0" shapeId="0">
      <text>
        <r>
          <rPr>
            <sz val="10"/>
            <rFont val="Arial"/>
          </rPr>
          <t>Ô chỉ tiêu có định dạng số. Đơn vị tính x 1 (hoặc %)
Dữ liệu động đầu vào hợp lệ khi chỉ được thêm dòng trên ô này.</t>
        </r>
      </text>
    </comment>
    <comment ref="E44" authorId="0" shapeId="0">
      <text>
        <r>
          <rPr>
            <sz val="10"/>
            <rFont val="Arial"/>
          </rPr>
          <t>Ô chỉ tiêu có định dạng số. Đơn vị tính x 1 (hoặc %)
Dữ liệu động đầu vào hợp lệ khi chỉ được thêm dòng trên ô này.</t>
        </r>
      </text>
    </comment>
    <comment ref="F44" authorId="0" shapeId="0">
      <text>
        <r>
          <rPr>
            <sz val="10"/>
            <rFont val="Arial"/>
          </rPr>
          <t>Ô chỉ tiêu có định dạng số. Đơn vị tính x 1 (hoặc %)
Dữ liệu động đầu vào hợp lệ khi chỉ được thêm dòng trên ô này.</t>
        </r>
      </text>
    </comment>
    <comment ref="D45" authorId="0" shapeId="0">
      <text>
        <r>
          <rPr>
            <sz val="10"/>
            <rFont val="Arial"/>
          </rPr>
          <t>Ô chỉ tiêu có định dạng số. Đơn vị tính x 1 (hoặc %)</t>
        </r>
      </text>
    </comment>
    <comment ref="E45" authorId="0" shapeId="0">
      <text>
        <r>
          <rPr>
            <sz val="10"/>
            <rFont val="Arial"/>
          </rPr>
          <t>Ô chỉ tiêu có định dạng số. Đơn vị tính x 1 (hoặc %)</t>
        </r>
      </text>
    </comment>
    <comment ref="F45" authorId="0" shapeId="0">
      <text>
        <r>
          <rPr>
            <sz val="10"/>
            <rFont val="Arial"/>
          </rPr>
          <t>Ô chỉ tiêu có định dạng số. Đơn vị tính x 1 (hoặc %)</t>
        </r>
      </text>
    </comment>
    <comment ref="D46" authorId="0" shapeId="0">
      <text>
        <r>
          <rPr>
            <sz val="10"/>
            <rFont val="Arial"/>
          </rPr>
          <t>Ô chỉ tiêu có định dạng số. Đơn vị tính x 1 (hoặc %)</t>
        </r>
      </text>
    </comment>
    <comment ref="E46" authorId="0" shapeId="0">
      <text>
        <r>
          <rPr>
            <sz val="10"/>
            <rFont val="Arial"/>
          </rPr>
          <t>Ô chỉ tiêu có định dạng số. Đơn vị tính x 1 (hoặc %)</t>
        </r>
      </text>
    </comment>
    <comment ref="F46" authorId="0" shapeId="0">
      <text>
        <r>
          <rPr>
            <sz val="10"/>
            <rFont val="Arial"/>
          </rPr>
          <t>Ô chỉ tiêu có định dạng số. Đơn vị tính x 1 (hoặc %)</t>
        </r>
      </text>
    </comment>
    <comment ref="D47" authorId="0" shapeId="0">
      <text>
        <r>
          <rPr>
            <sz val="10"/>
            <rFont val="Arial"/>
          </rPr>
          <t>Ô chỉ tiêu có định dạng số. Đơn vị tính x 1 (hoặc %)</t>
        </r>
      </text>
    </comment>
    <comment ref="E47" authorId="0" shapeId="0">
      <text>
        <r>
          <rPr>
            <sz val="10"/>
            <rFont val="Arial"/>
          </rPr>
          <t>Ô chỉ tiêu có định dạng số. Đơn vị tính x 1 (hoặc %)</t>
        </r>
      </text>
    </comment>
    <comment ref="F47" authorId="0" shapeId="0">
      <text>
        <r>
          <rPr>
            <sz val="10"/>
            <rFont val="Arial"/>
          </rPr>
          <t>Ô chỉ tiêu có định dạng số. Đơn vị tính x 1 (hoặc %)</t>
        </r>
      </text>
    </comment>
    <comment ref="D48" authorId="0" shapeId="0">
      <text>
        <r>
          <rPr>
            <sz val="10"/>
            <rFont val="Arial"/>
          </rPr>
          <t>Ô chỉ tiêu có định dạng số. Đơn vị tính x 1 (hoặc %)</t>
        </r>
      </text>
    </comment>
    <comment ref="E48" authorId="0" shapeId="0">
      <text>
        <r>
          <rPr>
            <sz val="10"/>
            <rFont val="Arial"/>
          </rPr>
          <t>Ô chỉ tiêu có định dạng số. Đơn vị tính x 1 (hoặc %)</t>
        </r>
      </text>
    </comment>
    <comment ref="F48" authorId="0" shapeId="0">
      <text>
        <r>
          <rPr>
            <sz val="10"/>
            <rFont val="Arial"/>
          </rPr>
          <t>Ô chỉ tiêu có định dạng số. Đơn vị tính x 1 (hoặc %)</t>
        </r>
      </text>
    </comment>
    <comment ref="D49" authorId="0" shapeId="0">
      <text>
        <r>
          <rPr>
            <sz val="10"/>
            <rFont val="Arial"/>
          </rPr>
          <t>Ô chỉ tiêu có định dạng số. Đơn vị tính x 1 (hoặc %)</t>
        </r>
      </text>
    </comment>
    <comment ref="E49" authorId="0" shapeId="0">
      <text>
        <r>
          <rPr>
            <sz val="10"/>
            <rFont val="Arial"/>
          </rPr>
          <t>Ô chỉ tiêu có định dạng số. Đơn vị tính x 1 (hoặc %)</t>
        </r>
      </text>
    </comment>
    <comment ref="F49" authorId="0" shapeId="0">
      <text>
        <r>
          <rPr>
            <sz val="10"/>
            <rFont val="Arial"/>
          </rPr>
          <t>Ô chỉ tiêu có định dạng số. Đơn vị tính x 1 (hoặc %)</t>
        </r>
      </text>
    </comment>
    <comment ref="D50" authorId="0" shapeId="0">
      <text>
        <r>
          <rPr>
            <sz val="10"/>
            <rFont val="Arial"/>
          </rPr>
          <t>Ô chỉ tiêu có định dạng số. Đơn vị tính x 1 (hoặc %)</t>
        </r>
      </text>
    </comment>
    <comment ref="E50" authorId="0" shapeId="0">
      <text>
        <r>
          <rPr>
            <sz val="10"/>
            <rFont val="Arial"/>
          </rPr>
          <t>Ô chỉ tiêu có định dạng số. Đơn vị tính x 1 (hoặc %)</t>
        </r>
      </text>
    </comment>
    <comment ref="F50" authorId="0" shapeId="0">
      <text>
        <r>
          <rPr>
            <sz val="10"/>
            <rFont val="Arial"/>
          </rPr>
          <t>Ô chỉ tiêu có định dạng số. Đơn vị tính x 1 (hoặc %)</t>
        </r>
      </text>
    </comment>
    <comment ref="D51" authorId="0" shapeId="0">
      <text>
        <r>
          <rPr>
            <sz val="10"/>
            <rFont val="Arial"/>
          </rPr>
          <t>Ô chỉ tiêu có định dạng số. Đơn vị tính x 1 (hoặc %)</t>
        </r>
      </text>
    </comment>
    <comment ref="E51" authorId="0" shapeId="0">
      <text>
        <r>
          <rPr>
            <sz val="10"/>
            <rFont val="Arial"/>
          </rPr>
          <t>Ô chỉ tiêu có định dạng số. Đơn vị tính x 1 (hoặc %)</t>
        </r>
      </text>
    </comment>
    <comment ref="F51" authorId="0" shapeId="0">
      <text>
        <r>
          <rPr>
            <sz val="10"/>
            <rFont val="Arial"/>
          </rPr>
          <t>Ô chỉ tiêu có định dạng số. Đơn vị tính x 1 (hoặc %)</t>
        </r>
      </text>
    </comment>
    <comment ref="D52" authorId="0" shapeId="0">
      <text>
        <r>
          <rPr>
            <sz val="10"/>
            <rFont val="Arial"/>
          </rPr>
          <t>Ô chỉ tiêu có định dạng số. Đơn vị tính x 1 (hoặc %)</t>
        </r>
      </text>
    </comment>
    <comment ref="E52" authorId="0" shapeId="0">
      <text>
        <r>
          <rPr>
            <sz val="10"/>
            <rFont val="Arial"/>
          </rPr>
          <t>Ô chỉ tiêu có định dạng số. Đơn vị tính x 1 (hoặc %)</t>
        </r>
      </text>
    </comment>
    <comment ref="F52" authorId="0" shapeId="0">
      <text>
        <r>
          <rPr>
            <sz val="10"/>
            <rFont val="Arial"/>
          </rPr>
          <t>Ô chỉ tiêu có định dạng số. Đơn vị tính x 1 (hoặc %)</t>
        </r>
      </text>
    </comment>
    <comment ref="D53" authorId="0" shapeId="0">
      <text>
        <r>
          <rPr>
            <sz val="10"/>
            <rFont val="Arial"/>
          </rPr>
          <t>Ô chỉ tiêu có định dạng số. Đơn vị tính x 1 (hoặc %)</t>
        </r>
      </text>
    </comment>
    <comment ref="E53" authorId="0" shapeId="0">
      <text>
        <r>
          <rPr>
            <sz val="10"/>
            <rFont val="Arial"/>
          </rPr>
          <t>Ô chỉ tiêu có định dạng số. Đơn vị tính x 1 (hoặc %)</t>
        </r>
      </text>
    </comment>
    <comment ref="F53" authorId="0" shapeId="0">
      <text>
        <r>
          <rPr>
            <sz val="10"/>
            <rFont val="Arial"/>
          </rPr>
          <t>Ô chỉ tiêu có định dạng số. Đơn vị tính x 1 (hoặc %)</t>
        </r>
      </text>
    </comment>
    <comment ref="D54" authorId="0" shapeId="0">
      <text>
        <r>
          <rPr>
            <sz val="10"/>
            <rFont val="Arial"/>
          </rPr>
          <t>Ô chỉ tiêu có định dạng số. Đơn vị tính x 1 (hoặc %)</t>
        </r>
      </text>
    </comment>
    <comment ref="E54" authorId="0" shapeId="0">
      <text>
        <r>
          <rPr>
            <sz val="10"/>
            <rFont val="Arial"/>
          </rPr>
          <t>Ô chỉ tiêu có định dạng số. Đơn vị tính x 1 (hoặc %)</t>
        </r>
      </text>
    </comment>
    <comment ref="F54" authorId="0" shapeId="0">
      <text>
        <r>
          <rPr>
            <sz val="10"/>
            <rFont val="Arial"/>
          </rPr>
          <t>Ô chỉ tiêu có định dạng số. Đơn vị tính x 1 (hoặc %)</t>
        </r>
      </text>
    </comment>
    <comment ref="D55" authorId="0" shapeId="0">
      <text>
        <r>
          <rPr>
            <sz val="10"/>
            <rFont val="Arial"/>
          </rPr>
          <t>Ô chỉ tiêu có định dạng số. Đơn vị tính x 1 (hoặc %)</t>
        </r>
      </text>
    </comment>
    <comment ref="E55" authorId="0" shapeId="0">
      <text>
        <r>
          <rPr>
            <sz val="10"/>
            <rFont val="Arial"/>
          </rPr>
          <t>Ô chỉ tiêu có định dạng số. Đơn vị tính x 1 (hoặc %)</t>
        </r>
      </text>
    </comment>
    <comment ref="F55" authorId="0" shapeId="0">
      <text>
        <r>
          <rPr>
            <sz val="10"/>
            <rFont val="Arial"/>
          </rPr>
          <t>Ô chỉ tiêu có định dạng số. Đơn vị tính x 1 (hoặc %)</t>
        </r>
      </text>
    </comment>
    <comment ref="D56" authorId="0" shapeId="0">
      <text>
        <r>
          <rPr>
            <sz val="10"/>
            <rFont val="Arial"/>
          </rPr>
          <t>Ô chỉ tiêu có định dạng số. Đơn vị tính x 1 (hoặc %)</t>
        </r>
      </text>
    </comment>
    <comment ref="E56" authorId="0" shapeId="0">
      <text>
        <r>
          <rPr>
            <sz val="10"/>
            <rFont val="Arial"/>
          </rPr>
          <t>Ô chỉ tiêu có định dạng số. Đơn vị tính x 1 (hoặc %)</t>
        </r>
      </text>
    </comment>
    <comment ref="F56" authorId="0" shapeId="0">
      <text>
        <r>
          <rPr>
            <sz val="10"/>
            <rFont val="Arial"/>
          </rPr>
          <t>Ô chỉ tiêu có định dạng số. Đơn vị tính x 1 (hoặc %)</t>
        </r>
      </text>
    </comment>
    <comment ref="D57" authorId="0" shapeId="0">
      <text>
        <r>
          <rPr>
            <sz val="10"/>
            <rFont val="Arial"/>
          </rPr>
          <t>Ô chỉ tiêu có định dạng số. Đơn vị tính x 1 (hoặc %)</t>
        </r>
      </text>
    </comment>
    <comment ref="E57" authorId="0" shapeId="0">
      <text>
        <r>
          <rPr>
            <sz val="10"/>
            <rFont val="Arial"/>
          </rPr>
          <t>Ô chỉ tiêu có định dạng số. Đơn vị tính x 1 (hoặc %)</t>
        </r>
      </text>
    </comment>
    <comment ref="F57" authorId="0" shapeId="0">
      <text>
        <r>
          <rPr>
            <sz val="10"/>
            <rFont val="Arial"/>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rPr>
          <t>Ô chỉ tiêu có định dạng ký tự
Dữ liệu động đầu vào hợp lệ khi chỉ được thêm dòng trên ô này.</t>
        </r>
      </text>
    </comment>
    <comment ref="B4" authorId="0" shapeId="0">
      <text>
        <r>
          <rPr>
            <sz val="10"/>
            <rFont val="Arial"/>
          </rPr>
          <t>Ô chỉ tiêu có định dạng ký tự
Dữ liệu động đầu vào hợp lệ khi chỉ được thêm dòng trên ô này.</t>
        </r>
      </text>
    </comment>
    <comment ref="C4" authorId="0" shapeId="0">
      <text>
        <r>
          <rPr>
            <sz val="10"/>
            <rFont val="Arial"/>
          </rPr>
          <t>Ô chỉ tiêu có định dạng ký tự
Dữ liệu động đầu vào hợp lệ khi chỉ được thêm dòng trên ô này.</t>
        </r>
      </text>
    </comment>
    <comment ref="D4" authorId="0" shapeId="0">
      <text>
        <r>
          <rPr>
            <sz val="10"/>
            <rFont val="Arial"/>
          </rPr>
          <t>Ô chỉ tiêu có định dạng số. Đơn vị tính x 1 (hoặc %)
Dữ liệu động đầu vào hợp lệ khi chỉ được thêm dòng trên ô này.</t>
        </r>
      </text>
    </comment>
    <comment ref="E4" authorId="0" shapeId="0">
      <text>
        <r>
          <rPr>
            <sz val="10"/>
            <rFont val="Arial"/>
          </rPr>
          <t>Ô chỉ tiêu có định dạng số. Đơn vị tính x 1 (hoặc %)
Dữ liệu động đầu vào hợp lệ khi chỉ được thêm dòng trên ô này.</t>
        </r>
      </text>
    </comment>
    <comment ref="F4" authorId="0" shapeId="0">
      <text>
        <r>
          <rPr>
            <sz val="10"/>
            <rFont val="Arial"/>
          </rPr>
          <t>Ô chỉ tiêu có định dạng số. Đơn vị tính x 1 (hoặc %)
Dữ liệu động đầu vào hợp lệ khi chỉ được thêm dòng trên ô này.</t>
        </r>
      </text>
    </comment>
    <comment ref="G4" authorId="0" shapeId="0">
      <text>
        <r>
          <rPr>
            <sz val="10"/>
            <rFont val="Arial"/>
          </rPr>
          <t>Ô chỉ tiêu có định dạng số. Đơn vị tính x 1 (hoặc %)
Dữ liệu động đầu vào hợp lệ khi chỉ được thêm dòng trên ô này.</t>
        </r>
      </text>
    </comment>
    <comment ref="D5" authorId="0" shapeId="0">
      <text>
        <r>
          <rPr>
            <sz val="10"/>
            <rFont val="Arial"/>
          </rPr>
          <t>Ô chỉ tiêu có định dạng số. Đơn vị tính x 1 (hoặc %)</t>
        </r>
      </text>
    </comment>
    <comment ref="E5" authorId="0" shapeId="0">
      <text>
        <r>
          <rPr>
            <sz val="10"/>
            <rFont val="Arial"/>
          </rPr>
          <t>Ô chỉ tiêu có định dạng số. Đơn vị tính x 1 (hoặc %)</t>
        </r>
      </text>
    </comment>
    <comment ref="F5" authorId="0" shapeId="0">
      <text>
        <r>
          <rPr>
            <sz val="10"/>
            <rFont val="Arial"/>
          </rPr>
          <t>Ô chỉ tiêu có định dạng số. Đơn vị tính x 1 (hoặc %)</t>
        </r>
      </text>
    </comment>
    <comment ref="G5" authorId="0" shapeId="0">
      <text>
        <r>
          <rPr>
            <sz val="10"/>
            <rFont val="Arial"/>
          </rPr>
          <t>Ô chỉ tiêu có định dạng số. Đơn vị tính x 1 (hoặc %)</t>
        </r>
      </text>
    </comment>
    <comment ref="A7" authorId="0" shapeId="0">
      <text>
        <r>
          <rPr>
            <sz val="10"/>
            <rFont val="Arial"/>
          </rPr>
          <t>Ô chỉ tiêu có định dạng số. Đơn vị tính x 1 (hoặc %)
Dữ liệu động đầu vào hợp lệ khi chỉ được thêm dòng trên ô này.</t>
        </r>
      </text>
    </comment>
    <comment ref="B7" authorId="0" shapeId="0">
      <text>
        <r>
          <rPr>
            <sz val="10"/>
            <rFont val="Arial"/>
          </rPr>
          <t>Ô chỉ tiêu có định dạng ký tự
Dữ liệu động đầu vào hợp lệ khi chỉ được thêm dòng trên ô này.</t>
        </r>
      </text>
    </comment>
    <comment ref="C7" authorId="0" shapeId="0">
      <text>
        <r>
          <rPr>
            <sz val="10"/>
            <rFont val="Arial"/>
          </rPr>
          <t>Ô chỉ tiêu có định dạng số. Đơn vị tính x 1 (hoặc %)
Dữ liệu động đầu vào hợp lệ khi chỉ được thêm dòng trên ô này.</t>
        </r>
      </text>
    </comment>
    <comment ref="D7" authorId="0" shapeId="0">
      <text>
        <r>
          <rPr>
            <sz val="10"/>
            <rFont val="Arial"/>
          </rPr>
          <t>Ô chỉ tiêu có định dạng số. Đơn vị tính x 1 (hoặc %)
Dữ liệu động đầu vào hợp lệ khi chỉ được thêm dòng trên ô này.</t>
        </r>
      </text>
    </comment>
    <comment ref="E7" authorId="0" shapeId="0">
      <text>
        <r>
          <rPr>
            <sz val="10"/>
            <rFont val="Arial"/>
          </rPr>
          <t>Ô chỉ tiêu có định dạng số. Đơn vị tính x 1 (hoặc %)
Dữ liệu động đầu vào hợp lệ khi chỉ được thêm dòng trên ô này.</t>
        </r>
      </text>
    </comment>
    <comment ref="F7" authorId="0" shapeId="0">
      <text>
        <r>
          <rPr>
            <sz val="10"/>
            <rFont val="Arial"/>
          </rPr>
          <t>Ô chỉ tiêu có định dạng số. Đơn vị tính x 1 (hoặc %)
Dữ liệu động đầu vào hợp lệ khi chỉ được thêm dòng trên ô này.</t>
        </r>
      </text>
    </comment>
    <comment ref="G7" authorId="0" shapeId="0">
      <text>
        <r>
          <rPr>
            <sz val="10"/>
            <rFont val="Arial"/>
          </rPr>
          <t>Ô chỉ tiêu có định dạng số. Đơn vị tính x 1 (hoặc %)
Dữ liệu động đầu vào hợp lệ khi chỉ được thêm dòng trên ô này.</t>
        </r>
      </text>
    </comment>
    <comment ref="D8" authorId="0" shapeId="0">
      <text>
        <r>
          <rPr>
            <sz val="10"/>
            <rFont val="Arial"/>
          </rPr>
          <t>Ô chỉ tiêu có định dạng số. Đơn vị tính x 1 (hoặc %)</t>
        </r>
      </text>
    </comment>
    <comment ref="E8" authorId="0" shapeId="0">
      <text>
        <r>
          <rPr>
            <sz val="10"/>
            <rFont val="Arial"/>
          </rPr>
          <t>Ô chỉ tiêu có định dạng số. Đơn vị tính x 1 (hoặc %)</t>
        </r>
      </text>
    </comment>
    <comment ref="F8" authorId="0" shapeId="0">
      <text>
        <r>
          <rPr>
            <sz val="10"/>
            <rFont val="Arial"/>
          </rPr>
          <t>Ô chỉ tiêu có định dạng số. Đơn vị tính x 1 (hoặc %)</t>
        </r>
      </text>
    </comment>
    <comment ref="G8" authorId="0" shapeId="0">
      <text>
        <r>
          <rPr>
            <sz val="10"/>
            <rFont val="Arial"/>
          </rPr>
          <t>Ô chỉ tiêu có định dạng số. Đơn vị tính x 1 (hoặc %)</t>
        </r>
      </text>
    </comment>
    <comment ref="A10" authorId="0" shapeId="0">
      <text>
        <r>
          <rPr>
            <sz val="10"/>
            <rFont val="Arial"/>
          </rPr>
          <t>Ô chỉ tiêu có định dạng số. Đơn vị tính x 1 (hoặc %)
Dữ liệu động đầu vào hợp lệ khi chỉ được thêm dòng trên ô này.</t>
        </r>
      </text>
    </comment>
    <comment ref="B10" authorId="0" shapeId="0">
      <text>
        <r>
          <rPr>
            <sz val="10"/>
            <rFont val="Arial"/>
          </rPr>
          <t>Ô chỉ tiêu có định dạng ký tự
Dữ liệu động đầu vào hợp lệ khi chỉ được thêm dòng trên ô này.</t>
        </r>
      </text>
    </comment>
    <comment ref="C10" authorId="0" shapeId="0">
      <text>
        <r>
          <rPr>
            <sz val="10"/>
            <rFont val="Arial"/>
          </rPr>
          <t>Ô chỉ tiêu có định dạng số. Đơn vị tính x 1 (hoặc %)
Dữ liệu động đầu vào hợp lệ khi chỉ được thêm dòng trên ô này.</t>
        </r>
      </text>
    </comment>
    <comment ref="D10" authorId="0" shapeId="0">
      <text>
        <r>
          <rPr>
            <sz val="10"/>
            <rFont val="Arial"/>
          </rPr>
          <t>Ô chỉ tiêu có định dạng số. Đơn vị tính x 1 (hoặc %)
Dữ liệu động đầu vào hợp lệ khi chỉ được thêm dòng trên ô này.</t>
        </r>
      </text>
    </comment>
    <comment ref="E10" authorId="0" shapeId="0">
      <text>
        <r>
          <rPr>
            <sz val="10"/>
            <rFont val="Arial"/>
          </rPr>
          <t>Ô chỉ tiêu có định dạng số. Đơn vị tính x 1 (hoặc %)
Dữ liệu động đầu vào hợp lệ khi chỉ được thêm dòng trên ô này.</t>
        </r>
      </text>
    </comment>
    <comment ref="F10" authorId="0" shapeId="0">
      <text>
        <r>
          <rPr>
            <sz val="10"/>
            <rFont val="Arial"/>
          </rPr>
          <t>Ô chỉ tiêu có định dạng số. Đơn vị tính x 1 (hoặc %)
Dữ liệu động đầu vào hợp lệ khi chỉ được thêm dòng trên ô này.</t>
        </r>
      </text>
    </comment>
    <comment ref="G10"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t>
        </r>
      </text>
    </comment>
    <comment ref="E11" authorId="0" shapeId="0">
      <text>
        <r>
          <rPr>
            <sz val="10"/>
            <rFont val="Arial"/>
          </rPr>
          <t>Ô chỉ tiêu có định dạng số. Đơn vị tính x 1 (hoặc %)</t>
        </r>
      </text>
    </comment>
    <comment ref="F11" authorId="0" shapeId="0">
      <text>
        <r>
          <rPr>
            <sz val="10"/>
            <rFont val="Arial"/>
          </rPr>
          <t>Ô chỉ tiêu có định dạng số. Đơn vị tính x 1 (hoặc %)</t>
        </r>
      </text>
    </comment>
    <comment ref="G11" authorId="0" shapeId="0">
      <text>
        <r>
          <rPr>
            <sz val="10"/>
            <rFont val="Arial"/>
          </rPr>
          <t>Ô chỉ tiêu có định dạng số. Đơn vị tính x 1 (hoặc %)</t>
        </r>
      </text>
    </comment>
    <comment ref="A22" authorId="0" shapeId="0">
      <text>
        <r>
          <rPr>
            <sz val="10"/>
            <rFont val="Arial"/>
          </rPr>
          <t>Ô chỉ tiêu có định dạng số. Đơn vị tính x 1 (hoặc %)
Dữ liệu động đầu vào hợp lệ khi chỉ được thêm dòng trên ô này.</t>
        </r>
      </text>
    </comment>
    <comment ref="B22" authorId="0" shapeId="0">
      <text>
        <r>
          <rPr>
            <sz val="10"/>
            <rFont val="Arial"/>
          </rPr>
          <t>Ô chỉ tiêu có định dạng ký tự
Dữ liệu động đầu vào hợp lệ khi chỉ được thêm dòng trên ô này.</t>
        </r>
      </text>
    </comment>
    <comment ref="C22" authorId="0" shapeId="0">
      <text>
        <r>
          <rPr>
            <sz val="10"/>
            <rFont val="Arial"/>
          </rPr>
          <t>Ô chỉ tiêu có định dạng số. Đơn vị tính x 1 (hoặc %)
Dữ liệu động đầu vào hợp lệ khi chỉ được thêm dòng trên ô này.</t>
        </r>
      </text>
    </comment>
    <comment ref="D22" authorId="0" shapeId="0">
      <text>
        <r>
          <rPr>
            <sz val="10"/>
            <rFont val="Arial"/>
          </rPr>
          <t>Ô chỉ tiêu có định dạng số. Đơn vị tính x 1 (hoặc %)
Dữ liệu động đầu vào hợp lệ khi chỉ được thêm dòng trên ô này.</t>
        </r>
      </text>
    </comment>
    <comment ref="E22" authorId="0" shapeId="0">
      <text>
        <r>
          <rPr>
            <sz val="10"/>
            <rFont val="Arial"/>
          </rPr>
          <t>Ô chỉ tiêu có định dạng số. Đơn vị tính x 1 (hoặc %)
Dữ liệu động đầu vào hợp lệ khi chỉ được thêm dòng trên ô này.</t>
        </r>
      </text>
    </comment>
    <comment ref="F22" authorId="0" shapeId="0">
      <text>
        <r>
          <rPr>
            <sz val="10"/>
            <rFont val="Arial"/>
          </rPr>
          <t>Ô chỉ tiêu có định dạng số. Đơn vị tính x 1 (hoặc %)
Dữ liệu động đầu vào hợp lệ khi chỉ được thêm dòng trên ô này.</t>
        </r>
      </text>
    </comment>
    <comment ref="G22" authorId="0" shapeId="0">
      <text>
        <r>
          <rPr>
            <sz val="10"/>
            <rFont val="Arial"/>
          </rPr>
          <t>Ô chỉ tiêu có định dạng số. Đơn vị tính x 1 (hoặc %)
Dữ liệu động đầu vào hợp lệ khi chỉ được thêm dòng trên ô này.</t>
        </r>
      </text>
    </comment>
    <comment ref="D23" authorId="0" shapeId="0">
      <text>
        <r>
          <rPr>
            <sz val="10"/>
            <rFont val="Arial"/>
          </rPr>
          <t>Ô chỉ tiêu có định dạng số. Đơn vị tính x 1 (hoặc %)</t>
        </r>
      </text>
    </comment>
    <comment ref="E23" authorId="0" shapeId="0">
      <text>
        <r>
          <rPr>
            <sz val="10"/>
            <rFont val="Arial"/>
          </rPr>
          <t>Ô chỉ tiêu có định dạng số. Đơn vị tính x 1 (hoặc %)</t>
        </r>
      </text>
    </comment>
    <comment ref="F23" authorId="0" shapeId="0">
      <text>
        <r>
          <rPr>
            <sz val="10"/>
            <rFont val="Arial"/>
          </rPr>
          <t>Ô chỉ tiêu có định dạng số. Đơn vị tính x 1 (hoặc %)</t>
        </r>
      </text>
    </comment>
    <comment ref="G23" authorId="0" shapeId="0">
      <text>
        <r>
          <rPr>
            <sz val="10"/>
            <rFont val="Arial"/>
          </rPr>
          <t>Ô chỉ tiêu có định dạng số. Đơn vị tính x 1 (hoặc %)</t>
        </r>
      </text>
    </comment>
    <comment ref="A25" authorId="0" shapeId="0">
      <text>
        <r>
          <rPr>
            <sz val="10"/>
            <rFont val="Arial"/>
          </rPr>
          <t>Ô chỉ tiêu có định dạng số. Đơn vị tính x 1 (hoặc %)
Dữ liệu động đầu vào hợp lệ khi chỉ được thêm dòng trên ô này.</t>
        </r>
      </text>
    </comment>
    <comment ref="B25" authorId="0" shapeId="0">
      <text>
        <r>
          <rPr>
            <sz val="10"/>
            <rFont val="Arial"/>
          </rPr>
          <t>Ô chỉ tiêu có định dạng ký tự
Dữ liệu động đầu vào hợp lệ khi chỉ được thêm dòng trên ô này.</t>
        </r>
      </text>
    </comment>
    <comment ref="C25" authorId="0" shapeId="0">
      <text>
        <r>
          <rPr>
            <sz val="10"/>
            <rFont val="Arial"/>
          </rPr>
          <t>Ô chỉ tiêu có định dạng số. Đơn vị tính x 1 (hoặc %)
Dữ liệu động đầu vào hợp lệ khi chỉ được thêm dòng trên ô này.</t>
        </r>
      </text>
    </comment>
    <comment ref="D25" authorId="0" shapeId="0">
      <text>
        <r>
          <rPr>
            <sz val="10"/>
            <rFont val="Arial"/>
          </rPr>
          <t>Ô chỉ tiêu có định dạng số. Đơn vị tính x 1 (hoặc %)
Dữ liệu động đầu vào hợp lệ khi chỉ được thêm dòng trên ô này.</t>
        </r>
      </text>
    </comment>
    <comment ref="E25" authorId="0" shapeId="0">
      <text>
        <r>
          <rPr>
            <sz val="10"/>
            <rFont val="Arial"/>
          </rPr>
          <t>Ô chỉ tiêu có định dạng số. Đơn vị tính x 1 (hoặc %)
Dữ liệu động đầu vào hợp lệ khi chỉ được thêm dòng trên ô này.</t>
        </r>
      </text>
    </comment>
    <comment ref="F25" authorId="0" shapeId="0">
      <text>
        <r>
          <rPr>
            <sz val="10"/>
            <rFont val="Arial"/>
          </rPr>
          <t>Ô chỉ tiêu có định dạng số. Đơn vị tính x 1 (hoặc %)
Dữ liệu động đầu vào hợp lệ khi chỉ được thêm dòng trên ô này.</t>
        </r>
      </text>
    </comment>
    <comment ref="G25" authorId="0" shapeId="0">
      <text>
        <r>
          <rPr>
            <sz val="10"/>
            <rFont val="Arial"/>
          </rPr>
          <t>Ô chỉ tiêu có định dạng số. Đơn vị tính x 1 (hoặc %)
Dữ liệu động đầu vào hợp lệ khi chỉ được thêm dòng trên ô này.</t>
        </r>
      </text>
    </comment>
    <comment ref="D26" authorId="0" shapeId="0">
      <text>
        <r>
          <rPr>
            <sz val="10"/>
            <rFont val="Arial"/>
          </rPr>
          <t>Ô chỉ tiêu có định dạng số. Đơn vị tính x 1 (hoặc %)
Dữ liệu động đầu vào hợp lệ khi chỉ được thêm dòng trên ô này.</t>
        </r>
      </text>
    </comment>
    <comment ref="E26" authorId="0" shapeId="0">
      <text>
        <r>
          <rPr>
            <sz val="10"/>
            <rFont val="Arial"/>
          </rPr>
          <t>Ô chỉ tiêu có định dạng số. Đơn vị tính x 1 (hoặc %)
Dữ liệu động đầu vào hợp lệ khi chỉ được thêm dòng trên ô này.</t>
        </r>
      </text>
    </comment>
    <comment ref="F26" authorId="0" shapeId="0">
      <text>
        <r>
          <rPr>
            <sz val="10"/>
            <rFont val="Arial"/>
          </rPr>
          <t>Ô chỉ tiêu có định dạng số. Đơn vị tính x 1 (hoặc %)
Dữ liệu động đầu vào hợp lệ khi chỉ được thêm dòng trên ô này.</t>
        </r>
      </text>
    </comment>
    <comment ref="G26" authorId="0" shapeId="0">
      <text>
        <r>
          <rPr>
            <sz val="10"/>
            <rFont val="Arial"/>
          </rPr>
          <t>Ô chỉ tiêu có định dạng số. Đơn vị tính x 1 (hoặc %)
Dữ liệu động đầu vào hợp lệ khi chỉ được thêm dòng trên ô này.</t>
        </r>
      </text>
    </comment>
    <comment ref="D27" authorId="0" shapeId="0">
      <text>
        <r>
          <rPr>
            <sz val="10"/>
            <rFont val="Arial"/>
          </rPr>
          <t>Ô chỉ tiêu có định dạng số. Đơn vị tính x 1 (hoặc %)</t>
        </r>
      </text>
    </comment>
    <comment ref="E27" authorId="0" shapeId="0">
      <text>
        <r>
          <rPr>
            <sz val="10"/>
            <rFont val="Arial"/>
          </rPr>
          <t>Ô chỉ tiêu có định dạng số. Đơn vị tính x 1 (hoặc %)</t>
        </r>
      </text>
    </comment>
    <comment ref="F27" authorId="0" shapeId="0">
      <text>
        <r>
          <rPr>
            <sz val="10"/>
            <rFont val="Arial"/>
          </rPr>
          <t>Ô chỉ tiêu có định dạng số. Đơn vị tính x 1 (hoặc %)</t>
        </r>
      </text>
    </comment>
    <comment ref="G27" authorId="0" shapeId="0">
      <text>
        <r>
          <rPr>
            <sz val="10"/>
            <rFont val="Arial"/>
          </rPr>
          <t>Ô chỉ tiêu có định dạng số. Đơn vị tính x 1 (hoặc %)</t>
        </r>
      </text>
    </comment>
    <comment ref="A37" authorId="0" shapeId="0">
      <text>
        <r>
          <rPr>
            <sz val="10"/>
            <rFont val="Arial"/>
          </rPr>
          <t>Ô chỉ tiêu có định dạng số. Đơn vị tính x 1 (hoặc %)
Dữ liệu động đầu vào hợp lệ khi chỉ được thêm dòng trên ô này.</t>
        </r>
      </text>
    </comment>
    <comment ref="B37" authorId="0" shapeId="0">
      <text>
        <r>
          <rPr>
            <sz val="10"/>
            <rFont val="Arial"/>
          </rPr>
          <t>Ô chỉ tiêu có định dạng ký tự
Dữ liệu động đầu vào hợp lệ khi chỉ được thêm dòng trên ô này.</t>
        </r>
      </text>
    </comment>
    <comment ref="C37" authorId="0" shapeId="0">
      <text>
        <r>
          <rPr>
            <sz val="10"/>
            <rFont val="Arial"/>
          </rPr>
          <t>Ô chỉ tiêu có định dạng số. Đơn vị tính x 1 (hoặc %)
Dữ liệu động đầu vào hợp lệ khi chỉ được thêm dòng trên ô này.</t>
        </r>
      </text>
    </comment>
    <comment ref="D37" authorId="0" shapeId="0">
      <text>
        <r>
          <rPr>
            <sz val="10"/>
            <rFont val="Arial"/>
          </rPr>
          <t>Ô chỉ tiêu có định dạng số. Đơn vị tính x 1 (hoặc %)
Dữ liệu động đầu vào hợp lệ khi chỉ được thêm dòng trên ô này.</t>
        </r>
      </text>
    </comment>
    <comment ref="E37" authorId="0" shapeId="0">
      <text>
        <r>
          <rPr>
            <sz val="10"/>
            <rFont val="Arial"/>
          </rPr>
          <t>Ô chỉ tiêu có định dạng số. Đơn vị tính x 1 (hoặc %)
Dữ liệu động đầu vào hợp lệ khi chỉ được thêm dòng trên ô này.</t>
        </r>
      </text>
    </comment>
    <comment ref="F37" authorId="0" shapeId="0">
      <text>
        <r>
          <rPr>
            <sz val="10"/>
            <rFont val="Arial"/>
          </rPr>
          <t>Ô chỉ tiêu có định dạng số. Đơn vị tính x 1 (hoặc %)
Dữ liệu động đầu vào hợp lệ khi chỉ được thêm dòng trên ô này.</t>
        </r>
      </text>
    </comment>
    <comment ref="G37" authorId="0" shapeId="0">
      <text>
        <r>
          <rPr>
            <sz val="10"/>
            <rFont val="Arial"/>
          </rPr>
          <t>Ô chỉ tiêu có định dạng số. Đơn vị tính x 1 (hoặc %)
Dữ liệu động đầu vào hợp lệ khi chỉ được thêm dòng trên ô này.</t>
        </r>
      </text>
    </comment>
    <comment ref="D38" authorId="0" shapeId="0">
      <text>
        <r>
          <rPr>
            <sz val="10"/>
            <rFont val="Arial"/>
          </rPr>
          <t>Ô chỉ tiêu có định dạng số. Đơn vị tính x 1 (hoặc %)</t>
        </r>
      </text>
    </comment>
    <comment ref="E38" authorId="0" shapeId="0">
      <text>
        <r>
          <rPr>
            <sz val="10"/>
            <rFont val="Arial"/>
          </rPr>
          <t>Ô chỉ tiêu có định dạng số. Đơn vị tính x 1 (hoặc %)</t>
        </r>
      </text>
    </comment>
    <comment ref="F38" authorId="0" shapeId="0">
      <text>
        <r>
          <rPr>
            <sz val="10"/>
            <rFont val="Arial"/>
          </rPr>
          <t>Ô chỉ tiêu có định dạng số. Đơn vị tính x 1 (hoặc %)</t>
        </r>
      </text>
    </comment>
    <comment ref="G38" authorId="0" shapeId="0">
      <text>
        <r>
          <rPr>
            <sz val="10"/>
            <rFont val="Arial"/>
          </rPr>
          <t>Ô chỉ tiêu có định dạng số. Đơn vị tính x 1 (hoặc %)</t>
        </r>
      </text>
    </comment>
    <comment ref="D39" authorId="0" shapeId="0">
      <text>
        <r>
          <rPr>
            <sz val="10"/>
            <rFont val="Arial"/>
          </rPr>
          <t>Ô chỉ tiêu có định dạng số. Đơn vị tính x 1 (hoặc %)</t>
        </r>
      </text>
    </comment>
    <comment ref="E39" authorId="0" shapeId="0">
      <text>
        <r>
          <rPr>
            <sz val="10"/>
            <rFont val="Arial"/>
          </rPr>
          <t>Ô chỉ tiêu có định dạng số. Đơn vị tính x 1 (hoặc %)</t>
        </r>
      </text>
    </comment>
    <comment ref="F39" authorId="0" shapeId="0">
      <text>
        <r>
          <rPr>
            <sz val="10"/>
            <rFont val="Arial"/>
          </rPr>
          <t>Ô chỉ tiêu có định dạng số. Đơn vị tính x 1 (hoặc %)</t>
        </r>
      </text>
    </comment>
    <comment ref="G39" authorId="0" shapeId="0">
      <text>
        <r>
          <rPr>
            <sz val="10"/>
            <rFont val="Arial"/>
          </rPr>
          <t>Ô chỉ tiêu có định dạng số. Đơn vị tính x 1 (hoặc %)</t>
        </r>
      </text>
    </comment>
    <comment ref="A45" authorId="0" shapeId="0">
      <text>
        <r>
          <rPr>
            <sz val="10"/>
            <rFont val="Arial"/>
          </rPr>
          <t>Ô chỉ tiêu có định dạng ký tự
Dữ liệu động đầu vào hợp lệ khi chỉ được thêm dòng trên ô này.</t>
        </r>
      </text>
    </comment>
    <comment ref="B45" authorId="0" shapeId="0">
      <text>
        <r>
          <rPr>
            <sz val="10"/>
            <rFont val="Arial"/>
          </rPr>
          <t>Ô chỉ tiêu có định dạng ký tự
Dữ liệu động đầu vào hợp lệ khi chỉ được thêm dòng trên ô này.</t>
        </r>
      </text>
    </comment>
    <comment ref="C45" authorId="0" shapeId="0">
      <text>
        <r>
          <rPr>
            <sz val="10"/>
            <rFont val="Arial"/>
          </rPr>
          <t>Ô chỉ tiêu có định dạng ký tự
Dữ liệu động đầu vào hợp lệ khi chỉ được thêm dòng trên ô này.</t>
        </r>
      </text>
    </comment>
    <comment ref="D45" authorId="0" shapeId="0">
      <text>
        <r>
          <rPr>
            <sz val="10"/>
            <rFont val="Arial"/>
          </rPr>
          <t>Ô chỉ tiêu có định dạng số. Đơn vị tính x 1 (hoặc %)
Dữ liệu động đầu vào hợp lệ khi chỉ được thêm dòng trên ô này.</t>
        </r>
      </text>
    </comment>
    <comment ref="E45" authorId="0" shapeId="0">
      <text>
        <r>
          <rPr>
            <sz val="10"/>
            <rFont val="Arial"/>
          </rPr>
          <t>Ô chỉ tiêu có định dạng số. Đơn vị tính x 1 (hoặc %)
Dữ liệu động đầu vào hợp lệ khi chỉ được thêm dòng trên ô này.</t>
        </r>
      </text>
    </comment>
    <comment ref="F45" authorId="0" shapeId="0">
      <text>
        <r>
          <rPr>
            <sz val="10"/>
            <rFont val="Arial"/>
          </rPr>
          <t>Ô chỉ tiêu có định dạng số. Đơn vị tính x 1 (hoặc %)
Dữ liệu động đầu vào hợp lệ khi chỉ được thêm dòng trên ô này.</t>
        </r>
      </text>
    </comment>
    <comment ref="G45" authorId="0" shapeId="0">
      <text>
        <r>
          <rPr>
            <sz val="10"/>
            <rFont val="Arial"/>
          </rPr>
          <t>Ô chỉ tiêu có định dạng số. Đơn vị tính x 1 (hoặc %)
Dữ liệu động đầu vào hợp lệ khi chỉ được thêm dòng trên ô này.</t>
        </r>
      </text>
    </comment>
    <comment ref="A47" authorId="0" shapeId="0">
      <text>
        <r>
          <rPr>
            <sz val="10"/>
            <rFont val="Arial"/>
          </rPr>
          <t>Ô chỉ tiêu có định dạng ký tự
Dữ liệu động đầu vào hợp lệ khi chỉ được thêm dòng trên ô này.</t>
        </r>
      </text>
    </comment>
    <comment ref="B47" authorId="0" shapeId="0">
      <text>
        <r>
          <rPr>
            <sz val="10"/>
            <rFont val="Arial"/>
          </rPr>
          <t>Ô chỉ tiêu có định dạng ký tự
Dữ liệu động đầu vào hợp lệ khi chỉ được thêm dòng trên ô này.</t>
        </r>
      </text>
    </comment>
    <comment ref="C47" authorId="0" shapeId="0">
      <text>
        <r>
          <rPr>
            <sz val="10"/>
            <rFont val="Arial"/>
          </rPr>
          <t>Ô chỉ tiêu có định dạng ký tự
Dữ liệu động đầu vào hợp lệ khi chỉ được thêm dòng trên ô này.</t>
        </r>
      </text>
    </comment>
    <comment ref="D47" authorId="0" shapeId="0">
      <text>
        <r>
          <rPr>
            <sz val="10"/>
            <rFont val="Arial"/>
          </rPr>
          <t>Ô chỉ tiêu có định dạng số. Đơn vị tính x 1 (hoặc %)
Dữ liệu động đầu vào hợp lệ khi chỉ được thêm dòng trên ô này.</t>
        </r>
      </text>
    </comment>
    <comment ref="E47" authorId="0" shapeId="0">
      <text>
        <r>
          <rPr>
            <sz val="10"/>
            <rFont val="Arial"/>
          </rPr>
          <t>Ô chỉ tiêu có định dạng số. Đơn vị tính x 1 (hoặc %)
Dữ liệu động đầu vào hợp lệ khi chỉ được thêm dòng trên ô này.</t>
        </r>
      </text>
    </comment>
    <comment ref="F47" authorId="0" shapeId="0">
      <text>
        <r>
          <rPr>
            <sz val="10"/>
            <rFont val="Arial"/>
          </rPr>
          <t>Ô chỉ tiêu có định dạng số. Đơn vị tính x 1 (hoặc %)
Dữ liệu động đầu vào hợp lệ khi chỉ được thêm dòng trên ô này.</t>
        </r>
      </text>
    </comment>
    <comment ref="G47" authorId="0" shapeId="0">
      <text>
        <r>
          <rPr>
            <sz val="10"/>
            <rFont val="Arial"/>
          </rPr>
          <t>Ô chỉ tiêu có định dạng số. Đơn vị tính x 1 (hoặc %)
Dữ liệu động đầu vào hợp lệ khi chỉ được thêm dòng trên ô này.</t>
        </r>
      </text>
    </comment>
    <comment ref="D48" authorId="0" shapeId="0">
      <text>
        <r>
          <rPr>
            <sz val="10"/>
            <rFont val="Arial"/>
          </rPr>
          <t>Ô chỉ tiêu có định dạng số. Đơn vị tính x 1 (hoặc %)</t>
        </r>
      </text>
    </comment>
    <comment ref="E48" authorId="0" shapeId="0">
      <text>
        <r>
          <rPr>
            <sz val="10"/>
            <rFont val="Arial"/>
          </rPr>
          <t>Ô chỉ tiêu có định dạng số. Đơn vị tính x 1 (hoặc %)</t>
        </r>
      </text>
    </comment>
    <comment ref="F48" authorId="0" shapeId="0">
      <text>
        <r>
          <rPr>
            <sz val="10"/>
            <rFont val="Arial"/>
          </rPr>
          <t>Ô chỉ tiêu có định dạng số. Đơn vị tính x 1 (hoặc %)</t>
        </r>
      </text>
    </comment>
    <comment ref="G48" authorId="0" shapeId="0">
      <text>
        <r>
          <rPr>
            <sz val="10"/>
            <rFont val="Arial"/>
          </rPr>
          <t>Ô chỉ tiêu có định dạng số. Đơn vị tính x 1 (hoặc %)</t>
        </r>
      </text>
    </comment>
    <comment ref="D49" authorId="0" shapeId="0">
      <text>
        <r>
          <rPr>
            <sz val="10"/>
            <rFont val="Arial"/>
          </rPr>
          <t>Ô chỉ tiêu có định dạng số. Đơn vị tính x 1 (hoặc %)</t>
        </r>
      </text>
    </comment>
    <comment ref="E49" authorId="0" shapeId="0">
      <text>
        <r>
          <rPr>
            <sz val="10"/>
            <rFont val="Arial"/>
          </rPr>
          <t>Ô chỉ tiêu có định dạng số. Đơn vị tính x 1 (hoặc %)</t>
        </r>
      </text>
    </comment>
    <comment ref="F49" authorId="0" shapeId="0">
      <text>
        <r>
          <rPr>
            <sz val="10"/>
            <rFont val="Arial"/>
          </rPr>
          <t>Ô chỉ tiêu có định dạng số. Đơn vị tính x 1 (hoặc %)</t>
        </r>
      </text>
    </comment>
    <comment ref="G49" authorId="0" shapeId="0">
      <text>
        <r>
          <rPr>
            <sz val="10"/>
            <rFont val="Arial"/>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rPr>
          <t>Ô chỉ tiêu có định dạng ký tự</t>
        </r>
      </text>
    </comment>
    <comment ref="D3" authorId="0" shapeId="0">
      <text>
        <r>
          <rPr>
            <sz val="10"/>
            <rFont val="Arial"/>
          </rPr>
          <t>Ô chỉ tiêu có định dạng ký tự</t>
        </r>
      </text>
    </comment>
    <comment ref="E3" authorId="0" shapeId="0">
      <text>
        <r>
          <rPr>
            <sz val="10"/>
            <rFont val="Arial"/>
          </rPr>
          <t>Ô chỉ tiêu có định dạng ký tự</t>
        </r>
      </text>
    </comment>
    <comment ref="F3" authorId="0" shapeId="0">
      <text>
        <r>
          <rPr>
            <sz val="10"/>
            <rFont val="Arial"/>
          </rPr>
          <t>Ô chỉ tiêu có định dạng số. Đơn vị tính x 1 (hoặc %)</t>
        </r>
      </text>
    </comment>
    <comment ref="G3" authorId="0" shapeId="0">
      <text>
        <r>
          <rPr>
            <sz val="10"/>
            <rFont val="Arial"/>
          </rPr>
          <t>Ô chỉ tiêu có định dạng ký tự</t>
        </r>
      </text>
    </comment>
    <comment ref="H3" authorId="0" shapeId="0">
      <text>
        <r>
          <rPr>
            <sz val="10"/>
            <rFont val="Arial"/>
          </rPr>
          <t>Ô chỉ tiêu có định dạng số. Đơn vị tính x 1 (hoặc %)</t>
        </r>
      </text>
    </comment>
    <comment ref="I3" authorId="0" shapeId="0">
      <text>
        <r>
          <rPr>
            <sz val="10"/>
            <rFont val="Arial"/>
          </rPr>
          <t>Ô chỉ tiêu có định dạng ký tự</t>
        </r>
      </text>
    </comment>
    <comment ref="J3" authorId="0" shapeId="0">
      <text>
        <r>
          <rPr>
            <sz val="10"/>
            <rFont val="Arial"/>
          </rPr>
          <t>Ô chỉ tiêu có định dạng số. Đơn vị tính x 1 (hoặc %)</t>
        </r>
      </text>
    </comment>
    <comment ref="A5" authorId="0" shapeId="0">
      <text>
        <r>
          <rPr>
            <sz val="10"/>
            <rFont val="Arial"/>
          </rPr>
          <t>Ô chỉ tiêu có định dạng ký tự
Dữ liệu động đầu vào hợp lệ khi chỉ được thêm dòng trên ô này.</t>
        </r>
      </text>
    </comment>
    <comment ref="B5" authorId="0" shapeId="0">
      <text>
        <r>
          <rPr>
            <sz val="10"/>
            <rFont val="Arial"/>
          </rPr>
          <t>Ô chỉ tiêu có định dạng ký tự
Dữ liệu động đầu vào hợp lệ khi chỉ được thêm dòng trên ô này.</t>
        </r>
      </text>
    </comment>
    <comment ref="C5" authorId="0" shapeId="0">
      <text>
        <r>
          <rPr>
            <sz val="10"/>
            <rFont val="Arial"/>
          </rPr>
          <t>Ô chỉ tiêu có định dạng ký tự
Dữ liệu động đầu vào hợp lệ khi chỉ được thêm dòng trên ô này.</t>
        </r>
      </text>
    </comment>
    <comment ref="D5" authorId="0" shapeId="0">
      <text>
        <r>
          <rPr>
            <sz val="10"/>
            <rFont val="Arial"/>
          </rPr>
          <t>Ô chỉ tiêu có định dạng ký tự
Dữ liệu động đầu vào hợp lệ khi chỉ được thêm dòng trên ô này.</t>
        </r>
      </text>
    </comment>
    <comment ref="E5" authorId="0" shapeId="0">
      <text>
        <r>
          <rPr>
            <sz val="10"/>
            <rFont val="Arial"/>
          </rPr>
          <t>Ô chỉ tiêu có định dạng ký tự
Dữ liệu động đầu vào hợp lệ khi chỉ được thêm dòng trên ô này.</t>
        </r>
      </text>
    </comment>
    <comment ref="F5" authorId="0" shapeId="0">
      <text>
        <r>
          <rPr>
            <sz val="10"/>
            <rFont val="Arial"/>
          </rPr>
          <t>Ô chỉ tiêu có định dạng số. Đơn vị tính x 1 (hoặc %)
Dữ liệu động đầu vào hợp lệ khi chỉ được thêm dòng trên ô này.</t>
        </r>
      </text>
    </comment>
    <comment ref="G5" authorId="0" shapeId="0">
      <text>
        <r>
          <rPr>
            <sz val="10"/>
            <rFont val="Arial"/>
          </rPr>
          <t>Ô chỉ tiêu có định dạng ký tự
Dữ liệu động đầu vào hợp lệ khi chỉ được thêm dòng trên ô này.</t>
        </r>
      </text>
    </comment>
    <comment ref="H5" authorId="0" shapeId="0">
      <text>
        <r>
          <rPr>
            <sz val="10"/>
            <rFont val="Arial"/>
          </rPr>
          <t>Ô chỉ tiêu có định dạng số. Đơn vị tính x 1 (hoặc %)
Dữ liệu động đầu vào hợp lệ khi chỉ được thêm dòng trên ô này.</t>
        </r>
      </text>
    </comment>
    <comment ref="I5" authorId="0" shapeId="0">
      <text>
        <r>
          <rPr>
            <sz val="10"/>
            <rFont val="Arial"/>
          </rPr>
          <t>Ô chỉ tiêu có định dạng ký tự
Dữ liệu động đầu vào hợp lệ khi chỉ được thêm dòng trên ô này.</t>
        </r>
      </text>
    </comment>
    <comment ref="J5" authorId="0" shapeId="0">
      <text>
        <r>
          <rPr>
            <sz val="10"/>
            <rFont val="Arial"/>
          </rPr>
          <t>Ô chỉ tiêu có định dạng số. Đơn vị tính x 1 (hoặc %)
Dữ liệu động đầu vào hợp lệ khi chỉ được thêm dòng trên ô này.</t>
        </r>
      </text>
    </comment>
    <comment ref="C6" authorId="0" shapeId="0">
      <text>
        <r>
          <rPr>
            <sz val="10"/>
            <rFont val="Arial"/>
          </rPr>
          <t>Ô chỉ tiêu có định dạng ký tự</t>
        </r>
      </text>
    </comment>
    <comment ref="D6" authorId="0" shapeId="0">
      <text>
        <r>
          <rPr>
            <sz val="10"/>
            <rFont val="Arial"/>
          </rPr>
          <t>Ô chỉ tiêu có định dạng ký tự</t>
        </r>
      </text>
    </comment>
    <comment ref="E6" authorId="0" shapeId="0">
      <text>
        <r>
          <rPr>
            <sz val="10"/>
            <rFont val="Arial"/>
          </rPr>
          <t>Ô chỉ tiêu có định dạng ký tự</t>
        </r>
      </text>
    </comment>
    <comment ref="F6" authorId="0" shapeId="0">
      <text>
        <r>
          <rPr>
            <sz val="10"/>
            <rFont val="Arial"/>
          </rPr>
          <t>Ô chỉ tiêu có định dạng số. Đơn vị tính x 1 (hoặc %)</t>
        </r>
      </text>
    </comment>
    <comment ref="G6" authorId="0" shapeId="0">
      <text>
        <r>
          <rPr>
            <sz val="10"/>
            <rFont val="Arial"/>
          </rPr>
          <t>Ô chỉ tiêu có định dạng ký tự</t>
        </r>
      </text>
    </comment>
    <comment ref="H6" authorId="0" shapeId="0">
      <text>
        <r>
          <rPr>
            <sz val="10"/>
            <rFont val="Arial"/>
          </rPr>
          <t>Ô chỉ tiêu có định dạng số. Đơn vị tính x 1 (hoặc %)</t>
        </r>
      </text>
    </comment>
    <comment ref="I6" authorId="0" shapeId="0">
      <text>
        <r>
          <rPr>
            <sz val="10"/>
            <rFont val="Arial"/>
          </rPr>
          <t>Ô chỉ tiêu có định dạng ký tự</t>
        </r>
      </text>
    </comment>
    <comment ref="J6" authorId="0" shapeId="0">
      <text>
        <r>
          <rPr>
            <sz val="10"/>
            <rFont val="Arial"/>
          </rPr>
          <t>Ô chỉ tiêu có định dạng số. Đơn vị tính x 1 (hoặc %)</t>
        </r>
      </text>
    </comment>
    <comment ref="C7" authorId="0" shapeId="0">
      <text>
        <r>
          <rPr>
            <sz val="10"/>
            <rFont val="Arial"/>
          </rPr>
          <t>Ô chỉ tiêu có định dạng ký tự</t>
        </r>
      </text>
    </comment>
    <comment ref="D7" authorId="0" shapeId="0">
      <text>
        <r>
          <rPr>
            <sz val="10"/>
            <rFont val="Arial"/>
          </rPr>
          <t>Ô chỉ tiêu có định dạng ký tự</t>
        </r>
      </text>
    </comment>
    <comment ref="E7" authorId="0" shapeId="0">
      <text>
        <r>
          <rPr>
            <sz val="10"/>
            <rFont val="Arial"/>
          </rPr>
          <t>Ô chỉ tiêu có định dạng ký tự</t>
        </r>
      </text>
    </comment>
    <comment ref="F7" authorId="0" shapeId="0">
      <text>
        <r>
          <rPr>
            <sz val="10"/>
            <rFont val="Arial"/>
          </rPr>
          <t>Ô chỉ tiêu có định dạng số. Đơn vị tính x 1 (hoặc %)</t>
        </r>
      </text>
    </comment>
    <comment ref="G7" authorId="0" shapeId="0">
      <text>
        <r>
          <rPr>
            <sz val="10"/>
            <rFont val="Arial"/>
          </rPr>
          <t>Ô chỉ tiêu có định dạng ký tự</t>
        </r>
      </text>
    </comment>
    <comment ref="H7" authorId="0" shapeId="0">
      <text>
        <r>
          <rPr>
            <sz val="10"/>
            <rFont val="Arial"/>
          </rPr>
          <t>Ô chỉ tiêu có định dạng số. Đơn vị tính x 1 (hoặc %)</t>
        </r>
      </text>
    </comment>
    <comment ref="I7" authorId="0" shapeId="0">
      <text>
        <r>
          <rPr>
            <sz val="10"/>
            <rFont val="Arial"/>
          </rPr>
          <t>Ô chỉ tiêu có định dạng ký tự</t>
        </r>
      </text>
    </comment>
    <comment ref="J7" authorId="0" shapeId="0">
      <text>
        <r>
          <rPr>
            <sz val="10"/>
            <rFont val="Arial"/>
          </rPr>
          <t>Ô chỉ tiêu có định dạng số. Đơn vị tính x 1 (hoặc %)</t>
        </r>
      </text>
    </comment>
    <comment ref="A9" authorId="0" shapeId="0">
      <text>
        <r>
          <rPr>
            <sz val="10"/>
            <rFont val="Arial"/>
          </rPr>
          <t>Ô chỉ tiêu có định dạng ký tự
Dữ liệu động đầu vào hợp lệ khi chỉ được thêm dòng trên ô này.</t>
        </r>
      </text>
    </comment>
    <comment ref="B9" authorId="0" shapeId="0">
      <text>
        <r>
          <rPr>
            <sz val="10"/>
            <rFont val="Arial"/>
          </rPr>
          <t>Ô chỉ tiêu có định dạng ký tự
Dữ liệu động đầu vào hợp lệ khi chỉ được thêm dòng trên ô này.</t>
        </r>
      </text>
    </comment>
    <comment ref="C9" authorId="0" shapeId="0">
      <text>
        <r>
          <rPr>
            <sz val="10"/>
            <rFont val="Arial"/>
          </rPr>
          <t>Ô chỉ tiêu có định dạng ký tự
Dữ liệu động đầu vào hợp lệ khi chỉ được thêm dòng trên ô này.</t>
        </r>
      </text>
    </comment>
    <comment ref="D9" authorId="0" shapeId="0">
      <text>
        <r>
          <rPr>
            <sz val="10"/>
            <rFont val="Arial"/>
          </rPr>
          <t>Ô chỉ tiêu có định dạng ký tự
Dữ liệu động đầu vào hợp lệ khi chỉ được thêm dòng trên ô này.</t>
        </r>
      </text>
    </comment>
    <comment ref="E9" authorId="0" shapeId="0">
      <text>
        <r>
          <rPr>
            <sz val="10"/>
            <rFont val="Arial"/>
          </rPr>
          <t>Ô chỉ tiêu có định dạng ký tự
Dữ liệu động đầu vào hợp lệ khi chỉ được thêm dòng trên ô này.</t>
        </r>
      </text>
    </comment>
    <comment ref="F9" authorId="0" shapeId="0">
      <text>
        <r>
          <rPr>
            <sz val="10"/>
            <rFont val="Arial"/>
          </rPr>
          <t>Ô chỉ tiêu có định dạng số. Đơn vị tính x 1 (hoặc %)
Dữ liệu động đầu vào hợp lệ khi chỉ được thêm dòng trên ô này.</t>
        </r>
      </text>
    </comment>
    <comment ref="G9" authorId="0" shapeId="0">
      <text>
        <r>
          <rPr>
            <sz val="10"/>
            <rFont val="Arial"/>
          </rPr>
          <t>Ô chỉ tiêu có định dạng ký tự
Dữ liệu động đầu vào hợp lệ khi chỉ được thêm dòng trên ô này.</t>
        </r>
      </text>
    </comment>
    <comment ref="H9" authorId="0" shapeId="0">
      <text>
        <r>
          <rPr>
            <sz val="10"/>
            <rFont val="Arial"/>
          </rPr>
          <t>Ô chỉ tiêu có định dạng số. Đơn vị tính x 1 (hoặc %)
Dữ liệu động đầu vào hợp lệ khi chỉ được thêm dòng trên ô này.</t>
        </r>
      </text>
    </comment>
    <comment ref="I9" authorId="0" shapeId="0">
      <text>
        <r>
          <rPr>
            <sz val="10"/>
            <rFont val="Arial"/>
          </rPr>
          <t>Ô chỉ tiêu có định dạng ký tự
Dữ liệu động đầu vào hợp lệ khi chỉ được thêm dòng trên ô này.</t>
        </r>
      </text>
    </comment>
    <comment ref="J9" authorId="0" shapeId="0">
      <text>
        <r>
          <rPr>
            <sz val="10"/>
            <rFont val="Arial"/>
          </rPr>
          <t>Ô chỉ tiêu có định dạng số. Đơn vị tính x 1 (hoặc %)
Dữ liệu động đầu vào hợp lệ khi chỉ được thêm dòng trên ô này.</t>
        </r>
      </text>
    </comment>
    <comment ref="C10" authorId="0" shapeId="0">
      <text>
        <r>
          <rPr>
            <sz val="10"/>
            <rFont val="Arial"/>
          </rPr>
          <t>Ô chỉ tiêu có định dạng ký tự</t>
        </r>
      </text>
    </comment>
    <comment ref="D10" authorId="0" shapeId="0">
      <text>
        <r>
          <rPr>
            <sz val="10"/>
            <rFont val="Arial"/>
          </rPr>
          <t>Ô chỉ tiêu có định dạng ký tự</t>
        </r>
      </text>
    </comment>
    <comment ref="E10" authorId="0" shapeId="0">
      <text>
        <r>
          <rPr>
            <sz val="10"/>
            <rFont val="Arial"/>
          </rPr>
          <t>Ô chỉ tiêu có định dạng ký tự</t>
        </r>
      </text>
    </comment>
    <comment ref="F10" authorId="0" shapeId="0">
      <text>
        <r>
          <rPr>
            <sz val="10"/>
            <rFont val="Arial"/>
          </rPr>
          <t>Ô chỉ tiêu có định dạng số. Đơn vị tính x 1 (hoặc %)</t>
        </r>
      </text>
    </comment>
    <comment ref="G10" authorId="0" shapeId="0">
      <text>
        <r>
          <rPr>
            <sz val="10"/>
            <rFont val="Arial"/>
          </rPr>
          <t>Ô chỉ tiêu có định dạng ký tự</t>
        </r>
      </text>
    </comment>
    <comment ref="H10" authorId="0" shapeId="0">
      <text>
        <r>
          <rPr>
            <sz val="10"/>
            <rFont val="Arial"/>
          </rPr>
          <t>Ô chỉ tiêu có định dạng số. Đơn vị tính x 1 (hoặc %)</t>
        </r>
      </text>
    </comment>
    <comment ref="I10" authorId="0" shapeId="0">
      <text>
        <r>
          <rPr>
            <sz val="10"/>
            <rFont val="Arial"/>
          </rPr>
          <t>Ô chỉ tiêu có định dạng ký tự</t>
        </r>
      </text>
    </comment>
    <comment ref="J10" authorId="0" shapeId="0">
      <text>
        <r>
          <rPr>
            <sz val="10"/>
            <rFont val="Arial"/>
          </rPr>
          <t>Ô chỉ tiêu có định dạng số. Đơn vị tính x 1 (hoặc %)</t>
        </r>
      </text>
    </comment>
    <comment ref="C11" authorId="0" shapeId="0">
      <text>
        <r>
          <rPr>
            <sz val="10"/>
            <rFont val="Arial"/>
          </rPr>
          <t>Ô chỉ tiêu có định dạng ký tự</t>
        </r>
      </text>
    </comment>
    <comment ref="D11" authorId="0" shapeId="0">
      <text>
        <r>
          <rPr>
            <sz val="10"/>
            <rFont val="Arial"/>
          </rPr>
          <t>Ô chỉ tiêu có định dạng ký tự</t>
        </r>
      </text>
    </comment>
    <comment ref="E11" authorId="0" shapeId="0">
      <text>
        <r>
          <rPr>
            <sz val="10"/>
            <rFont val="Arial"/>
          </rPr>
          <t>Ô chỉ tiêu có định dạng ký tự</t>
        </r>
      </text>
    </comment>
    <comment ref="F11" authorId="0" shapeId="0">
      <text>
        <r>
          <rPr>
            <sz val="10"/>
            <rFont val="Arial"/>
          </rPr>
          <t>Ô chỉ tiêu có định dạng số. Đơn vị tính x 1 (hoặc %)</t>
        </r>
      </text>
    </comment>
    <comment ref="G11" authorId="0" shapeId="0">
      <text>
        <r>
          <rPr>
            <sz val="10"/>
            <rFont val="Arial"/>
          </rPr>
          <t>Ô chỉ tiêu có định dạng ký tự</t>
        </r>
      </text>
    </comment>
    <comment ref="H11" authorId="0" shapeId="0">
      <text>
        <r>
          <rPr>
            <sz val="10"/>
            <rFont val="Arial"/>
          </rPr>
          <t>Ô chỉ tiêu có định dạng số. Đơn vị tính x 1 (hoặc %)</t>
        </r>
      </text>
    </comment>
    <comment ref="I11" authorId="0" shapeId="0">
      <text>
        <r>
          <rPr>
            <sz val="10"/>
            <rFont val="Arial"/>
          </rPr>
          <t>Ô chỉ tiêu có định dạng ký tự</t>
        </r>
      </text>
    </comment>
    <comment ref="J11" authorId="0" shapeId="0">
      <text>
        <r>
          <rPr>
            <sz val="10"/>
            <rFont val="Arial"/>
          </rPr>
          <t>Ô chỉ tiêu có định dạng số. Đơn vị tính x 1 (hoặc %)</t>
        </r>
      </text>
    </comment>
    <comment ref="C12" authorId="0" shapeId="0">
      <text>
        <r>
          <rPr>
            <sz val="10"/>
            <rFont val="Arial"/>
          </rPr>
          <t>Ô chỉ tiêu có định dạng ký tự</t>
        </r>
      </text>
    </comment>
    <comment ref="D12" authorId="0" shapeId="0">
      <text>
        <r>
          <rPr>
            <sz val="10"/>
            <rFont val="Arial"/>
          </rPr>
          <t>Ô chỉ tiêu có định dạng ký tự</t>
        </r>
      </text>
    </comment>
    <comment ref="E12" authorId="0" shapeId="0">
      <text>
        <r>
          <rPr>
            <sz val="10"/>
            <rFont val="Arial"/>
          </rPr>
          <t>Ô chỉ tiêu có định dạng ký tự</t>
        </r>
      </text>
    </comment>
    <comment ref="F12" authorId="0" shapeId="0">
      <text>
        <r>
          <rPr>
            <sz val="10"/>
            <rFont val="Arial"/>
          </rPr>
          <t>Ô chỉ tiêu có định dạng số. Đơn vị tính x 1 (hoặc %)</t>
        </r>
      </text>
    </comment>
    <comment ref="G12" authorId="0" shapeId="0">
      <text>
        <r>
          <rPr>
            <sz val="10"/>
            <rFont val="Arial"/>
          </rPr>
          <t>Ô chỉ tiêu có định dạng ký tự</t>
        </r>
      </text>
    </comment>
    <comment ref="H12" authorId="0" shapeId="0">
      <text>
        <r>
          <rPr>
            <sz val="10"/>
            <rFont val="Arial"/>
          </rPr>
          <t>Ô chỉ tiêu có định dạng số. Đơn vị tính x 1 (hoặc %)</t>
        </r>
      </text>
    </comment>
    <comment ref="I12" authorId="0" shapeId="0">
      <text>
        <r>
          <rPr>
            <sz val="10"/>
            <rFont val="Arial"/>
          </rPr>
          <t>Ô chỉ tiêu có định dạng ký tự</t>
        </r>
      </text>
    </comment>
    <comment ref="J12" authorId="0" shapeId="0">
      <text>
        <r>
          <rPr>
            <sz val="10"/>
            <rFont val="Arial"/>
          </rPr>
          <t>Ô chỉ tiêu có định dạng số. Đơn vị tính x 1 (hoặc %)</t>
        </r>
      </text>
    </comment>
    <comment ref="A14" authorId="0" shapeId="0">
      <text>
        <r>
          <rPr>
            <sz val="10"/>
            <rFont val="Arial"/>
          </rPr>
          <t>Ô chỉ tiêu có định dạng ký tự
Dữ liệu động đầu vào hợp lệ khi chỉ được thêm dòng trên ô này.</t>
        </r>
      </text>
    </comment>
    <comment ref="B14" authorId="0" shapeId="0">
      <text>
        <r>
          <rPr>
            <sz val="10"/>
            <rFont val="Arial"/>
          </rPr>
          <t>Ô chỉ tiêu có định dạng ký tự
Dữ liệu động đầu vào hợp lệ khi chỉ được thêm dòng trên ô này.</t>
        </r>
      </text>
    </comment>
    <comment ref="C14" authorId="0" shapeId="0">
      <text>
        <r>
          <rPr>
            <sz val="10"/>
            <rFont val="Arial"/>
          </rPr>
          <t>Ô chỉ tiêu có định dạng ký tự
Dữ liệu động đầu vào hợp lệ khi chỉ được thêm dòng trên ô này.</t>
        </r>
      </text>
    </comment>
    <comment ref="D14" authorId="0" shapeId="0">
      <text>
        <r>
          <rPr>
            <sz val="10"/>
            <rFont val="Arial"/>
          </rPr>
          <t>Ô chỉ tiêu có định dạng ký tự
Dữ liệu động đầu vào hợp lệ khi chỉ được thêm dòng trên ô này.</t>
        </r>
      </text>
    </comment>
    <comment ref="E14" authorId="0" shapeId="0">
      <text>
        <r>
          <rPr>
            <sz val="10"/>
            <rFont val="Arial"/>
          </rPr>
          <t>Ô chỉ tiêu có định dạng ký tự
Dữ liệu động đầu vào hợp lệ khi chỉ được thêm dòng trên ô này.</t>
        </r>
      </text>
    </comment>
    <comment ref="F14" authorId="0" shapeId="0">
      <text>
        <r>
          <rPr>
            <sz val="10"/>
            <rFont val="Arial"/>
          </rPr>
          <t>Ô chỉ tiêu có định dạng số. Đơn vị tính x 1 (hoặc %)
Dữ liệu động đầu vào hợp lệ khi chỉ được thêm dòng trên ô này.</t>
        </r>
      </text>
    </comment>
    <comment ref="G14" authorId="0" shapeId="0">
      <text>
        <r>
          <rPr>
            <sz val="10"/>
            <rFont val="Arial"/>
          </rPr>
          <t>Ô chỉ tiêu có định dạng ký tự
Dữ liệu động đầu vào hợp lệ khi chỉ được thêm dòng trên ô này.</t>
        </r>
      </text>
    </comment>
    <comment ref="H14" authorId="0" shapeId="0">
      <text>
        <r>
          <rPr>
            <sz val="10"/>
            <rFont val="Arial"/>
          </rPr>
          <t>Ô chỉ tiêu có định dạng số. Đơn vị tính x 1 (hoặc %)
Dữ liệu động đầu vào hợp lệ khi chỉ được thêm dòng trên ô này.</t>
        </r>
      </text>
    </comment>
    <comment ref="I14" authorId="0" shapeId="0">
      <text>
        <r>
          <rPr>
            <sz val="10"/>
            <rFont val="Arial"/>
          </rPr>
          <t>Ô chỉ tiêu có định dạng ký tự
Dữ liệu động đầu vào hợp lệ khi chỉ được thêm dòng trên ô này.</t>
        </r>
      </text>
    </comment>
    <comment ref="J14" authorId="0" shapeId="0">
      <text>
        <r>
          <rPr>
            <sz val="10"/>
            <rFont val="Arial"/>
          </rPr>
          <t>Ô chỉ tiêu có định dạng số. Đơn vị tính x 1 (hoặc %)
Dữ liệu động đầu vào hợp lệ khi chỉ được thêm dòng trên ô này.</t>
        </r>
      </text>
    </comment>
    <comment ref="C15" authorId="0" shapeId="0">
      <text>
        <r>
          <rPr>
            <sz val="10"/>
            <rFont val="Arial"/>
          </rPr>
          <t>Ô chỉ tiêu có định dạng ký tự</t>
        </r>
      </text>
    </comment>
    <comment ref="D15" authorId="0" shapeId="0">
      <text>
        <r>
          <rPr>
            <sz val="10"/>
            <rFont val="Arial"/>
          </rPr>
          <t>Ô chỉ tiêu có định dạng ký tự</t>
        </r>
      </text>
    </comment>
    <comment ref="E15" authorId="0" shapeId="0">
      <text>
        <r>
          <rPr>
            <sz val="10"/>
            <rFont val="Arial"/>
          </rPr>
          <t>Ô chỉ tiêu có định dạng ký tự</t>
        </r>
      </text>
    </comment>
    <comment ref="F15" authorId="0" shapeId="0">
      <text>
        <r>
          <rPr>
            <sz val="10"/>
            <rFont val="Arial"/>
          </rPr>
          <t>Ô chỉ tiêu có định dạng số. Đơn vị tính x 1 (hoặc %)</t>
        </r>
      </text>
    </comment>
    <comment ref="G15" authorId="0" shapeId="0">
      <text>
        <r>
          <rPr>
            <sz val="10"/>
            <rFont val="Arial"/>
          </rPr>
          <t>Ô chỉ tiêu có định dạng ký tự</t>
        </r>
      </text>
    </comment>
    <comment ref="H15" authorId="0" shapeId="0">
      <text>
        <r>
          <rPr>
            <sz val="10"/>
            <rFont val="Arial"/>
          </rPr>
          <t>Ô chỉ tiêu có định dạng số. Đơn vị tính x 1 (hoặc %)</t>
        </r>
      </text>
    </comment>
    <comment ref="I15" authorId="0" shapeId="0">
      <text>
        <r>
          <rPr>
            <sz val="10"/>
            <rFont val="Arial"/>
          </rPr>
          <t>Ô chỉ tiêu có định dạng ký tự</t>
        </r>
      </text>
    </comment>
    <comment ref="J15" authorId="0" shapeId="0">
      <text>
        <r>
          <rPr>
            <sz val="10"/>
            <rFont val="Arial"/>
          </rPr>
          <t>Ô chỉ tiêu có định dạng số. Đơn vị tính x 1 (hoặc %)</t>
        </r>
      </text>
    </comment>
    <comment ref="C16" authorId="0" shapeId="0">
      <text>
        <r>
          <rPr>
            <sz val="10"/>
            <rFont val="Arial"/>
          </rPr>
          <t>Ô chỉ tiêu có định dạng ký tự</t>
        </r>
      </text>
    </comment>
    <comment ref="D16" authorId="0" shapeId="0">
      <text>
        <r>
          <rPr>
            <sz val="10"/>
            <rFont val="Arial"/>
          </rPr>
          <t>Ô chỉ tiêu có định dạng ký tự</t>
        </r>
      </text>
    </comment>
    <comment ref="E16" authorId="0" shapeId="0">
      <text>
        <r>
          <rPr>
            <sz val="10"/>
            <rFont val="Arial"/>
          </rPr>
          <t>Ô chỉ tiêu có định dạng ký tự</t>
        </r>
      </text>
    </comment>
    <comment ref="F16" authorId="0" shapeId="0">
      <text>
        <r>
          <rPr>
            <sz val="10"/>
            <rFont val="Arial"/>
          </rPr>
          <t>Ô chỉ tiêu có định dạng số. Đơn vị tính x 1 (hoặc %)</t>
        </r>
      </text>
    </comment>
    <comment ref="G16" authorId="0" shapeId="0">
      <text>
        <r>
          <rPr>
            <sz val="10"/>
            <rFont val="Arial"/>
          </rPr>
          <t>Ô chỉ tiêu có định dạng ký tự</t>
        </r>
      </text>
    </comment>
    <comment ref="H16" authorId="0" shapeId="0">
      <text>
        <r>
          <rPr>
            <sz val="10"/>
            <rFont val="Arial"/>
          </rPr>
          <t>Ô chỉ tiêu có định dạng số. Đơn vị tính x 1 (hoặc %)</t>
        </r>
      </text>
    </comment>
    <comment ref="I16" authorId="0" shapeId="0">
      <text>
        <r>
          <rPr>
            <sz val="10"/>
            <rFont val="Arial"/>
          </rPr>
          <t>Ô chỉ tiêu có định dạng ký tự</t>
        </r>
      </text>
    </comment>
    <comment ref="J16" authorId="0" shapeId="0">
      <text>
        <r>
          <rPr>
            <sz val="10"/>
            <rFont val="Arial"/>
          </rPr>
          <t>Ô chỉ tiêu có định dạng số. Đơn vị tính x 1 (hoặc %)</t>
        </r>
      </text>
    </comment>
    <comment ref="A18" authorId="0" shapeId="0">
      <text>
        <r>
          <rPr>
            <sz val="10"/>
            <rFont val="Arial"/>
          </rPr>
          <t>Ô chỉ tiêu có định dạng ký tự
Dữ liệu động đầu vào hợp lệ khi chỉ được thêm dòng trên ô này.</t>
        </r>
      </text>
    </comment>
    <comment ref="B18" authorId="0" shapeId="0">
      <text>
        <r>
          <rPr>
            <sz val="10"/>
            <rFont val="Arial"/>
          </rPr>
          <t>Ô chỉ tiêu có định dạng ký tự
Dữ liệu động đầu vào hợp lệ khi chỉ được thêm dòng trên ô này.</t>
        </r>
      </text>
    </comment>
    <comment ref="C18" authorId="0" shapeId="0">
      <text>
        <r>
          <rPr>
            <sz val="10"/>
            <rFont val="Arial"/>
          </rPr>
          <t>Ô chỉ tiêu có định dạng ký tự
Dữ liệu động đầu vào hợp lệ khi chỉ được thêm dòng trên ô này.</t>
        </r>
      </text>
    </comment>
    <comment ref="D18" authorId="0" shapeId="0">
      <text>
        <r>
          <rPr>
            <sz val="10"/>
            <rFont val="Arial"/>
          </rPr>
          <t>Ô chỉ tiêu có định dạng ký tự
Dữ liệu động đầu vào hợp lệ khi chỉ được thêm dòng trên ô này.</t>
        </r>
      </text>
    </comment>
    <comment ref="E18" authorId="0" shapeId="0">
      <text>
        <r>
          <rPr>
            <sz val="10"/>
            <rFont val="Arial"/>
          </rPr>
          <t>Ô chỉ tiêu có định dạng ký tự
Dữ liệu động đầu vào hợp lệ khi chỉ được thêm dòng trên ô này.</t>
        </r>
      </text>
    </comment>
    <comment ref="F18" authorId="0" shapeId="0">
      <text>
        <r>
          <rPr>
            <sz val="10"/>
            <rFont val="Arial"/>
          </rPr>
          <t>Ô chỉ tiêu có định dạng số. Đơn vị tính x 1 (hoặc %)
Dữ liệu động đầu vào hợp lệ khi chỉ được thêm dòng trên ô này.</t>
        </r>
      </text>
    </comment>
    <comment ref="G18" authorId="0" shapeId="0">
      <text>
        <r>
          <rPr>
            <sz val="10"/>
            <rFont val="Arial"/>
          </rPr>
          <t>Ô chỉ tiêu có định dạng ký tự
Dữ liệu động đầu vào hợp lệ khi chỉ được thêm dòng trên ô này.</t>
        </r>
      </text>
    </comment>
    <comment ref="H18" authorId="0" shapeId="0">
      <text>
        <r>
          <rPr>
            <sz val="10"/>
            <rFont val="Arial"/>
          </rPr>
          <t>Ô chỉ tiêu có định dạng số. Đơn vị tính x 1 (hoặc %)
Dữ liệu động đầu vào hợp lệ khi chỉ được thêm dòng trên ô này.</t>
        </r>
      </text>
    </comment>
    <comment ref="I18" authorId="0" shapeId="0">
      <text>
        <r>
          <rPr>
            <sz val="10"/>
            <rFont val="Arial"/>
          </rPr>
          <t>Ô chỉ tiêu có định dạng ký tự
Dữ liệu động đầu vào hợp lệ khi chỉ được thêm dòng trên ô này.</t>
        </r>
      </text>
    </comment>
    <comment ref="J18" authorId="0" shapeId="0">
      <text>
        <r>
          <rPr>
            <sz val="10"/>
            <rFont val="Arial"/>
          </rPr>
          <t>Ô chỉ tiêu có định dạng số. Đơn vị tính x 1 (hoặc %)
Dữ liệu động đầu vào hợp lệ khi chỉ được thêm dòng trên ô này.</t>
        </r>
      </text>
    </comment>
    <comment ref="C19" authorId="0" shapeId="0">
      <text>
        <r>
          <rPr>
            <sz val="10"/>
            <rFont val="Arial"/>
          </rPr>
          <t>Ô chỉ tiêu có định dạng ký tự</t>
        </r>
      </text>
    </comment>
    <comment ref="D19" authorId="0" shapeId="0">
      <text>
        <r>
          <rPr>
            <sz val="10"/>
            <rFont val="Arial"/>
          </rPr>
          <t>Ô chỉ tiêu có định dạng ký tự</t>
        </r>
      </text>
    </comment>
    <comment ref="E19" authorId="0" shapeId="0">
      <text>
        <r>
          <rPr>
            <sz val="10"/>
            <rFont val="Arial"/>
          </rPr>
          <t>Ô chỉ tiêu có định dạng ký tự</t>
        </r>
      </text>
    </comment>
    <comment ref="F19" authorId="0" shapeId="0">
      <text>
        <r>
          <rPr>
            <sz val="10"/>
            <rFont val="Arial"/>
          </rPr>
          <t>Ô chỉ tiêu có định dạng số. Đơn vị tính x 1 (hoặc %)</t>
        </r>
      </text>
    </comment>
    <comment ref="G19" authorId="0" shapeId="0">
      <text>
        <r>
          <rPr>
            <sz val="10"/>
            <rFont val="Arial"/>
          </rPr>
          <t>Ô chỉ tiêu có định dạng ký tự</t>
        </r>
      </text>
    </comment>
    <comment ref="H19" authorId="0" shapeId="0">
      <text>
        <r>
          <rPr>
            <sz val="10"/>
            <rFont val="Arial"/>
          </rPr>
          <t>Ô chỉ tiêu có định dạng số. Đơn vị tính x 1 (hoặc %)</t>
        </r>
      </text>
    </comment>
    <comment ref="I19" authorId="0" shapeId="0">
      <text>
        <r>
          <rPr>
            <sz val="10"/>
            <rFont val="Arial"/>
          </rPr>
          <t>Ô chỉ tiêu có định dạng ký tự</t>
        </r>
      </text>
    </comment>
    <comment ref="J19" authorId="0" shapeId="0">
      <text>
        <r>
          <rPr>
            <sz val="10"/>
            <rFont val="Arial"/>
          </rPr>
          <t>Ô chỉ tiêu có định dạng số. Đơn vị tính x 1 (hoặc %)</t>
        </r>
      </text>
    </comment>
    <comment ref="C20" authorId="0" shapeId="0">
      <text>
        <r>
          <rPr>
            <sz val="10"/>
            <rFont val="Arial"/>
          </rPr>
          <t>Ô chỉ tiêu có định dạng ký tự</t>
        </r>
      </text>
    </comment>
    <comment ref="D20" authorId="0" shapeId="0">
      <text>
        <r>
          <rPr>
            <sz val="10"/>
            <rFont val="Arial"/>
          </rPr>
          <t>Ô chỉ tiêu có định dạng ký tự</t>
        </r>
      </text>
    </comment>
    <comment ref="E20" authorId="0" shapeId="0">
      <text>
        <r>
          <rPr>
            <sz val="10"/>
            <rFont val="Arial"/>
          </rPr>
          <t>Ô chỉ tiêu có định dạng ký tự</t>
        </r>
      </text>
    </comment>
    <comment ref="F20" authorId="0" shapeId="0">
      <text>
        <r>
          <rPr>
            <sz val="10"/>
            <rFont val="Arial"/>
          </rPr>
          <t>Ô chỉ tiêu có định dạng số. Đơn vị tính x 1 (hoặc %)</t>
        </r>
      </text>
    </comment>
    <comment ref="G20" authorId="0" shapeId="0">
      <text>
        <r>
          <rPr>
            <sz val="10"/>
            <rFont val="Arial"/>
          </rPr>
          <t>Ô chỉ tiêu có định dạng ký tự</t>
        </r>
      </text>
    </comment>
    <comment ref="H20" authorId="0" shapeId="0">
      <text>
        <r>
          <rPr>
            <sz val="10"/>
            <rFont val="Arial"/>
          </rPr>
          <t>Ô chỉ tiêu có định dạng số. Đơn vị tính x 1 (hoặc %)</t>
        </r>
      </text>
    </comment>
    <comment ref="I20" authorId="0" shapeId="0">
      <text>
        <r>
          <rPr>
            <sz val="10"/>
            <rFont val="Arial"/>
          </rPr>
          <t>Ô chỉ tiêu có định dạng ký tự</t>
        </r>
      </text>
    </comment>
    <comment ref="J20" authorId="0" shapeId="0">
      <text>
        <r>
          <rPr>
            <sz val="10"/>
            <rFont val="Arial"/>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rPr>
          <t>Ô chỉ tiêu có định dạng số. Đơn vị tính x 1 (hoặc %)</t>
        </r>
      </text>
    </comment>
    <comment ref="E2"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D4" authorId="0" shapeId="0">
      <text>
        <r>
          <rPr>
            <sz val="10"/>
            <rFont val="Arial"/>
          </rPr>
          <t>Ô chỉ tiêu có định dạng số. Đơn vị tính x 1 (hoặc %)</t>
        </r>
      </text>
    </comment>
    <comment ref="E4" authorId="0" shapeId="0">
      <text>
        <r>
          <rPr>
            <sz val="10"/>
            <rFont val="Arial"/>
          </rPr>
          <t>Ô chỉ tiêu có định dạng số. Đơn vị tính x 1 (hoặc %)</t>
        </r>
      </text>
    </comment>
    <comment ref="D5" authorId="0" shapeId="0">
      <text>
        <r>
          <rPr>
            <sz val="10"/>
            <rFont val="Arial"/>
          </rPr>
          <t>Ô chỉ tiêu có định dạng số. Đơn vị tính x 1 (hoặc %)</t>
        </r>
      </text>
    </comment>
    <comment ref="E5" authorId="0" shapeId="0">
      <text>
        <r>
          <rPr>
            <sz val="10"/>
            <rFont val="Arial"/>
          </rPr>
          <t>Ô chỉ tiêu có định dạng số. Đơn vị tính x 1 (hoặc %)</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số. Đơn vị tính x 1 (hoặc %)</t>
        </r>
      </text>
    </comment>
    <comment ref="D7" authorId="0" shapeId="0">
      <text>
        <r>
          <rPr>
            <sz val="10"/>
            <rFont val="Arial"/>
          </rPr>
          <t>Ô chỉ tiêu có định dạng số. Đơn vị tính x 1 (hoặc %)</t>
        </r>
      </text>
    </comment>
    <comment ref="E7" authorId="0" shapeId="0">
      <text>
        <r>
          <rPr>
            <sz val="10"/>
            <rFont val="Arial"/>
          </rPr>
          <t>Ô chỉ tiêu có định dạng số. Đơn vị tính x 1 (hoặc %)</t>
        </r>
      </text>
    </comment>
    <comment ref="D8" authorId="0" shapeId="0">
      <text>
        <r>
          <rPr>
            <sz val="10"/>
            <rFont val="Arial"/>
          </rPr>
          <t>Ô chỉ tiêu có định dạng số. Đơn vị tính x 1 (hoặc %)</t>
        </r>
      </text>
    </comment>
    <comment ref="E8" authorId="0" shapeId="0">
      <text>
        <r>
          <rPr>
            <sz val="10"/>
            <rFont val="Arial"/>
          </rPr>
          <t>Ô chỉ tiêu có định dạng số. Đơn vị tính x 1 (hoặc %)</t>
        </r>
      </text>
    </comment>
    <comment ref="D9" authorId="0" shapeId="0">
      <text>
        <r>
          <rPr>
            <sz val="10"/>
            <rFont val="Arial"/>
          </rPr>
          <t>Ô chỉ tiêu có định dạng số. Đơn vị tính x 1 (hoặc %)</t>
        </r>
      </text>
    </comment>
    <comment ref="E9" authorId="0" shapeId="0">
      <text>
        <r>
          <rPr>
            <sz val="10"/>
            <rFont val="Arial"/>
          </rPr>
          <t>Ô chỉ tiêu có định dạng số. Đơn vị tính x 1 (hoặc %)</t>
        </r>
      </text>
    </comment>
    <comment ref="D10" authorId="0" shapeId="0">
      <text>
        <r>
          <rPr>
            <sz val="10"/>
            <rFont val="Arial"/>
          </rPr>
          <t>Ô chỉ tiêu có định dạng số. Đơn vị tính x 1 (hoặc %)</t>
        </r>
      </text>
    </comment>
    <comment ref="E10" authorId="0" shapeId="0">
      <text>
        <r>
          <rPr>
            <sz val="10"/>
            <rFont val="Arial"/>
          </rPr>
          <t>Ô chỉ tiêu có định dạng số. Đơn vị tính x 1 (hoặc %)</t>
        </r>
      </text>
    </comment>
    <comment ref="D11" authorId="0" shapeId="0">
      <text>
        <r>
          <rPr>
            <sz val="10"/>
            <rFont val="Arial"/>
          </rPr>
          <t>Ô chỉ tiêu có định dạng số. Đơn vị tính x 1 (hoặc %)</t>
        </r>
      </text>
    </comment>
    <comment ref="E11" authorId="0" shapeId="0">
      <text>
        <r>
          <rPr>
            <sz val="10"/>
            <rFont val="Arial"/>
          </rPr>
          <t>Ô chỉ tiêu có định dạng số. Đơn vị tính x 1 (hoặc %)</t>
        </r>
      </text>
    </comment>
    <comment ref="D12" authorId="0" shapeId="0">
      <text>
        <r>
          <rPr>
            <sz val="10"/>
            <rFont val="Arial"/>
          </rPr>
          <t>Ô chỉ tiêu có định dạng số. Đơn vị tính x 1 (hoặc %)</t>
        </r>
      </text>
    </comment>
    <comment ref="E12" authorId="0" shapeId="0">
      <text>
        <r>
          <rPr>
            <sz val="10"/>
            <rFont val="Arial"/>
          </rPr>
          <t>Ô chỉ tiêu có định dạng số. Đơn vị tính x 1 (hoặc %)</t>
        </r>
      </text>
    </comment>
    <comment ref="D13" authorId="0" shapeId="0">
      <text>
        <r>
          <rPr>
            <sz val="10"/>
            <rFont val="Arial"/>
          </rPr>
          <t>Ô chỉ tiêu có định dạng số. Đơn vị tính x 1 (hoặc %)</t>
        </r>
      </text>
    </comment>
    <comment ref="E13" authorId="0" shapeId="0">
      <text>
        <r>
          <rPr>
            <sz val="10"/>
            <rFont val="Arial"/>
          </rPr>
          <t>Ô chỉ tiêu có định dạng số. Đơn vị tính x 1 (hoặc %)</t>
        </r>
      </text>
    </comment>
    <comment ref="D14" authorId="0" shapeId="0">
      <text>
        <r>
          <rPr>
            <sz val="10"/>
            <rFont val="Arial"/>
          </rPr>
          <t>Ô chỉ tiêu có định dạng số. Đơn vị tính x 1 (hoặc %)</t>
        </r>
      </text>
    </comment>
    <comment ref="E14" authorId="0" shapeId="0">
      <text>
        <r>
          <rPr>
            <sz val="10"/>
            <rFont val="Arial"/>
          </rPr>
          <t>Ô chỉ tiêu có định dạng số. Đơn vị tính x 1 (hoặc %)</t>
        </r>
      </text>
    </comment>
    <comment ref="D15" authorId="0" shapeId="0">
      <text>
        <r>
          <rPr>
            <sz val="10"/>
            <rFont val="Arial"/>
          </rPr>
          <t>Ô chỉ tiêu có định dạng số. Đơn vị tính x 1 (hoặc %)</t>
        </r>
      </text>
    </comment>
    <comment ref="E15" authorId="0" shapeId="0">
      <text>
        <r>
          <rPr>
            <sz val="10"/>
            <rFont val="Arial"/>
          </rPr>
          <t>Ô chỉ tiêu có định dạng số. Đơn vị tính x 1 (hoặc %)</t>
        </r>
      </text>
    </comment>
    <comment ref="D16" authorId="0" shapeId="0">
      <text>
        <r>
          <rPr>
            <sz val="10"/>
            <rFont val="Arial"/>
          </rPr>
          <t>Ô chỉ tiêu có định dạng số. Đơn vị tính x 1 (hoặc %)</t>
        </r>
      </text>
    </comment>
    <comment ref="E16" authorId="0" shapeId="0">
      <text>
        <r>
          <rPr>
            <sz val="10"/>
            <rFont val="Arial"/>
          </rPr>
          <t>Ô chỉ tiêu có định dạng số. Đơn vị tính x 1 (hoặc %)</t>
        </r>
      </text>
    </comment>
    <comment ref="D17" authorId="0" shapeId="0">
      <text>
        <r>
          <rPr>
            <sz val="10"/>
            <rFont val="Arial"/>
          </rPr>
          <t>Ô chỉ tiêu có định dạng số. Đơn vị tính x 1 (hoặc %)</t>
        </r>
      </text>
    </comment>
    <comment ref="E17" authorId="0" shapeId="0">
      <text>
        <r>
          <rPr>
            <sz val="10"/>
            <rFont val="Arial"/>
          </rPr>
          <t>Ô chỉ tiêu có định dạng số. Đơn vị tính x 1 (hoặc %)</t>
        </r>
      </text>
    </comment>
    <comment ref="D18" authorId="0" shapeId="0">
      <text>
        <r>
          <rPr>
            <sz val="10"/>
            <rFont val="Arial"/>
          </rPr>
          <t>Ô chỉ tiêu có định dạng số. Đơn vị tính x 1 (hoặc %)</t>
        </r>
      </text>
    </comment>
    <comment ref="E18" authorId="0" shapeId="0">
      <text>
        <r>
          <rPr>
            <sz val="10"/>
            <rFont val="Arial"/>
          </rPr>
          <t>Ô chỉ tiêu có định dạng số. Đơn vị tính x 1 (hoặc %)</t>
        </r>
      </text>
    </comment>
    <comment ref="D19" authorId="0" shapeId="0">
      <text>
        <r>
          <rPr>
            <sz val="10"/>
            <rFont val="Arial"/>
          </rPr>
          <t>Ô chỉ tiêu có định dạng số. Đơn vị tính x 1 (hoặc %)</t>
        </r>
      </text>
    </comment>
    <comment ref="E19" authorId="0" shapeId="0">
      <text>
        <r>
          <rPr>
            <sz val="10"/>
            <rFont val="Arial"/>
          </rPr>
          <t>Ô chỉ tiêu có định dạng số. Đơn vị tính x 1 (hoặc %)</t>
        </r>
      </text>
    </comment>
    <comment ref="D20" authorId="0" shapeId="0">
      <text>
        <r>
          <rPr>
            <sz val="10"/>
            <rFont val="Arial"/>
          </rPr>
          <t>Ô chỉ tiêu có định dạng số. Đơn vị tính x 1 (hoặc %)</t>
        </r>
      </text>
    </comment>
    <comment ref="E20" authorId="0" shapeId="0">
      <text>
        <r>
          <rPr>
            <sz val="10"/>
            <rFont val="Arial"/>
          </rPr>
          <t>Ô chỉ tiêu có định dạng số. Đơn vị tính x 1 (hoặc %)</t>
        </r>
      </text>
    </comment>
    <comment ref="D21" authorId="0" shapeId="0">
      <text>
        <r>
          <rPr>
            <sz val="10"/>
            <rFont val="Arial"/>
          </rPr>
          <t>Ô chỉ tiêu có định dạng số. Đơn vị tính x 1 (hoặc %)</t>
        </r>
      </text>
    </comment>
    <comment ref="E21" authorId="0" shapeId="0">
      <text>
        <r>
          <rPr>
            <sz val="10"/>
            <rFont val="Arial"/>
          </rPr>
          <t>Ô chỉ tiêu có định dạng số. Đơn vị tính x 1 (hoặc %)</t>
        </r>
      </text>
    </comment>
    <comment ref="D22" authorId="0" shapeId="0">
      <text>
        <r>
          <rPr>
            <sz val="10"/>
            <rFont val="Arial"/>
          </rPr>
          <t>Ô chỉ tiêu có định dạng số. Đơn vị tính x 1 (hoặc %)</t>
        </r>
      </text>
    </comment>
    <comment ref="E22" authorId="0" shapeId="0">
      <text>
        <r>
          <rPr>
            <sz val="10"/>
            <rFont val="Arial"/>
          </rPr>
          <t>Ô chỉ tiêu có định dạng số. Đơn vị tính x 1 (hoặc %)</t>
        </r>
      </text>
    </comment>
    <comment ref="D23" authorId="0" shapeId="0">
      <text>
        <r>
          <rPr>
            <sz val="10"/>
            <rFont val="Arial"/>
          </rPr>
          <t>Ô chỉ tiêu có định dạng số. Đơn vị tính x 1 (hoặc %)</t>
        </r>
      </text>
    </comment>
    <comment ref="E23" authorId="0" shapeId="0">
      <text>
        <r>
          <rPr>
            <sz val="10"/>
            <rFont val="Arial"/>
          </rPr>
          <t>Ô chỉ tiêu có định dạng số. Đơn vị tính x 1 (hoặc %)</t>
        </r>
      </text>
    </comment>
    <comment ref="D24" authorId="0" shapeId="0">
      <text>
        <r>
          <rPr>
            <sz val="10"/>
            <rFont val="Arial"/>
          </rPr>
          <t>Ô chỉ tiêu có định dạng số. Đơn vị tính x 1 (hoặc %)</t>
        </r>
      </text>
    </comment>
    <comment ref="E24" authorId="0" shapeId="0">
      <text>
        <r>
          <rPr>
            <sz val="10"/>
            <rFont val="Arial"/>
          </rPr>
          <t>Ô chỉ tiêu có định dạng số. Đơn vị tính x 1 (hoặc %)</t>
        </r>
      </text>
    </comment>
    <comment ref="D25" authorId="0" shapeId="0">
      <text>
        <r>
          <rPr>
            <sz val="10"/>
            <rFont val="Arial"/>
          </rPr>
          <t>Ô chỉ tiêu có định dạng số. Đơn vị tính %</t>
        </r>
      </text>
    </comment>
    <comment ref="E25" authorId="0" shapeId="0">
      <text>
        <r>
          <rPr>
            <sz val="10"/>
            <rFont val="Arial"/>
          </rPr>
          <t>Ô chỉ tiêu có định dạng số. Đơn vị tính %</t>
        </r>
      </text>
    </comment>
    <comment ref="D26" authorId="0" shapeId="0">
      <text>
        <r>
          <rPr>
            <sz val="10"/>
            <rFont val="Arial"/>
          </rPr>
          <t>Ô chỉ tiêu có định dạng số. Đơn vị tính %</t>
        </r>
      </text>
    </comment>
    <comment ref="E26" authorId="0" shapeId="0">
      <text>
        <r>
          <rPr>
            <sz val="10"/>
            <rFont val="Arial"/>
          </rPr>
          <t>Ô chỉ tiêu có định dạng số. Đơn vị tính %</t>
        </r>
      </text>
    </comment>
    <comment ref="D27" authorId="0" shapeId="0">
      <text>
        <r>
          <rPr>
            <sz val="10"/>
            <rFont val="Arial"/>
          </rPr>
          <t>Ô chỉ tiêu có định dạng số. Đơn vị tính %</t>
        </r>
      </text>
    </comment>
    <comment ref="E27" authorId="0" shapeId="0">
      <text>
        <r>
          <rPr>
            <sz val="10"/>
            <rFont val="Arial"/>
          </rPr>
          <t>Ô chỉ tiêu có định dạng số. Đơn vị tính %</t>
        </r>
      </text>
    </comment>
    <comment ref="D28" authorId="0" shapeId="0">
      <text>
        <r>
          <rPr>
            <sz val="10"/>
            <rFont val="Arial"/>
          </rPr>
          <t>Ô chỉ tiêu có định dạng số. Đơn vị tính x 1 (hoặc %)</t>
        </r>
      </text>
    </comment>
    <comment ref="E28" authorId="0" shapeId="0">
      <text>
        <r>
          <rPr>
            <sz val="10"/>
            <rFont val="Arial"/>
          </rPr>
          <t>Ô chỉ tiêu có định dạng số. Đơn vị tính x 1 (hoặc %)</t>
        </r>
      </text>
    </comment>
    <comment ref="D29" authorId="0" shapeId="0">
      <text>
        <r>
          <rPr>
            <sz val="10"/>
            <rFont val="Arial"/>
          </rPr>
          <t>Ô chỉ tiêu có định dạng số. Đơn vị tính x 1 (hoặc %)</t>
        </r>
      </text>
    </comment>
    <comment ref="E29" authorId="0" shapeId="0">
      <text>
        <r>
          <rPr>
            <sz val="10"/>
            <rFont val="Arial"/>
          </rPr>
          <t>Ô chỉ tiêu có định dạng số. Đơn vị tính x 1 (hoặc %)</t>
        </r>
      </text>
    </comment>
    <comment ref="D30" authorId="0" shapeId="0">
      <text>
        <r>
          <rPr>
            <sz val="10"/>
            <rFont val="Arial"/>
          </rPr>
          <t>Ô chỉ tiêu có định dạng số. Đơn vị tính x 1 (hoặc %)</t>
        </r>
      </text>
    </comment>
    <comment ref="E30" authorId="0" shapeId="0">
      <text>
        <r>
          <rPr>
            <sz val="10"/>
            <rFont val="Arial"/>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rPr>
          <t>Ô chỉ tiêu có định dạng ký tự</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ký tự</t>
        </r>
      </text>
    </comment>
    <comment ref="F3" authorId="0" shapeId="0">
      <text>
        <r>
          <rPr>
            <sz val="10"/>
            <rFont val="Arial"/>
          </rPr>
          <t>Ô chỉ tiêu có định dạng ký tự</t>
        </r>
      </text>
    </comment>
    <comment ref="A5" authorId="0" shapeId="0">
      <text>
        <r>
          <rPr>
            <sz val="10"/>
            <rFont val="Arial"/>
          </rPr>
          <t>Ô chỉ tiêu có định dạng ký tự
Dữ liệu động đầu vào hợp lệ khi chỉ được thêm dòng trên ô này.</t>
        </r>
      </text>
    </comment>
    <comment ref="B5" authorId="0" shapeId="0">
      <text>
        <r>
          <rPr>
            <sz val="10"/>
            <rFont val="Arial"/>
          </rPr>
          <t>Ô chỉ tiêu có định dạng ký tự
Dữ liệu động đầu vào hợp lệ khi chỉ được thêm dòng trên ô này.</t>
        </r>
      </text>
    </comment>
    <comment ref="C5" authorId="0" shapeId="0">
      <text>
        <r>
          <rPr>
            <sz val="10"/>
            <rFont val="Arial"/>
          </rPr>
          <t>Ô chỉ tiêu có định dạng ký tự
Dữ liệu động đầu vào hợp lệ khi chỉ được thêm dòng trên ô này.</t>
        </r>
      </text>
    </comment>
    <comment ref="D5" authorId="0" shapeId="0">
      <text>
        <r>
          <rPr>
            <sz val="10"/>
            <rFont val="Arial"/>
          </rPr>
          <t>Ô chỉ tiêu có định dạng số. Đơn vị tính x 1 (hoặc %)
Dữ liệu động đầu vào hợp lệ khi chỉ được thêm dòng trên ô này.</t>
        </r>
      </text>
    </comment>
    <comment ref="E5" authorId="0" shapeId="0">
      <text>
        <r>
          <rPr>
            <sz val="10"/>
            <rFont val="Arial"/>
          </rPr>
          <t>Ô chỉ tiêu có định dạng ký tự
Dữ liệu động đầu vào hợp lệ khi chỉ được thêm dòng trên ô này.</t>
        </r>
      </text>
    </comment>
    <comment ref="F5" authorId="0" shapeId="0">
      <text>
        <r>
          <rPr>
            <sz val="10"/>
            <rFont val="Arial"/>
          </rPr>
          <t>Ô chỉ tiêu có định dạng ký tự
Dữ liệu động đầu vào hợp lệ khi chỉ được thêm dòng trên ô này.</t>
        </r>
      </text>
    </comment>
    <comment ref="C6" authorId="0" shapeId="0">
      <text>
        <r>
          <rPr>
            <sz val="10"/>
            <rFont val="Arial"/>
          </rPr>
          <t>Ô chỉ tiêu có định dạng ký tự</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ký tự</t>
        </r>
      </text>
    </comment>
    <comment ref="F6" authorId="0" shapeId="0">
      <text>
        <r>
          <rPr>
            <sz val="10"/>
            <rFont val="Arial"/>
          </rPr>
          <t>Ô chỉ tiêu có định dạng ký tự</t>
        </r>
      </text>
    </comment>
    <comment ref="A8" authorId="0" shapeId="0">
      <text>
        <r>
          <rPr>
            <sz val="10"/>
            <rFont val="Arial"/>
          </rPr>
          <t>Ô chỉ tiêu có định dạng ký tự
Dữ liệu động đầu vào hợp lệ khi chỉ được thêm dòng trên ô này.</t>
        </r>
      </text>
    </comment>
    <comment ref="B8" authorId="0" shapeId="0">
      <text>
        <r>
          <rPr>
            <sz val="10"/>
            <rFont val="Arial"/>
          </rPr>
          <t>Ô chỉ tiêu có định dạng ký tự
Dữ liệu động đầu vào hợp lệ khi chỉ được thêm dòng trên ô này.</t>
        </r>
      </text>
    </comment>
    <comment ref="C8" authorId="0" shapeId="0">
      <text>
        <r>
          <rPr>
            <sz val="10"/>
            <rFont val="Arial"/>
          </rPr>
          <t>Ô chỉ tiêu có định dạng ký tự
Dữ liệu động đầu vào hợp lệ khi chỉ được thêm dòng trên ô này.</t>
        </r>
      </text>
    </comment>
    <comment ref="D8" authorId="0" shapeId="0">
      <text>
        <r>
          <rPr>
            <sz val="10"/>
            <rFont val="Arial"/>
          </rPr>
          <t>Ô chỉ tiêu có định dạng số. Đơn vị tính x 1 (hoặc %)
Dữ liệu động đầu vào hợp lệ khi chỉ được thêm dòng trên ô này.</t>
        </r>
      </text>
    </comment>
    <comment ref="E8" authorId="0" shapeId="0">
      <text>
        <r>
          <rPr>
            <sz val="10"/>
            <rFont val="Arial"/>
          </rPr>
          <t>Ô chỉ tiêu có định dạng ký tự
Dữ liệu động đầu vào hợp lệ khi chỉ được thêm dòng trên ô này.</t>
        </r>
      </text>
    </comment>
    <comment ref="F8" authorId="0" shapeId="0">
      <text>
        <r>
          <rPr>
            <sz val="10"/>
            <rFont val="Arial"/>
          </rPr>
          <t>Ô chỉ tiêu có định dạng ký tự
Dữ liệu động đầu vào hợp lệ khi chỉ được thêm dòng trên ô này.</t>
        </r>
      </text>
    </comment>
    <comment ref="C9" authorId="0" shapeId="0">
      <text>
        <r>
          <rPr>
            <sz val="10"/>
            <rFont val="Arial"/>
          </rPr>
          <t>Ô chỉ tiêu có định dạng ký tự</t>
        </r>
      </text>
    </comment>
    <comment ref="D9" authorId="0" shapeId="0">
      <text>
        <r>
          <rPr>
            <sz val="10"/>
            <rFont val="Arial"/>
          </rPr>
          <t>Ô chỉ tiêu có định dạng số. Đơn vị tính x 1 (hoặc %)</t>
        </r>
      </text>
    </comment>
    <comment ref="E9" authorId="0" shapeId="0">
      <text>
        <r>
          <rPr>
            <sz val="10"/>
            <rFont val="Arial"/>
          </rPr>
          <t>Ô chỉ tiêu có định dạng ký tự</t>
        </r>
      </text>
    </comment>
    <comment ref="F9" authorId="0" shapeId="0">
      <text>
        <r>
          <rPr>
            <sz val="10"/>
            <rFont val="Arial"/>
          </rPr>
          <t>Ô chỉ tiêu có định dạng ký tự</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ký tự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ký tự
Dữ liệu động đầu vào hợp lệ khi chỉ được thêm dòng trên ô này.</t>
        </r>
      </text>
    </comment>
    <comment ref="F11" authorId="0" shapeId="0">
      <text>
        <r>
          <rPr>
            <sz val="10"/>
            <rFont val="Arial"/>
          </rPr>
          <t>Ô chỉ tiêu có định dạng ký tự
Dữ liệu động đầu vào hợp lệ khi chỉ được thêm dòng trên ô này.</t>
        </r>
      </text>
    </comment>
    <comment ref="C12" authorId="0" shapeId="0">
      <text>
        <r>
          <rPr>
            <sz val="10"/>
            <rFont val="Arial"/>
          </rPr>
          <t>Ô chỉ tiêu có định dạng ký tự</t>
        </r>
      </text>
    </comment>
    <comment ref="D12" authorId="0" shapeId="0">
      <text>
        <r>
          <rPr>
            <sz val="10"/>
            <rFont val="Arial"/>
          </rPr>
          <t>Ô chỉ tiêu có định dạng số. Đơn vị tính x 1 (hoặc %)</t>
        </r>
      </text>
    </comment>
    <comment ref="E12" authorId="0" shapeId="0">
      <text>
        <r>
          <rPr>
            <sz val="10"/>
            <rFont val="Arial"/>
          </rPr>
          <t>Ô chỉ tiêu có định dạng ký tự</t>
        </r>
      </text>
    </comment>
    <comment ref="F12" authorId="0" shapeId="0">
      <text>
        <r>
          <rPr>
            <sz val="10"/>
            <rFont val="Arial"/>
          </rPr>
          <t>Ô chỉ tiêu có định dạng ký tự</t>
        </r>
      </text>
    </comment>
    <comment ref="A14" authorId="0" shapeId="0">
      <text>
        <r>
          <rPr>
            <sz val="10"/>
            <rFont val="Arial"/>
          </rPr>
          <t>Ô chỉ tiêu có định dạng ký tự
Dữ liệu động đầu vào hợp lệ khi chỉ được thêm dòng trên ô này.</t>
        </r>
      </text>
    </comment>
    <comment ref="B14" authorId="0" shapeId="0">
      <text>
        <r>
          <rPr>
            <sz val="10"/>
            <rFont val="Arial"/>
          </rPr>
          <t>Ô chỉ tiêu có định dạng ký tự
Dữ liệu động đầu vào hợp lệ khi chỉ được thêm dòng trên ô này.</t>
        </r>
      </text>
    </comment>
    <comment ref="C14" authorId="0" shapeId="0">
      <text>
        <r>
          <rPr>
            <sz val="10"/>
            <rFont val="Arial"/>
          </rPr>
          <t>Ô chỉ tiêu có định dạng ký tự
Dữ liệu động đầu vào hợp lệ khi chỉ được thêm dòng trên ô này.</t>
        </r>
      </text>
    </comment>
    <comment ref="D14" authorId="0" shapeId="0">
      <text>
        <r>
          <rPr>
            <sz val="10"/>
            <rFont val="Arial"/>
          </rPr>
          <t>Ô chỉ tiêu có định dạng số. Đơn vị tính x 1 (hoặc %)
Dữ liệu động đầu vào hợp lệ khi chỉ được thêm dòng trên ô này.</t>
        </r>
      </text>
    </comment>
    <comment ref="E14" authorId="0" shapeId="0">
      <text>
        <r>
          <rPr>
            <sz val="10"/>
            <rFont val="Arial"/>
          </rPr>
          <t>Ô chỉ tiêu có định dạng ký tự
Dữ liệu động đầu vào hợp lệ khi chỉ được thêm dòng trên ô này.</t>
        </r>
      </text>
    </comment>
    <comment ref="F14" authorId="0" shapeId="0">
      <text>
        <r>
          <rPr>
            <sz val="10"/>
            <rFont val="Arial"/>
          </rPr>
          <t>Ô chỉ tiêu có định dạng ký tự
Dữ liệu động đầu vào hợp lệ khi chỉ được thêm dòng trên ô này.</t>
        </r>
      </text>
    </comment>
    <comment ref="C15" authorId="0" shapeId="0">
      <text>
        <r>
          <rPr>
            <sz val="10"/>
            <rFont val="Arial"/>
          </rPr>
          <t>Ô chỉ tiêu có định dạng ký tự</t>
        </r>
      </text>
    </comment>
    <comment ref="D15" authorId="0" shapeId="0">
      <text>
        <r>
          <rPr>
            <sz val="10"/>
            <rFont val="Arial"/>
          </rPr>
          <t>Ô chỉ tiêu có định dạng số. Đơn vị tính x 1 (hoặc %)</t>
        </r>
      </text>
    </comment>
    <comment ref="E15" authorId="0" shapeId="0">
      <text>
        <r>
          <rPr>
            <sz val="10"/>
            <rFont val="Arial"/>
          </rPr>
          <t>Ô chỉ tiêu có định dạng ký tự</t>
        </r>
      </text>
    </comment>
    <comment ref="F15" authorId="0" shapeId="0">
      <text>
        <r>
          <rPr>
            <sz val="10"/>
            <rFont val="Arial"/>
          </rPr>
          <t>Ô chỉ tiêu có định dạng ký tự</t>
        </r>
      </text>
    </comment>
    <comment ref="A17" authorId="0" shapeId="0">
      <text>
        <r>
          <rPr>
            <sz val="10"/>
            <rFont val="Arial"/>
          </rPr>
          <t>Ô chỉ tiêu có định dạng ký tự
Dữ liệu động đầu vào hợp lệ khi chỉ được thêm dòng trên ô này.</t>
        </r>
      </text>
    </comment>
    <comment ref="B17" authorId="0" shapeId="0">
      <text>
        <r>
          <rPr>
            <sz val="10"/>
            <rFont val="Arial"/>
          </rPr>
          <t>Ô chỉ tiêu có định dạng ký tự
Dữ liệu động đầu vào hợp lệ khi chỉ được thêm dòng trên ô này.</t>
        </r>
      </text>
    </comment>
    <comment ref="C17" authorId="0" shapeId="0">
      <text>
        <r>
          <rPr>
            <sz val="10"/>
            <rFont val="Arial"/>
          </rPr>
          <t>Ô chỉ tiêu có định dạng ký tự
Dữ liệu động đầu vào hợp lệ khi chỉ được thêm dòng trên ô này.</t>
        </r>
      </text>
    </comment>
    <comment ref="D17" authorId="0" shapeId="0">
      <text>
        <r>
          <rPr>
            <sz val="10"/>
            <rFont val="Arial"/>
          </rPr>
          <t>Ô chỉ tiêu có định dạng số. Đơn vị tính x 1 (hoặc %)
Dữ liệu động đầu vào hợp lệ khi chỉ được thêm dòng trên ô này.</t>
        </r>
      </text>
    </comment>
    <comment ref="E17" authorId="0" shapeId="0">
      <text>
        <r>
          <rPr>
            <sz val="10"/>
            <rFont val="Arial"/>
          </rPr>
          <t>Ô chỉ tiêu có định dạng ký tự
Dữ liệu động đầu vào hợp lệ khi chỉ được thêm dòng trên ô này.</t>
        </r>
      </text>
    </comment>
    <comment ref="F17" authorId="0" shapeId="0">
      <text>
        <r>
          <rPr>
            <sz val="10"/>
            <rFont val="Arial"/>
          </rPr>
          <t>Ô chỉ tiêu có định dạng ký tự
Dữ liệu động đầu vào hợp lệ khi chỉ được thêm dòng trên ô này.</t>
        </r>
      </text>
    </comment>
    <comment ref="C18" authorId="0" shapeId="0">
      <text>
        <r>
          <rPr>
            <sz val="10"/>
            <rFont val="Arial"/>
          </rPr>
          <t>Ô chỉ tiêu có định dạng ký tự</t>
        </r>
      </text>
    </comment>
    <comment ref="D18" authorId="0" shapeId="0">
      <text>
        <r>
          <rPr>
            <sz val="10"/>
            <rFont val="Arial"/>
          </rPr>
          <t>Ô chỉ tiêu có định dạng số. Đơn vị tính x 1 (hoặc %)</t>
        </r>
      </text>
    </comment>
    <comment ref="E18" authorId="0" shapeId="0">
      <text>
        <r>
          <rPr>
            <sz val="10"/>
            <rFont val="Arial"/>
          </rPr>
          <t>Ô chỉ tiêu có định dạng ký tự</t>
        </r>
      </text>
    </comment>
    <comment ref="F18" authorId="0" shapeId="0">
      <text>
        <r>
          <rPr>
            <sz val="10"/>
            <rFont val="Arial"/>
          </rPr>
          <t>Ô chỉ tiêu có định dạng ký tự</t>
        </r>
      </text>
    </comment>
    <comment ref="A20" authorId="0" shapeId="0">
      <text>
        <r>
          <rPr>
            <sz val="10"/>
            <rFont val="Arial"/>
          </rPr>
          <t>Ô chỉ tiêu có định dạng ký tự
Dữ liệu động đầu vào hợp lệ khi chỉ được thêm dòng trên ô này.</t>
        </r>
      </text>
    </comment>
    <comment ref="B20" authorId="0" shapeId="0">
      <text>
        <r>
          <rPr>
            <sz val="10"/>
            <rFont val="Arial"/>
          </rPr>
          <t>Ô chỉ tiêu có định dạng ký tự
Dữ liệu động đầu vào hợp lệ khi chỉ được thêm dòng trên ô này.</t>
        </r>
      </text>
    </comment>
    <comment ref="C20" authorId="0" shapeId="0">
      <text>
        <r>
          <rPr>
            <sz val="10"/>
            <rFont val="Arial"/>
          </rPr>
          <t>Ô chỉ tiêu có định dạng ký tự
Dữ liệu động đầu vào hợp lệ khi chỉ được thêm dòng trên ô này.</t>
        </r>
      </text>
    </comment>
    <comment ref="D20" authorId="0" shapeId="0">
      <text>
        <r>
          <rPr>
            <sz val="10"/>
            <rFont val="Arial"/>
          </rPr>
          <t>Ô chỉ tiêu có định dạng số. Đơn vị tính x 1 (hoặc %)
Dữ liệu động đầu vào hợp lệ khi chỉ được thêm dòng trên ô này.</t>
        </r>
      </text>
    </comment>
    <comment ref="E20" authorId="0" shapeId="0">
      <text>
        <r>
          <rPr>
            <sz val="10"/>
            <rFont val="Arial"/>
          </rPr>
          <t>Ô chỉ tiêu có định dạng ký tự
Dữ liệu động đầu vào hợp lệ khi chỉ được thêm dòng trên ô này.</t>
        </r>
      </text>
    </comment>
    <comment ref="F20" authorId="0" shapeId="0">
      <text>
        <r>
          <rPr>
            <sz val="10"/>
            <rFont val="Arial"/>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A5" authorId="0" shapeId="0">
      <text>
        <r>
          <rPr>
            <sz val="10"/>
            <rFont val="Arial"/>
          </rPr>
          <t>Ô chỉ tiêu có định dạng ký tự
Dữ liệu động đầu vào hợp lệ khi chỉ được thêm dòng trên ô này.</t>
        </r>
      </text>
    </comment>
    <comment ref="B5" authorId="0" shapeId="0">
      <text>
        <r>
          <rPr>
            <sz val="10"/>
            <rFont val="Arial"/>
          </rPr>
          <t>Ô chỉ tiêu có định dạng ký tự
Dữ liệu động đầu vào hợp lệ khi chỉ được thêm dòng trên ô này.</t>
        </r>
      </text>
    </comment>
    <comment ref="C5" authorId="0" shapeId="0">
      <text>
        <r>
          <rPr>
            <sz val="10"/>
            <rFont val="Arial"/>
          </rPr>
          <t>Ô chỉ tiêu có định dạng số. Đơn vị tính x 1 (hoặc %)
Dữ liệu động đầu vào hợp lệ khi chỉ được thêm dòng trên ô này.</t>
        </r>
      </text>
    </comment>
    <comment ref="D5" authorId="0" shapeId="0">
      <text>
        <r>
          <rPr>
            <sz val="10"/>
            <rFont val="Arial"/>
          </rPr>
          <t>Ô chỉ tiêu có định dạng số. Đơn vị tính x 1 (hoặc %)
Dữ liệu động đầu vào hợp lệ khi chỉ được thêm dòng trên ô này.</t>
        </r>
      </text>
    </comment>
    <comment ref="C6" authorId="0" shapeId="0">
      <text>
        <r>
          <rPr>
            <sz val="10"/>
            <rFont val="Arial"/>
          </rPr>
          <t>Ô chỉ tiêu có định dạng số. Đơn vị tính x 1 (hoặc %)</t>
        </r>
      </text>
    </comment>
    <comment ref="D6" authorId="0" shapeId="0">
      <text>
        <r>
          <rPr>
            <sz val="10"/>
            <rFont val="Arial"/>
          </rPr>
          <t>Ô chỉ tiêu có định dạng số. Đơn vị tính x 1 (hoặc %)</t>
        </r>
      </text>
    </comment>
    <comment ref="A8" authorId="0" shapeId="0">
      <text>
        <r>
          <rPr>
            <sz val="10"/>
            <rFont val="Arial"/>
          </rPr>
          <t>Ô chỉ tiêu có định dạng ký tự
Dữ liệu động đầu vào hợp lệ khi chỉ được thêm dòng trên ô này.</t>
        </r>
      </text>
    </comment>
    <comment ref="B8" authorId="0" shapeId="0">
      <text>
        <r>
          <rPr>
            <sz val="10"/>
            <rFont val="Arial"/>
          </rPr>
          <t>Ô chỉ tiêu có định dạng ký tự
Dữ liệu động đầu vào hợp lệ khi chỉ được thêm dòng trên ô này.</t>
        </r>
      </text>
    </comment>
    <comment ref="C8" authorId="0" shapeId="0">
      <text>
        <r>
          <rPr>
            <sz val="10"/>
            <rFont val="Arial"/>
          </rPr>
          <t>Ô chỉ tiêu có định dạng số. Đơn vị tính x 1 (hoặc %)
Dữ liệu động đầu vào hợp lệ khi chỉ được thêm dòng trên ô này.</t>
        </r>
      </text>
    </comment>
    <comment ref="D8" authorId="0" shapeId="0">
      <text>
        <r>
          <rPr>
            <sz val="10"/>
            <rFont val="Arial"/>
          </rPr>
          <t>Ô chỉ tiêu có định dạng số. Đơn vị tính x 1 (hoặc %)
Dữ liệu động đầu vào hợp lệ khi chỉ được thêm dòng trên ô này.</t>
        </r>
      </text>
    </comment>
    <comment ref="C9" authorId="0" shapeId="0">
      <text>
        <r>
          <rPr>
            <sz val="10"/>
            <rFont val="Arial"/>
          </rPr>
          <t>Ô chỉ tiêu có định dạng số. Đơn vị tính x 1 (hoặc %)</t>
        </r>
      </text>
    </comment>
    <comment ref="D9" authorId="0" shapeId="0">
      <text>
        <r>
          <rPr>
            <sz val="10"/>
            <rFont val="Arial"/>
          </rPr>
          <t>Ô chỉ tiêu có định dạng số. Đơn vị tính x 1 (hoặc %)</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C12" authorId="0" shapeId="0">
      <text>
        <r>
          <rPr>
            <sz val="10"/>
            <rFont val="Arial"/>
          </rPr>
          <t>Ô chỉ tiêu có định dạng số. Đơn vị tính x 1 (hoặc %)</t>
        </r>
      </text>
    </comment>
    <comment ref="D12" authorId="0" shapeId="0">
      <text>
        <r>
          <rPr>
            <sz val="10"/>
            <rFont val="Arial"/>
          </rPr>
          <t>Ô chỉ tiêu có định dạng số. Đơn vị tính x 1 (hoặc %)</t>
        </r>
      </text>
    </comment>
    <comment ref="A14" authorId="0" shapeId="0">
      <text>
        <r>
          <rPr>
            <sz val="10"/>
            <rFont val="Arial"/>
          </rPr>
          <t>Ô chỉ tiêu có định dạng ký tự
Dữ liệu động đầu vào hợp lệ khi chỉ được thêm dòng trên ô này.</t>
        </r>
      </text>
    </comment>
    <comment ref="B14" authorId="0" shapeId="0">
      <text>
        <r>
          <rPr>
            <sz val="10"/>
            <rFont val="Arial"/>
          </rPr>
          <t>Ô chỉ tiêu có định dạng ký tự
Dữ liệu động đầu vào hợp lệ khi chỉ được thêm dòng trên ô này.</t>
        </r>
      </text>
    </comment>
    <comment ref="C14" authorId="0" shapeId="0">
      <text>
        <r>
          <rPr>
            <sz val="10"/>
            <rFont val="Arial"/>
          </rPr>
          <t>Ô chỉ tiêu có định dạng số. Đơn vị tính x 1 (hoặc %)
Dữ liệu động đầu vào hợp lệ khi chỉ được thêm dòng trên ô này.</t>
        </r>
      </text>
    </comment>
    <comment ref="D14" authorId="0" shapeId="0">
      <text>
        <r>
          <rPr>
            <sz val="10"/>
            <rFont val="Arial"/>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F3" authorId="0" shapeId="0">
      <text>
        <r>
          <rPr>
            <sz val="10"/>
            <rFont val="Arial"/>
          </rPr>
          <t>Ô chỉ tiêu có định dạng số. Đơn vị tính x 1 (hoặc %)</t>
        </r>
      </text>
    </comment>
    <comment ref="G3" authorId="0" shapeId="0">
      <text>
        <r>
          <rPr>
            <sz val="10"/>
            <rFont val="Arial"/>
          </rPr>
          <t>Ô chỉ tiêu có định dạng số. Đơn vị tính x 1 (hoặc %)</t>
        </r>
      </text>
    </comment>
    <comment ref="C4" authorId="0" shapeId="0">
      <text>
        <r>
          <rPr>
            <sz val="10"/>
            <rFont val="Arial"/>
          </rPr>
          <t>Ô chỉ tiêu có định dạng số. Đơn vị tính x 1 (hoặc %)</t>
        </r>
      </text>
    </comment>
    <comment ref="D4" authorId="0" shapeId="0">
      <text>
        <r>
          <rPr>
            <sz val="10"/>
            <rFont val="Arial"/>
          </rPr>
          <t>Ô chỉ tiêu có định dạng số. Đơn vị tính x 1 (hoặc %)</t>
        </r>
      </text>
    </comment>
    <comment ref="E4" authorId="0" shapeId="0">
      <text>
        <r>
          <rPr>
            <sz val="10"/>
            <rFont val="Arial"/>
          </rPr>
          <t>Ô chỉ tiêu có định dạng số. Đơn vị tính x 1 (hoặc %)</t>
        </r>
      </text>
    </comment>
    <comment ref="F4" authorId="0" shapeId="0">
      <text>
        <r>
          <rPr>
            <sz val="10"/>
            <rFont val="Arial"/>
          </rPr>
          <t>Ô chỉ tiêu có định dạng số. Đơn vị tính x 1 (hoặc %)</t>
        </r>
      </text>
    </comment>
    <comment ref="G4" authorId="0" shapeId="0">
      <text>
        <r>
          <rPr>
            <sz val="10"/>
            <rFont val="Arial"/>
          </rPr>
          <t>Ô chỉ tiêu có định dạng số. Đơn vị tính x 1 (hoặc %)</t>
        </r>
      </text>
    </comment>
    <comment ref="C5" authorId="0" shapeId="0">
      <text>
        <r>
          <rPr>
            <sz val="10"/>
            <rFont val="Arial"/>
          </rPr>
          <t>Ô chỉ tiêu có định dạng số. Đơn vị tính x 1 (hoặc %)</t>
        </r>
      </text>
    </comment>
    <comment ref="D5" authorId="0" shapeId="0">
      <text>
        <r>
          <rPr>
            <sz val="10"/>
            <rFont val="Arial"/>
          </rPr>
          <t>Ô chỉ tiêu có định dạng số. Đơn vị tính x 1 (hoặc %)</t>
        </r>
      </text>
    </comment>
    <comment ref="E5" authorId="0" shapeId="0">
      <text>
        <r>
          <rPr>
            <sz val="10"/>
            <rFont val="Arial"/>
          </rPr>
          <t>Ô chỉ tiêu có định dạng số. Đơn vị tính x 1 (hoặc %)</t>
        </r>
      </text>
    </comment>
    <comment ref="F5" authorId="0" shapeId="0">
      <text>
        <r>
          <rPr>
            <sz val="10"/>
            <rFont val="Arial"/>
          </rPr>
          <t>Ô chỉ tiêu có định dạng số. Đơn vị tính x 1 (hoặc %)</t>
        </r>
      </text>
    </comment>
    <comment ref="G5" authorId="0" shapeId="0">
      <text>
        <r>
          <rPr>
            <sz val="10"/>
            <rFont val="Arial"/>
          </rPr>
          <t>Ô chỉ tiêu có định dạng số. Đơn vị tính x 1 (hoặc %)</t>
        </r>
      </text>
    </comment>
    <comment ref="C6" authorId="0" shapeId="0">
      <text>
        <r>
          <rPr>
            <sz val="10"/>
            <rFont val="Arial"/>
          </rPr>
          <t>Ô chỉ tiêu có định dạng số. Đơn vị tính x 1 (hoặc %)</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số. Đơn vị tính x 1 (hoặc %)</t>
        </r>
      </text>
    </comment>
    <comment ref="F6" authorId="0" shapeId="0">
      <text>
        <r>
          <rPr>
            <sz val="10"/>
            <rFont val="Arial"/>
          </rPr>
          <t>Ô chỉ tiêu có định dạng số. Đơn vị tính x 1 (hoặc %)</t>
        </r>
      </text>
    </comment>
    <comment ref="G6" authorId="0" shapeId="0">
      <text>
        <r>
          <rPr>
            <sz val="10"/>
            <rFont val="Arial"/>
          </rPr>
          <t>Ô chỉ tiêu có định dạng số. Đơn vị tính x 1 (hoặc %)</t>
        </r>
      </text>
    </comment>
    <comment ref="C7" authorId="0" shapeId="0">
      <text>
        <r>
          <rPr>
            <sz val="10"/>
            <rFont val="Arial"/>
          </rPr>
          <t>Ô chỉ tiêu có định dạng số. Đơn vị tính x 1 (hoặc %)</t>
        </r>
      </text>
    </comment>
    <comment ref="D7" authorId="0" shapeId="0">
      <text>
        <r>
          <rPr>
            <sz val="10"/>
            <rFont val="Arial"/>
          </rPr>
          <t>Ô chỉ tiêu có định dạng số. Đơn vị tính x 1 (hoặc %)</t>
        </r>
      </text>
    </comment>
    <comment ref="E7" authorId="0" shapeId="0">
      <text>
        <r>
          <rPr>
            <sz val="10"/>
            <rFont val="Arial"/>
          </rPr>
          <t>Ô chỉ tiêu có định dạng số. Đơn vị tính x 1 (hoặc %)</t>
        </r>
      </text>
    </comment>
    <comment ref="F7" authorId="0" shapeId="0">
      <text>
        <r>
          <rPr>
            <sz val="10"/>
            <rFont val="Arial"/>
          </rPr>
          <t>Ô chỉ tiêu có định dạng số. Đơn vị tính x 1 (hoặc %)</t>
        </r>
      </text>
    </comment>
    <comment ref="G7" authorId="0" shapeId="0">
      <text>
        <r>
          <rPr>
            <sz val="10"/>
            <rFont val="Arial"/>
          </rPr>
          <t>Ô chỉ tiêu có định dạng số. Đơn vị tính x 1 (hoặc %)</t>
        </r>
      </text>
    </comment>
    <comment ref="A9" authorId="0" shapeId="0">
      <text>
        <r>
          <rPr>
            <sz val="10"/>
            <rFont val="Arial"/>
          </rPr>
          <t>Ô chỉ tiêu có định dạng ký tự
Dữ liệu động đầu vào hợp lệ khi chỉ được thêm dòng trên ô này.</t>
        </r>
      </text>
    </comment>
    <comment ref="B9" authorId="0" shapeId="0">
      <text>
        <r>
          <rPr>
            <sz val="10"/>
            <rFont val="Arial"/>
          </rPr>
          <t>Ô chỉ tiêu có định dạng ký tự
Dữ liệu động đầu vào hợp lệ khi chỉ được thêm dòng trên ô này.</t>
        </r>
      </text>
    </comment>
    <comment ref="C9" authorId="0" shapeId="0">
      <text>
        <r>
          <rPr>
            <sz val="10"/>
            <rFont val="Arial"/>
          </rPr>
          <t>Ô chỉ tiêu có định dạng số. Đơn vị tính x 1 (hoặc %)
Dữ liệu động đầu vào hợp lệ khi chỉ được thêm dòng trên ô này.</t>
        </r>
      </text>
    </comment>
    <comment ref="D9" authorId="0" shapeId="0">
      <text>
        <r>
          <rPr>
            <sz val="10"/>
            <rFont val="Arial"/>
          </rPr>
          <t>Ô chỉ tiêu có định dạng số. Đơn vị tính x 1 (hoặc %)
Dữ liệu động đầu vào hợp lệ khi chỉ được thêm dòng trên ô này.</t>
        </r>
      </text>
    </comment>
    <comment ref="E9" authorId="0" shapeId="0">
      <text>
        <r>
          <rPr>
            <sz val="10"/>
            <rFont val="Arial"/>
          </rPr>
          <t>Ô chỉ tiêu có định dạng số. Đơn vị tính x 1 (hoặc %)
Dữ liệu động đầu vào hợp lệ khi chỉ được thêm dòng trên ô này.</t>
        </r>
      </text>
    </comment>
    <comment ref="F9" authorId="0" shapeId="0">
      <text>
        <r>
          <rPr>
            <sz val="10"/>
            <rFont val="Arial"/>
          </rPr>
          <t>Ô chỉ tiêu có định dạng số. Đơn vị tính x 1 (hoặc %)
Dữ liệu động đầu vào hợp lệ khi chỉ được thêm dòng trên ô này.</t>
        </r>
      </text>
    </comment>
    <comment ref="G9" authorId="0" shapeId="0">
      <text>
        <r>
          <rPr>
            <sz val="10"/>
            <rFont val="Arial"/>
          </rPr>
          <t>Ô chỉ tiêu có định dạng số. Đơn vị tính x 1 (hoặc %)
Dữ liệu động đầu vào hợp lệ khi chỉ được thêm dòng trên ô này.</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số. Đơn vị tính x 1 (hoặc %)
Dữ liệu động đầu vào hợp lệ khi chỉ được thêm dòng trên ô này.</t>
        </r>
      </text>
    </comment>
    <comment ref="F11" authorId="0" shapeId="0">
      <text>
        <r>
          <rPr>
            <sz val="10"/>
            <rFont val="Arial"/>
          </rPr>
          <t>Ô chỉ tiêu có định dạng số. Đơn vị tính x 1 (hoặc %)
Dữ liệu động đầu vào hợp lệ khi chỉ được thêm dòng trên ô này.</t>
        </r>
      </text>
    </comment>
    <comment ref="G11" authorId="0" shapeId="0">
      <text>
        <r>
          <rPr>
            <sz val="10"/>
            <rFont val="Arial"/>
          </rPr>
          <t>Ô chỉ tiêu có định dạng số. Đơn vị tính x 1 (hoặc %)
Dữ liệu động đầu vào hợp lệ khi chỉ được thêm dòng trên ô này.</t>
        </r>
      </text>
    </comment>
    <comment ref="A13" authorId="0" shapeId="0">
      <text>
        <r>
          <rPr>
            <sz val="10"/>
            <rFont val="Arial"/>
          </rPr>
          <t>Ô chỉ tiêu có định dạng ký tự
Dữ liệu động đầu vào hợp lệ khi chỉ được thêm dòng trên ô này.</t>
        </r>
      </text>
    </comment>
    <comment ref="B13" authorId="0" shapeId="0">
      <text>
        <r>
          <rPr>
            <sz val="10"/>
            <rFont val="Arial"/>
          </rPr>
          <t>Ô chỉ tiêu có định dạng ký tự
Dữ liệu động đầu vào hợp lệ khi chỉ được thêm dòng trên ô này.</t>
        </r>
      </text>
    </comment>
    <comment ref="C13" authorId="0" shapeId="0">
      <text>
        <r>
          <rPr>
            <sz val="10"/>
            <rFont val="Arial"/>
          </rPr>
          <t>Ô chỉ tiêu có định dạng số. Đơn vị tính x 1 (hoặc %)
Dữ liệu động đầu vào hợp lệ khi chỉ được thêm dòng trên ô này.</t>
        </r>
      </text>
    </comment>
    <comment ref="D13" authorId="0" shapeId="0">
      <text>
        <r>
          <rPr>
            <sz val="10"/>
            <rFont val="Arial"/>
          </rPr>
          <t>Ô chỉ tiêu có định dạng số. Đơn vị tính x 1 (hoặc %)
Dữ liệu động đầu vào hợp lệ khi chỉ được thêm dòng trên ô này.</t>
        </r>
      </text>
    </comment>
    <comment ref="E13" authorId="0" shapeId="0">
      <text>
        <r>
          <rPr>
            <sz val="10"/>
            <rFont val="Arial"/>
          </rPr>
          <t>Ô chỉ tiêu có định dạng số. Đơn vị tính x 1 (hoặc %)
Dữ liệu động đầu vào hợp lệ khi chỉ được thêm dòng trên ô này.</t>
        </r>
      </text>
    </comment>
    <comment ref="F13" authorId="0" shapeId="0">
      <text>
        <r>
          <rPr>
            <sz val="10"/>
            <rFont val="Arial"/>
          </rPr>
          <t>Ô chỉ tiêu có định dạng số. Đơn vị tính x 1 (hoặc %)
Dữ liệu động đầu vào hợp lệ khi chỉ được thêm dòng trên ô này.</t>
        </r>
      </text>
    </comment>
    <comment ref="G13" authorId="0" shapeId="0">
      <text>
        <r>
          <rPr>
            <sz val="10"/>
            <rFont val="Arial"/>
          </rPr>
          <t>Ô chỉ tiêu có định dạng số. Đơn vị tính x 1 (hoặc %)
Dữ liệu động đầu vào hợp lệ khi chỉ được thêm dòng trên ô này.</t>
        </r>
      </text>
    </comment>
    <comment ref="A15" authorId="0" shapeId="0">
      <text>
        <r>
          <rPr>
            <sz val="10"/>
            <rFont val="Arial"/>
          </rPr>
          <t>Ô chỉ tiêu có định dạng ký tự
Dữ liệu động đầu vào hợp lệ khi chỉ được thêm dòng trên ô này.</t>
        </r>
      </text>
    </comment>
    <comment ref="B15" authorId="0" shapeId="0">
      <text>
        <r>
          <rPr>
            <sz val="10"/>
            <rFont val="Arial"/>
          </rPr>
          <t>Ô chỉ tiêu có định dạng ký tự
Dữ liệu động đầu vào hợp lệ khi chỉ được thêm dòng trên ô này.</t>
        </r>
      </text>
    </comment>
    <comment ref="C15" authorId="0" shapeId="0">
      <text>
        <r>
          <rPr>
            <sz val="10"/>
            <rFont val="Arial"/>
          </rPr>
          <t>Ô chỉ tiêu có định dạng số. Đơn vị tính x 1 (hoặc %)
Dữ liệu động đầu vào hợp lệ khi chỉ được thêm dòng trên ô này.</t>
        </r>
      </text>
    </comment>
    <comment ref="D15" authorId="0" shapeId="0">
      <text>
        <r>
          <rPr>
            <sz val="10"/>
            <rFont val="Arial"/>
          </rPr>
          <t>Ô chỉ tiêu có định dạng số. Đơn vị tính x 1 (hoặc %)
Dữ liệu động đầu vào hợp lệ khi chỉ được thêm dòng trên ô này.</t>
        </r>
      </text>
    </comment>
    <comment ref="E15" authorId="0" shapeId="0">
      <text>
        <r>
          <rPr>
            <sz val="10"/>
            <rFont val="Arial"/>
          </rPr>
          <t>Ô chỉ tiêu có định dạng số. Đơn vị tính x 1 (hoặc %)
Dữ liệu động đầu vào hợp lệ khi chỉ được thêm dòng trên ô này.</t>
        </r>
      </text>
    </comment>
    <comment ref="F15" authorId="0" shapeId="0">
      <text>
        <r>
          <rPr>
            <sz val="10"/>
            <rFont val="Arial"/>
          </rPr>
          <t>Ô chỉ tiêu có định dạng số. Đơn vị tính x 1 (hoặc %)
Dữ liệu động đầu vào hợp lệ khi chỉ được thêm dòng trên ô này.</t>
        </r>
      </text>
    </comment>
    <comment ref="G15" authorId="0" shapeId="0">
      <text>
        <r>
          <rPr>
            <sz val="10"/>
            <rFont val="Arial"/>
          </rPr>
          <t>Ô chỉ tiêu có định dạng số. Đơn vị tính x 1 (hoặc %)
Dữ liệu động đầu vào hợp lệ khi chỉ được thêm dòng trên ô này.</t>
        </r>
      </text>
    </comment>
    <comment ref="A17" authorId="0" shapeId="0">
      <text>
        <r>
          <rPr>
            <sz val="10"/>
            <rFont val="Arial"/>
          </rPr>
          <t>Ô chỉ tiêu có định dạng ký tự
Dữ liệu động đầu vào hợp lệ khi chỉ được thêm dòng trên ô này.</t>
        </r>
      </text>
    </comment>
    <comment ref="B17" authorId="0" shapeId="0">
      <text>
        <r>
          <rPr>
            <sz val="10"/>
            <rFont val="Arial"/>
          </rPr>
          <t>Ô chỉ tiêu có định dạng ký tự
Dữ liệu động đầu vào hợp lệ khi chỉ được thêm dòng trên ô này.</t>
        </r>
      </text>
    </comment>
    <comment ref="C17" authorId="0" shapeId="0">
      <text>
        <r>
          <rPr>
            <sz val="10"/>
            <rFont val="Arial"/>
          </rPr>
          <t>Ô chỉ tiêu có định dạng số. Đơn vị tính x 1 (hoặc %)
Dữ liệu động đầu vào hợp lệ khi chỉ được thêm dòng trên ô này.</t>
        </r>
      </text>
    </comment>
    <comment ref="D17" authorId="0" shapeId="0">
      <text>
        <r>
          <rPr>
            <sz val="10"/>
            <rFont val="Arial"/>
          </rPr>
          <t>Ô chỉ tiêu có định dạng số. Đơn vị tính x 1 (hoặc %)
Dữ liệu động đầu vào hợp lệ khi chỉ được thêm dòng trên ô này.</t>
        </r>
      </text>
    </comment>
    <comment ref="E17" authorId="0" shapeId="0">
      <text>
        <r>
          <rPr>
            <sz val="10"/>
            <rFont val="Arial"/>
          </rPr>
          <t>Ô chỉ tiêu có định dạng số. Đơn vị tính x 1 (hoặc %)
Dữ liệu động đầu vào hợp lệ khi chỉ được thêm dòng trên ô này.</t>
        </r>
      </text>
    </comment>
    <comment ref="F17" authorId="0" shapeId="0">
      <text>
        <r>
          <rPr>
            <sz val="10"/>
            <rFont val="Arial"/>
          </rPr>
          <t>Ô chỉ tiêu có định dạng số. Đơn vị tính x 1 (hoặc %)
Dữ liệu động đầu vào hợp lệ khi chỉ được thêm dòng trên ô này.</t>
        </r>
      </text>
    </comment>
    <comment ref="G17" authorId="0" shapeId="0">
      <text>
        <r>
          <rPr>
            <sz val="10"/>
            <rFont val="Arial"/>
          </rPr>
          <t>Ô chỉ tiêu có định dạng số. Đơn vị tính x 1 (hoặc %)
Dữ liệu động đầu vào hợp lệ khi chỉ được thêm dòng trên ô này.</t>
        </r>
      </text>
    </comment>
    <comment ref="A19" authorId="0" shapeId="0">
      <text>
        <r>
          <rPr>
            <sz val="10"/>
            <rFont val="Arial"/>
          </rPr>
          <t>Ô chỉ tiêu có định dạng ký tự
Dữ liệu động đầu vào hợp lệ khi chỉ được thêm dòng trên ô này.</t>
        </r>
      </text>
    </comment>
    <comment ref="B19" authorId="0" shapeId="0">
      <text>
        <r>
          <rPr>
            <sz val="10"/>
            <rFont val="Arial"/>
          </rPr>
          <t>Ô chỉ tiêu có định dạng ký tự
Dữ liệu động đầu vào hợp lệ khi chỉ được thêm dòng trên ô này.</t>
        </r>
      </text>
    </comment>
    <comment ref="C19" authorId="0" shapeId="0">
      <text>
        <r>
          <rPr>
            <sz val="10"/>
            <rFont val="Arial"/>
          </rPr>
          <t>Ô chỉ tiêu có định dạng số. Đơn vị tính x 1 (hoặc %)
Dữ liệu động đầu vào hợp lệ khi chỉ được thêm dòng trên ô này.</t>
        </r>
      </text>
    </comment>
    <comment ref="D19" authorId="0" shapeId="0">
      <text>
        <r>
          <rPr>
            <sz val="10"/>
            <rFont val="Arial"/>
          </rPr>
          <t>Ô chỉ tiêu có định dạng số. Đơn vị tính x 1 (hoặc %)
Dữ liệu động đầu vào hợp lệ khi chỉ được thêm dòng trên ô này.</t>
        </r>
      </text>
    </comment>
    <comment ref="E19" authorId="0" shapeId="0">
      <text>
        <r>
          <rPr>
            <sz val="10"/>
            <rFont val="Arial"/>
          </rPr>
          <t>Ô chỉ tiêu có định dạng số. Đơn vị tính x 1 (hoặc %)
Dữ liệu động đầu vào hợp lệ khi chỉ được thêm dòng trên ô này.</t>
        </r>
      </text>
    </comment>
    <comment ref="F19" authorId="0" shapeId="0">
      <text>
        <r>
          <rPr>
            <sz val="10"/>
            <rFont val="Arial"/>
          </rPr>
          <t>Ô chỉ tiêu có định dạng số. Đơn vị tính x 1 (hoặc %)
Dữ liệu động đầu vào hợp lệ khi chỉ được thêm dòng trên ô này.</t>
        </r>
      </text>
    </comment>
    <comment ref="G19" authorId="0" shapeId="0">
      <text>
        <r>
          <rPr>
            <sz val="10"/>
            <rFont val="Arial"/>
          </rPr>
          <t>Ô chỉ tiêu có định dạng số. Đơn vị tính x 1 (hoặc %)
Dữ liệu động đầu vào hợp lệ khi chỉ được thêm dòng trên ô này.</t>
        </r>
      </text>
    </comment>
    <comment ref="C20" authorId="0" shapeId="0">
      <text>
        <r>
          <rPr>
            <sz val="10"/>
            <rFont val="Arial"/>
          </rPr>
          <t>Ô chỉ tiêu có định dạng số. Đơn vị tính x 1 (hoặc %)</t>
        </r>
      </text>
    </comment>
    <comment ref="D20" authorId="0" shapeId="0">
      <text>
        <r>
          <rPr>
            <sz val="10"/>
            <rFont val="Arial"/>
          </rPr>
          <t>Ô chỉ tiêu có định dạng số. Đơn vị tính x 1 (hoặc %)</t>
        </r>
      </text>
    </comment>
    <comment ref="E20" authorId="0" shapeId="0">
      <text>
        <r>
          <rPr>
            <sz val="10"/>
            <rFont val="Arial"/>
          </rPr>
          <t>Ô chỉ tiêu có định dạng số. Đơn vị tính x 1 (hoặc %)</t>
        </r>
      </text>
    </comment>
    <comment ref="F20" authorId="0" shapeId="0">
      <text>
        <r>
          <rPr>
            <sz val="10"/>
            <rFont val="Arial"/>
          </rPr>
          <t>Ô chỉ tiêu có định dạng số. Đơn vị tính x 1 (hoặc %)</t>
        </r>
      </text>
    </comment>
    <comment ref="G20" authorId="0" shapeId="0">
      <text>
        <r>
          <rPr>
            <sz val="10"/>
            <rFont val="Arial"/>
          </rPr>
          <t>Ô chỉ tiêu có định dạng số. Đơn vị tính x 1 (hoặc %)</t>
        </r>
      </text>
    </comment>
    <comment ref="C21" authorId="0" shapeId="0">
      <text>
        <r>
          <rPr>
            <sz val="10"/>
            <rFont val="Arial"/>
          </rPr>
          <t>Ô chỉ tiêu có định dạng số. Đơn vị tính x 1 (hoặc %)</t>
        </r>
      </text>
    </comment>
    <comment ref="D21" authorId="0" shapeId="0">
      <text>
        <r>
          <rPr>
            <sz val="10"/>
            <rFont val="Arial"/>
          </rPr>
          <t>Ô chỉ tiêu có định dạng số. Đơn vị tính x 1 (hoặc %)</t>
        </r>
      </text>
    </comment>
    <comment ref="E21" authorId="0" shapeId="0">
      <text>
        <r>
          <rPr>
            <sz val="10"/>
            <rFont val="Arial"/>
          </rPr>
          <t>Ô chỉ tiêu có định dạng số. Đơn vị tính x 1 (hoặc %)</t>
        </r>
      </text>
    </comment>
    <comment ref="F21" authorId="0" shapeId="0">
      <text>
        <r>
          <rPr>
            <sz val="10"/>
            <rFont val="Arial"/>
          </rPr>
          <t>Ô chỉ tiêu có định dạng số. Đơn vị tính x 1 (hoặc %)</t>
        </r>
      </text>
    </comment>
    <comment ref="G21" authorId="0" shapeId="0">
      <text>
        <r>
          <rPr>
            <sz val="10"/>
            <rFont val="Arial"/>
          </rPr>
          <t>Ô chỉ tiêu có định dạng số. Đơn vị tính x 1 (hoặc %)</t>
        </r>
      </text>
    </comment>
    <comment ref="A23" authorId="0" shapeId="0">
      <text>
        <r>
          <rPr>
            <sz val="10"/>
            <rFont val="Arial"/>
          </rPr>
          <t>Ô chỉ tiêu có định dạng ký tự
Dữ liệu động đầu vào hợp lệ khi chỉ được thêm dòng trên ô này.</t>
        </r>
      </text>
    </comment>
    <comment ref="B23" authorId="0" shapeId="0">
      <text>
        <r>
          <rPr>
            <sz val="10"/>
            <rFont val="Arial"/>
          </rPr>
          <t>Ô chỉ tiêu có định dạng ký tự
Dữ liệu động đầu vào hợp lệ khi chỉ được thêm dòng trên ô này.</t>
        </r>
      </text>
    </comment>
    <comment ref="C23" authorId="0" shapeId="0">
      <text>
        <r>
          <rPr>
            <sz val="10"/>
            <rFont val="Arial"/>
          </rPr>
          <t>Ô chỉ tiêu có định dạng số. Đơn vị tính x 1 (hoặc %)
Dữ liệu động đầu vào hợp lệ khi chỉ được thêm dòng trên ô này.</t>
        </r>
      </text>
    </comment>
    <comment ref="D23" authorId="0" shapeId="0">
      <text>
        <r>
          <rPr>
            <sz val="10"/>
            <rFont val="Arial"/>
          </rPr>
          <t>Ô chỉ tiêu có định dạng số. Đơn vị tính x 1 (hoặc %)
Dữ liệu động đầu vào hợp lệ khi chỉ được thêm dòng trên ô này.</t>
        </r>
      </text>
    </comment>
    <comment ref="E23" authorId="0" shapeId="0">
      <text>
        <r>
          <rPr>
            <sz val="10"/>
            <rFont val="Arial"/>
          </rPr>
          <t>Ô chỉ tiêu có định dạng số. Đơn vị tính x 1 (hoặc %)
Dữ liệu động đầu vào hợp lệ khi chỉ được thêm dòng trên ô này.</t>
        </r>
      </text>
    </comment>
    <comment ref="F23" authorId="0" shapeId="0">
      <text>
        <r>
          <rPr>
            <sz val="10"/>
            <rFont val="Arial"/>
          </rPr>
          <t>Ô chỉ tiêu có định dạng số. Đơn vị tính x 1 (hoặc %)
Dữ liệu động đầu vào hợp lệ khi chỉ được thêm dòng trên ô này.</t>
        </r>
      </text>
    </comment>
    <comment ref="G23" authorId="0" shapeId="0">
      <text>
        <r>
          <rPr>
            <sz val="10"/>
            <rFont val="Arial"/>
          </rPr>
          <t>Ô chỉ tiêu có định dạng số. Đơn vị tính x 1 (hoặc %)
Dữ liệu động đầu vào hợp lệ khi chỉ được thêm dòng trên ô này.</t>
        </r>
      </text>
    </comment>
    <comment ref="C24" authorId="0" shapeId="0">
      <text>
        <r>
          <rPr>
            <sz val="10"/>
            <rFont val="Arial"/>
          </rPr>
          <t>Ô chỉ tiêu có định dạng số. Đơn vị tính x 1 (hoặc %)</t>
        </r>
      </text>
    </comment>
    <comment ref="D24" authorId="0" shapeId="0">
      <text>
        <r>
          <rPr>
            <sz val="10"/>
            <rFont val="Arial"/>
          </rPr>
          <t>Ô chỉ tiêu có định dạng số. Đơn vị tính x 1 (hoặc %)</t>
        </r>
      </text>
    </comment>
    <comment ref="E24" authorId="0" shapeId="0">
      <text>
        <r>
          <rPr>
            <sz val="10"/>
            <rFont val="Arial"/>
          </rPr>
          <t>Ô chỉ tiêu có định dạng số. Đơn vị tính x 1 (hoặc %)</t>
        </r>
      </text>
    </comment>
    <comment ref="F24" authorId="0" shapeId="0">
      <text>
        <r>
          <rPr>
            <sz val="10"/>
            <rFont val="Arial"/>
          </rPr>
          <t>Ô chỉ tiêu có định dạng số. Đơn vị tính x 1 (hoặc %)</t>
        </r>
      </text>
    </comment>
    <comment ref="G24" authorId="0" shapeId="0">
      <text>
        <r>
          <rPr>
            <sz val="10"/>
            <rFont val="Arial"/>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rPr>
          <t>Ô chỉ tiêu có định dạng số. Đơn vị tính x 1 (hoặc %)</t>
        </r>
      </text>
    </comment>
    <comment ref="D3" authorId="0" shapeId="0">
      <text>
        <r>
          <rPr>
            <sz val="10"/>
            <rFont val="Arial"/>
          </rPr>
          <t>Ô chỉ tiêu có định dạng số. Đơn vị tính x 1 (hoặc %)</t>
        </r>
      </text>
    </comment>
    <comment ref="E3" authorId="0" shapeId="0">
      <text>
        <r>
          <rPr>
            <sz val="10"/>
            <rFont val="Arial"/>
          </rPr>
          <t>Ô chỉ tiêu có định dạng số. Đơn vị tính x 1 (hoặc %)</t>
        </r>
      </text>
    </comment>
    <comment ref="F3" authorId="0" shapeId="0">
      <text>
        <r>
          <rPr>
            <sz val="10"/>
            <rFont val="Arial"/>
          </rPr>
          <t>Ô chỉ tiêu có định dạng số. Đơn vị tính x 1 (hoặc %)</t>
        </r>
      </text>
    </comment>
    <comment ref="G3" authorId="0" shapeId="0">
      <text>
        <r>
          <rPr>
            <sz val="10"/>
            <rFont val="Arial"/>
          </rPr>
          <t>Ô chỉ tiêu có định dạng số. Đơn vị tính x 1 (hoặc %)</t>
        </r>
      </text>
    </comment>
    <comment ref="C4" authorId="0" shapeId="0">
      <text>
        <r>
          <rPr>
            <sz val="10"/>
            <rFont val="Arial"/>
          </rPr>
          <t>Ô chỉ tiêu có định dạng số. Đơn vị tính x 1 (hoặc %)</t>
        </r>
      </text>
    </comment>
    <comment ref="D4" authorId="0" shapeId="0">
      <text>
        <r>
          <rPr>
            <sz val="10"/>
            <rFont val="Arial"/>
          </rPr>
          <t>Ô chỉ tiêu có định dạng số. Đơn vị tính x 1 (hoặc %)</t>
        </r>
      </text>
    </comment>
    <comment ref="E4" authorId="0" shapeId="0">
      <text>
        <r>
          <rPr>
            <sz val="10"/>
            <rFont val="Arial"/>
          </rPr>
          <t>Ô chỉ tiêu có định dạng số. Đơn vị tính x 1 (hoặc %)</t>
        </r>
      </text>
    </comment>
    <comment ref="F4" authorId="0" shapeId="0">
      <text>
        <r>
          <rPr>
            <sz val="10"/>
            <rFont val="Arial"/>
          </rPr>
          <t>Ô chỉ tiêu có định dạng số. Đơn vị tính x 1 (hoặc %)</t>
        </r>
      </text>
    </comment>
    <comment ref="G4" authorId="0" shapeId="0">
      <text>
        <r>
          <rPr>
            <sz val="10"/>
            <rFont val="Arial"/>
          </rPr>
          <t>Ô chỉ tiêu có định dạng số. Đơn vị tính x 1 (hoặc %)</t>
        </r>
      </text>
    </comment>
    <comment ref="C5" authorId="0" shapeId="0">
      <text>
        <r>
          <rPr>
            <sz val="10"/>
            <rFont val="Arial"/>
          </rPr>
          <t>Ô chỉ tiêu có định dạng số. Đơn vị tính x 1 (hoặc %)</t>
        </r>
      </text>
    </comment>
    <comment ref="D5" authorId="0" shapeId="0">
      <text>
        <r>
          <rPr>
            <sz val="10"/>
            <rFont val="Arial"/>
          </rPr>
          <t>Ô chỉ tiêu có định dạng số. Đơn vị tính x 1 (hoặc %)</t>
        </r>
      </text>
    </comment>
    <comment ref="E5" authorId="0" shapeId="0">
      <text>
        <r>
          <rPr>
            <sz val="10"/>
            <rFont val="Arial"/>
          </rPr>
          <t>Ô chỉ tiêu có định dạng số. Đơn vị tính x 1 (hoặc %)</t>
        </r>
      </text>
    </comment>
    <comment ref="F5" authorId="0" shapeId="0">
      <text>
        <r>
          <rPr>
            <sz val="10"/>
            <rFont val="Arial"/>
          </rPr>
          <t>Ô chỉ tiêu có định dạng số. Đơn vị tính x 1 (hoặc %)</t>
        </r>
      </text>
    </comment>
    <comment ref="G5" authorId="0" shapeId="0">
      <text>
        <r>
          <rPr>
            <sz val="10"/>
            <rFont val="Arial"/>
          </rPr>
          <t>Ô chỉ tiêu có định dạng số. Đơn vị tính x 1 (hoặc %)</t>
        </r>
      </text>
    </comment>
    <comment ref="C6" authorId="0" shapeId="0">
      <text>
        <r>
          <rPr>
            <sz val="10"/>
            <rFont val="Arial"/>
          </rPr>
          <t>Ô chỉ tiêu có định dạng số. Đơn vị tính x 1 (hoặc %)</t>
        </r>
      </text>
    </comment>
    <comment ref="D6" authorId="0" shapeId="0">
      <text>
        <r>
          <rPr>
            <sz val="10"/>
            <rFont val="Arial"/>
          </rPr>
          <t>Ô chỉ tiêu có định dạng số. Đơn vị tính x 1 (hoặc %)</t>
        </r>
      </text>
    </comment>
    <comment ref="E6" authorId="0" shapeId="0">
      <text>
        <r>
          <rPr>
            <sz val="10"/>
            <rFont val="Arial"/>
          </rPr>
          <t>Ô chỉ tiêu có định dạng số. Đơn vị tính x 1 (hoặc %)</t>
        </r>
      </text>
    </comment>
    <comment ref="F6" authorId="0" shapeId="0">
      <text>
        <r>
          <rPr>
            <sz val="10"/>
            <rFont val="Arial"/>
          </rPr>
          <t>Ô chỉ tiêu có định dạng số. Đơn vị tính x 1 (hoặc %)</t>
        </r>
      </text>
    </comment>
    <comment ref="G6" authorId="0" shapeId="0">
      <text>
        <r>
          <rPr>
            <sz val="10"/>
            <rFont val="Arial"/>
          </rPr>
          <t>Ô chỉ tiêu có định dạng số. Đơn vị tính x 1 (hoặc %)</t>
        </r>
      </text>
    </comment>
    <comment ref="A8" authorId="0" shapeId="0">
      <text>
        <r>
          <rPr>
            <sz val="10"/>
            <rFont val="Arial"/>
          </rPr>
          <t>Ô chỉ tiêu có định dạng ký tự
Dữ liệu động đầu vào hợp lệ khi chỉ được thêm dòng trên ô này.</t>
        </r>
      </text>
    </comment>
    <comment ref="B8" authorId="0" shapeId="0">
      <text>
        <r>
          <rPr>
            <sz val="10"/>
            <rFont val="Arial"/>
          </rPr>
          <t>Ô chỉ tiêu có định dạng ký tự
Dữ liệu động đầu vào hợp lệ khi chỉ được thêm dòng trên ô này.</t>
        </r>
      </text>
    </comment>
    <comment ref="C8" authorId="0" shapeId="0">
      <text>
        <r>
          <rPr>
            <sz val="10"/>
            <rFont val="Arial"/>
          </rPr>
          <t>Ô chỉ tiêu có định dạng số. Đơn vị tính x 1 (hoặc %)
Dữ liệu động đầu vào hợp lệ khi chỉ được thêm dòng trên ô này.</t>
        </r>
      </text>
    </comment>
    <comment ref="D8" authorId="0" shapeId="0">
      <text>
        <r>
          <rPr>
            <sz val="10"/>
            <rFont val="Arial"/>
          </rPr>
          <t>Ô chỉ tiêu có định dạng số. Đơn vị tính x 1 (hoặc %)
Dữ liệu động đầu vào hợp lệ khi chỉ được thêm dòng trên ô này.</t>
        </r>
      </text>
    </comment>
    <comment ref="E8" authorId="0" shapeId="0">
      <text>
        <r>
          <rPr>
            <sz val="10"/>
            <rFont val="Arial"/>
          </rPr>
          <t>Ô chỉ tiêu có định dạng số. Đơn vị tính x 1 (hoặc %)
Dữ liệu động đầu vào hợp lệ khi chỉ được thêm dòng trên ô này.</t>
        </r>
      </text>
    </comment>
    <comment ref="F8" authorId="0" shapeId="0">
      <text>
        <r>
          <rPr>
            <sz val="10"/>
            <rFont val="Arial"/>
          </rPr>
          <t>Ô chỉ tiêu có định dạng số. Đơn vị tính x 1 (hoặc %)
Dữ liệu động đầu vào hợp lệ khi chỉ được thêm dòng trên ô này.</t>
        </r>
      </text>
    </comment>
    <comment ref="G8" authorId="0" shapeId="0">
      <text>
        <r>
          <rPr>
            <sz val="10"/>
            <rFont val="Arial"/>
          </rPr>
          <t>Ô chỉ tiêu có định dạng số. Đơn vị tính x 1 (hoặc %)
Dữ liệu động đầu vào hợp lệ khi chỉ được thêm dòng trên ô này.</t>
        </r>
      </text>
    </comment>
    <comment ref="C9" authorId="0" shapeId="0">
      <text>
        <r>
          <rPr>
            <sz val="10"/>
            <rFont val="Arial"/>
          </rPr>
          <t>Ô chỉ tiêu có định dạng số. Đơn vị tính x 1 (hoặc %)</t>
        </r>
      </text>
    </comment>
    <comment ref="D9" authorId="0" shapeId="0">
      <text>
        <r>
          <rPr>
            <sz val="10"/>
            <rFont val="Arial"/>
          </rPr>
          <t>Ô chỉ tiêu có định dạng số. Đơn vị tính x 1 (hoặc %)</t>
        </r>
      </text>
    </comment>
    <comment ref="E9" authorId="0" shapeId="0">
      <text>
        <r>
          <rPr>
            <sz val="10"/>
            <rFont val="Arial"/>
          </rPr>
          <t>Ô chỉ tiêu có định dạng số. Đơn vị tính x 1 (hoặc %)</t>
        </r>
      </text>
    </comment>
    <comment ref="F9" authorId="0" shapeId="0">
      <text>
        <r>
          <rPr>
            <sz val="10"/>
            <rFont val="Arial"/>
          </rPr>
          <t>Ô chỉ tiêu có định dạng số. Đơn vị tính x 1 (hoặc %)</t>
        </r>
      </text>
    </comment>
    <comment ref="G9" authorId="0" shapeId="0">
      <text>
        <r>
          <rPr>
            <sz val="10"/>
            <rFont val="Arial"/>
          </rPr>
          <t>Ô chỉ tiêu có định dạng số. Đơn vị tính x 1 (hoặc %)</t>
        </r>
      </text>
    </comment>
    <comment ref="A11" authorId="0" shapeId="0">
      <text>
        <r>
          <rPr>
            <sz val="10"/>
            <rFont val="Arial"/>
          </rPr>
          <t>Ô chỉ tiêu có định dạng ký tự
Dữ liệu động đầu vào hợp lệ khi chỉ được thêm dòng trên ô này.</t>
        </r>
      </text>
    </comment>
    <comment ref="B11" authorId="0" shapeId="0">
      <text>
        <r>
          <rPr>
            <sz val="10"/>
            <rFont val="Arial"/>
          </rPr>
          <t>Ô chỉ tiêu có định dạng ký tự
Dữ liệu động đầu vào hợp lệ khi chỉ được thêm dòng trên ô này.</t>
        </r>
      </text>
    </comment>
    <comment ref="C11" authorId="0" shapeId="0">
      <text>
        <r>
          <rPr>
            <sz val="10"/>
            <rFont val="Arial"/>
          </rPr>
          <t>Ô chỉ tiêu có định dạng số. Đơn vị tính x 1 (hoặc %)
Dữ liệu động đầu vào hợp lệ khi chỉ được thêm dòng trên ô này.</t>
        </r>
      </text>
    </comment>
    <comment ref="D11" authorId="0" shapeId="0">
      <text>
        <r>
          <rPr>
            <sz val="10"/>
            <rFont val="Arial"/>
          </rPr>
          <t>Ô chỉ tiêu có định dạng số. Đơn vị tính x 1 (hoặc %)
Dữ liệu động đầu vào hợp lệ khi chỉ được thêm dòng trên ô này.</t>
        </r>
      </text>
    </comment>
    <comment ref="E11" authorId="0" shapeId="0">
      <text>
        <r>
          <rPr>
            <sz val="10"/>
            <rFont val="Arial"/>
          </rPr>
          <t>Ô chỉ tiêu có định dạng số. Đơn vị tính x 1 (hoặc %)
Dữ liệu động đầu vào hợp lệ khi chỉ được thêm dòng trên ô này.</t>
        </r>
      </text>
    </comment>
    <comment ref="F11" authorId="0" shapeId="0">
      <text>
        <r>
          <rPr>
            <sz val="10"/>
            <rFont val="Arial"/>
          </rPr>
          <t>Ô chỉ tiêu có định dạng số. Đơn vị tính x 1 (hoặc %)
Dữ liệu động đầu vào hợp lệ khi chỉ được thêm dòng trên ô này.</t>
        </r>
      </text>
    </comment>
    <comment ref="G11" authorId="0" shapeId="0">
      <text>
        <r>
          <rPr>
            <sz val="10"/>
            <rFont val="Arial"/>
          </rPr>
          <t>Ô chỉ tiêu có định dạng số. Đơn vị tính x 1 (hoặc %)
Dữ liệu động đầu vào hợp lệ khi chỉ được thêm dòng trên ô này.</t>
        </r>
      </text>
    </comment>
    <comment ref="A13" authorId="0" shapeId="0">
      <text>
        <r>
          <rPr>
            <sz val="10"/>
            <rFont val="Arial"/>
          </rPr>
          <t>Ô chỉ tiêu có định dạng ký tự
Dữ liệu động đầu vào hợp lệ khi chỉ được thêm dòng trên ô này.</t>
        </r>
      </text>
    </comment>
    <comment ref="B13" authorId="0" shapeId="0">
      <text>
        <r>
          <rPr>
            <sz val="10"/>
            <rFont val="Arial"/>
          </rPr>
          <t>Ô chỉ tiêu có định dạng ký tự
Dữ liệu động đầu vào hợp lệ khi chỉ được thêm dòng trên ô này.</t>
        </r>
      </text>
    </comment>
    <comment ref="C13" authorId="0" shapeId="0">
      <text>
        <r>
          <rPr>
            <sz val="10"/>
            <rFont val="Arial"/>
          </rPr>
          <t>Ô chỉ tiêu có định dạng số. Đơn vị tính x 1 (hoặc %)
Dữ liệu động đầu vào hợp lệ khi chỉ được thêm dòng trên ô này.</t>
        </r>
      </text>
    </comment>
    <comment ref="D13" authorId="0" shapeId="0">
      <text>
        <r>
          <rPr>
            <sz val="10"/>
            <rFont val="Arial"/>
          </rPr>
          <t>Ô chỉ tiêu có định dạng số. Đơn vị tính x 1 (hoặc %)
Dữ liệu động đầu vào hợp lệ khi chỉ được thêm dòng trên ô này.</t>
        </r>
      </text>
    </comment>
    <comment ref="E13" authorId="0" shapeId="0">
      <text>
        <r>
          <rPr>
            <sz val="10"/>
            <rFont val="Arial"/>
          </rPr>
          <t>Ô chỉ tiêu có định dạng số. Đơn vị tính x 1 (hoặc %)
Dữ liệu động đầu vào hợp lệ khi chỉ được thêm dòng trên ô này.</t>
        </r>
      </text>
    </comment>
    <comment ref="F13" authorId="0" shapeId="0">
      <text>
        <r>
          <rPr>
            <sz val="10"/>
            <rFont val="Arial"/>
          </rPr>
          <t>Ô chỉ tiêu có định dạng số. Đơn vị tính x 1 (hoặc %)
Dữ liệu động đầu vào hợp lệ khi chỉ được thêm dòng trên ô này.</t>
        </r>
      </text>
    </comment>
    <comment ref="G13" authorId="0" shapeId="0">
      <text>
        <r>
          <rPr>
            <sz val="10"/>
            <rFont val="Arial"/>
          </rPr>
          <t>Ô chỉ tiêu có định dạng số. Đơn vị tính x 1 (hoặc %)
Dữ liệu động đầu vào hợp lệ khi chỉ được thêm dòng trên ô này.</t>
        </r>
      </text>
    </comment>
    <comment ref="C14" authorId="0" shapeId="0">
      <text>
        <r>
          <rPr>
            <sz val="10"/>
            <rFont val="Arial"/>
          </rPr>
          <t>Ô chỉ tiêu có định dạng số. Đơn vị tính x 1 (hoặc %)</t>
        </r>
      </text>
    </comment>
    <comment ref="D14" authorId="0" shapeId="0">
      <text>
        <r>
          <rPr>
            <sz val="10"/>
            <rFont val="Arial"/>
          </rPr>
          <t>Ô chỉ tiêu có định dạng số. Đơn vị tính x 1 (hoặc %)</t>
        </r>
      </text>
    </comment>
    <comment ref="E14" authorId="0" shapeId="0">
      <text>
        <r>
          <rPr>
            <sz val="10"/>
            <rFont val="Arial"/>
          </rPr>
          <t>Ô chỉ tiêu có định dạng số. Đơn vị tính x 1 (hoặc %)</t>
        </r>
      </text>
    </comment>
    <comment ref="F14" authorId="0" shapeId="0">
      <text>
        <r>
          <rPr>
            <sz val="10"/>
            <rFont val="Arial"/>
          </rPr>
          <t>Ô chỉ tiêu có định dạng số. Đơn vị tính x 1 (hoặc %)</t>
        </r>
      </text>
    </comment>
    <comment ref="G14" authorId="0" shapeId="0">
      <text>
        <r>
          <rPr>
            <sz val="10"/>
            <rFont val="Arial"/>
          </rPr>
          <t>Ô chỉ tiêu có định dạng số. Đơn vị tính x 1 (hoặc %)</t>
        </r>
      </text>
    </comment>
    <comment ref="C15" authorId="0" shapeId="0">
      <text>
        <r>
          <rPr>
            <sz val="10"/>
            <rFont val="Arial"/>
          </rPr>
          <t>Ô chỉ tiêu có định dạng số. Đơn vị tính x 1 (hoặc %)</t>
        </r>
      </text>
    </comment>
    <comment ref="D15" authorId="0" shapeId="0">
      <text>
        <r>
          <rPr>
            <sz val="10"/>
            <rFont val="Arial"/>
          </rPr>
          <t>Ô chỉ tiêu có định dạng số. Đơn vị tính x 1 (hoặc %)</t>
        </r>
      </text>
    </comment>
    <comment ref="E15" authorId="0" shapeId="0">
      <text>
        <r>
          <rPr>
            <sz val="10"/>
            <rFont val="Arial"/>
          </rPr>
          <t>Ô chỉ tiêu có định dạng số. Đơn vị tính x 1 (hoặc %)</t>
        </r>
      </text>
    </comment>
    <comment ref="F15" authorId="0" shapeId="0">
      <text>
        <r>
          <rPr>
            <sz val="10"/>
            <rFont val="Arial"/>
          </rPr>
          <t>Ô chỉ tiêu có định dạng số. Đơn vị tính x 1 (hoặc %)</t>
        </r>
      </text>
    </comment>
    <comment ref="G15" authorId="0" shapeId="0">
      <text>
        <r>
          <rPr>
            <sz val="10"/>
            <rFont val="Arial"/>
          </rPr>
          <t>Ô chỉ tiêu có định dạng số. Đơn vị tính x 1 (hoặc %)</t>
        </r>
      </text>
    </comment>
    <comment ref="C16" authorId="0" shapeId="0">
      <text>
        <r>
          <rPr>
            <sz val="10"/>
            <rFont val="Arial"/>
          </rPr>
          <t>Ô chỉ tiêu có định dạng số. Đơn vị tính x 1 (hoặc %)</t>
        </r>
      </text>
    </comment>
    <comment ref="D16" authorId="0" shapeId="0">
      <text>
        <r>
          <rPr>
            <sz val="10"/>
            <rFont val="Arial"/>
          </rPr>
          <t>Ô chỉ tiêu có định dạng số. Đơn vị tính x 1 (hoặc %)</t>
        </r>
      </text>
    </comment>
    <comment ref="E16" authorId="0" shapeId="0">
      <text>
        <r>
          <rPr>
            <sz val="10"/>
            <rFont val="Arial"/>
          </rPr>
          <t>Ô chỉ tiêu có định dạng số. Đơn vị tính x 1 (hoặc %)</t>
        </r>
      </text>
    </comment>
    <comment ref="F16" authorId="0" shapeId="0">
      <text>
        <r>
          <rPr>
            <sz val="10"/>
            <rFont val="Arial"/>
          </rPr>
          <t>Ô chỉ tiêu có định dạng số. Đơn vị tính x 1 (hoặc %)</t>
        </r>
      </text>
    </comment>
    <comment ref="G16" authorId="0" shapeId="0">
      <text>
        <r>
          <rPr>
            <sz val="10"/>
            <rFont val="Arial"/>
          </rPr>
          <t>Ô chỉ tiêu có định dạng số. Đơn vị tính x 1 (hoặc %)</t>
        </r>
      </text>
    </comment>
  </commentList>
</comments>
</file>

<file path=xl/sharedStrings.xml><?xml version="1.0" encoding="utf-8"?>
<sst xmlns="http://schemas.openxmlformats.org/spreadsheetml/2006/main" count="1606" uniqueCount="445">
  <si>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</si>
  <si>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</si>
  <si>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</si>
  <si>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</si>
  <si>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</si>
  <si>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</si>
  <si>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</si>
  <si>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</si>
  <si>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</si>
  <si>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</si>
  <si>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</si>
  <si>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</si>
  <si>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</si>
  <si>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</si>
  <si>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</si>
  <si>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</si>
  <si>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</si>
  <si>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</si>
  <si>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</si>
  <si>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</si>
  <si>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</si>
  <si>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</si>
  <si>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</si>
  <si>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</si>
  <si>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</si>
  <si>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</si>
  <si>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</si>
  <si>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</si>
  <si>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</si>
  <si>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</si>
  <si>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</si>
  <si>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</si>
  <si>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</si>
  <si>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</si>
  <si>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</si>
  <si>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</si>
  <si>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</si>
  <si>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</si>
  <si>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</si>
  <si>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</si>
  <si>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</si>
  <si>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</si>
  <si>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</si>
  <si>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</si>
  <si>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</si>
  <si>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</si>
  <si>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</si>
  <si>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</si>
  <si>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</si>
  <si>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</si>
  <si>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</si>
  <si>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</si>
  <si>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</si>
  <si>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</si>
  <si>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</si>
  <si>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</si>
  <si>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</si>
  <si>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</si>
  <si>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</si>
  <si>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</si>
  <si>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</si>
  <si>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</si>
  <si>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</si>
  <si>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</si>
  <si>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</si>
  <si>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</si>
  <si>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</si>
  <si>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</si>
  <si>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</si>
  <si>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</si>
  <si>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</si>
  <si>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</si>
  <si>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</si>
  <si>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</si>
  <si>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</si>
  <si>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</si>
  <si>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</si>
  <si>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</si>
  <si>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</si>
  <si>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</si>
  <si>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</si>
  <si>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</si>
  <si>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</si>
  <si>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</si>
  <si>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</si>
  <si>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</si>
  <si>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</si>
  <si>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</si>
  <si>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</si>
  <si>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</si>
  <si>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</si>
  <si>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</si>
  <si>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</si>
  <si>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</si>
  <si>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</si>
  <si>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</si>
  <si>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</si>
  <si>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</si>
  <si>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</si>
  <si>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</si>
  <si>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</si>
  <si>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</si>
  <si>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</si>
  <si>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</si>
  <si>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</si>
  <si>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</si>
  <si>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</si>
  <si>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</si>
  <si>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</si>
  <si>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</si>
  <si>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</si>
  <si>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</si>
  <si>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</si>
  <si>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</si>
  <si>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</si>
  <si>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</si>
  <si>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</si>
  <si>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</si>
  <si>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</si>
  <si>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</si>
  <si>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</si>
  <si>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</si>
  <si>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</si>
  <si>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</si>
  <si>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</si>
  <si>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</si>
  <si>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</si>
  <si>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</si>
  <si>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</si>
  <si>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</si>
  <si>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</si>
  <si>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</si>
  <si>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</si>
  <si>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</si>
  <si>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</si>
  <si>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</si>
  <si>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</si>
  <si>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</si>
  <si>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</si>
  <si>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</si>
  <si>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</si>
  <si>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</si>
  <si>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</si>
  <si>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</si>
  <si>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</si>
  <si>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</si>
  <si>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</si>
  <si>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</si>
  <si>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</si>
  <si>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</si>
  <si>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</si>
  <si>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</si>
  <si>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</si>
  <si>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</si>
  <si>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</si>
  <si>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</si>
  <si>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</si>
  <si>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</si>
  <si>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</si>
  <si>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</si>
  <si>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</si>
  <si>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</si>
  <si>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</si>
  <si>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</si>
  <si>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</si>
  <si>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</si>
  <si>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</si>
  <si>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</si>
  <si>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</si>
  <si>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</si>
  <si>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</si>
  <si>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</si>
  <si>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</si>
  <si>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</si>
  <si>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</si>
  <si>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</si>
  <si>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</si>
  <si>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</si>
  <si>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</si>
  <si>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</si>
  <si>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</si>
  <si>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</si>
  <si>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</si>
  <si>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</si>
  <si>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</si>
  <si>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</si>
  <si>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</si>
  <si>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</si>
  <si>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</si>
  <si>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</si>
  <si>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</si>
  <si>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</si>
  <si>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</si>
  <si>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</si>
  <si>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</si>
  <si>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</si>
  <si>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</si>
  <si>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</si>
  <si>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</si>
  <si>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</si>
  <si>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</si>
  <si>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</si>
  <si>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</si>
  <si>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</si>
  <si>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</si>
  <si>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</si>
  <si>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</si>
  <si>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</si>
  <si>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</si>
  <si>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</si>
  <si>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</si>
  <si>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</si>
  <si>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</si>
  <si>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</si>
  <si>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</si>
  <si>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</si>
  <si>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</si>
  <si>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</si>
  <si>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</si>
  <si>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</si>
  <si>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</si>
  <si>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</si>
  <si>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</si>
  <si>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</si>
  <si>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</si>
  <si>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</si>
  <si>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</si>
  <si>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</si>
  <si>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</si>
  <si>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</si>
  <si>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</si>
  <si>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</si>
  <si>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</si>
  <si>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</si>
  <si>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</si>
  <si>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</si>
  <si>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</si>
  <si>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</si>
  <si>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</si>
  <si>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</si>
  <si>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</si>
  <si>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</si>
  <si>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</si>
  <si>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</si>
  <si>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</si>
  <si>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</si>
  <si>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</si>
  <si>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</si>
  <si>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</si>
  <si>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</si>
  <si>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</si>
  <si>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</si>
  <si>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</si>
  <si>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</si>
  <si>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</si>
  <si>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</si>
  <si>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</si>
  <si>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</si>
  <si>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</si>
  <si>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</si>
  <si>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</si>
  <si>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</si>
  <si>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</si>
  <si>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</si>
  <si>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</si>
  <si>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</si>
  <si>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</si>
  <si>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</si>
  <si>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</si>
  <si>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</si>
  <si>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</si>
  <si>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</si>
  <si>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</si>
  <si>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</si>
  <si>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</si>
  <si>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</si>
  <si>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</si>
  <si>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</si>
  <si>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</si>
  <si>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</si>
  <si>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</si>
  <si>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</si>
  <si>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</si>
  <si>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</si>
  <si>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</si>
  <si>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</si>
  <si>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</si>
  <si>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</si>
  <si>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</si>
  <si>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</si>
  <si>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</si>
  <si>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</si>
  <si>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</si>
  <si>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</si>
  <si>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</si>
  <si>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</si>
  <si>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</si>
  <si>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</si>
  <si>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</si>
  <si>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</si>
  <si>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</si>
  <si>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</si>
  <si>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</si>
  <si>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</si>
  <si>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</si>
  <si>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</si>
  <si>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</si>
  <si>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</si>
  <si>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</si>
  <si>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</si>
  <si>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</si>
  <si>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</si>
  <si>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</si>
  <si>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</si>
  <si>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</si>
  <si>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</si>
  <si>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</si>
  <si>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</si>
  <si>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</si>
  <si>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</si>
  <si>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</si>
  <si>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</si>
  <si>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</si>
  <si>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</si>
  <si>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</si>
  <si>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</si>
  <si>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</si>
  <si>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</si>
  <si>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</si>
  <si>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</si>
  <si>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</si>
  <si>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</si>
  <si>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</si>
  <si>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</si>
  <si>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</si>
  <si>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</si>
  <si>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</si>
  <si>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</si>
  <si>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TMCP Đầu tư và Phát triển Việt Nam - Chi nhánh Hà Thành</t>
  </si>
  <si>
    <t>3. Tên Quỹ: Quỹ Đầu tư Trái phiếu Linh hoạt Techcom</t>
  </si>
  <si>
    <t>Cổ phiếu</t>
  </si>
  <si>
    <t>Đầu tư khác</t>
  </si>
  <si>
    <t>Quyền mua</t>
  </si>
  <si>
    <t>Phải trả cho Nhà đầu tư về mua lại Chứng chỉ qũy</t>
  </si>
  <si>
    <t>2215.1</t>
  </si>
  <si>
    <t>Phải trả cho Nhà đầu tư về mua Chứng chỉ quỹ</t>
  </si>
  <si>
    <t>2215.2</t>
  </si>
  <si>
    <t>Phải trả thu nhập cho nhà đầu tư</t>
  </si>
  <si>
    <t>2215.3</t>
  </si>
  <si>
    <t>Phải trả thù lao ban đại diện quỹ</t>
  </si>
  <si>
    <t>2215.4</t>
  </si>
  <si>
    <t>Phải trả phí họp đại hôi nhà đầu tư</t>
  </si>
  <si>
    <t>2215.5</t>
  </si>
  <si>
    <t>Thuế và các khoản phải nộp Nhà nước</t>
  </si>
  <si>
    <t>2215.6</t>
  </si>
  <si>
    <t>Phải trả công ty quản lý quỹ</t>
  </si>
  <si>
    <t>2215.7</t>
  </si>
  <si>
    <t>Phải trả phí lưu ký</t>
  </si>
  <si>
    <t>2215.8</t>
  </si>
  <si>
    <t>Phải trả phí giám sát</t>
  </si>
  <si>
    <t>2215.9</t>
  </si>
  <si>
    <t>Phải trả phí quản trị quỹ</t>
  </si>
  <si>
    <t>2215.10</t>
  </si>
  <si>
    <t>Phải trả phí dịch vụ đại lý chuyển nhượng</t>
  </si>
  <si>
    <t>2215.11</t>
  </si>
  <si>
    <t>Phải trả phí kiểm toán</t>
  </si>
  <si>
    <t>2215.12</t>
  </si>
  <si>
    <t>Phải trả phí thường niên</t>
  </si>
  <si>
    <t>2215.13</t>
  </si>
  <si>
    <t>Phải trả phí phát hành, mua lại chứng chỉ quỹ cho Đại lý phân phối và CTQLQ</t>
  </si>
  <si>
    <t>2215.14</t>
  </si>
  <si>
    <t>2215.15</t>
  </si>
  <si>
    <t>2215.16</t>
  </si>
  <si>
    <t>Phải trả khác</t>
  </si>
  <si>
    <t>2215.17</t>
  </si>
  <si>
    <t>Phải trả phí môi giới</t>
  </si>
  <si>
    <t>Phải trả phí xử lý giao dịch</t>
  </si>
  <si>
    <t>Phí lưu ký trả cho NHGS</t>
  </si>
  <si>
    <t>Phí dịch vụ lưu ký - trả cho VSD</t>
  </si>
  <si>
    <t>Phí giám sát trả cho NHGS</t>
  </si>
  <si>
    <t>2226.1</t>
  </si>
  <si>
    <t>2226.2</t>
  </si>
  <si>
    <t>2226.3</t>
  </si>
  <si>
    <t>Chi phí dịch vụ quản trị quỹ trả cho NHGS</t>
  </si>
  <si>
    <t>2227.1</t>
  </si>
  <si>
    <t>Chi phí dịch vụ đại lý chuyển nhượng và các chi phí khác mà công ty quản lý quỹ trả cho VSD</t>
  </si>
  <si>
    <t>2227.2</t>
  </si>
  <si>
    <t>Chi phí môi giới chứng khoán</t>
  </si>
  <si>
    <t>Chi phí lưu ký, xử lý hồ sơ</t>
  </si>
  <si>
    <t>Chi phí khác</t>
  </si>
  <si>
    <t>Phí ngân hàng</t>
  </si>
  <si>
    <t>2232.1</t>
  </si>
  <si>
    <t>Phí quản lý thường niên</t>
  </si>
  <si>
    <t>2232.2</t>
  </si>
  <si>
    <t>Phí khác</t>
  </si>
  <si>
    <t>2232.3</t>
  </si>
  <si>
    <t>2231.1</t>
  </si>
  <si>
    <t>2231.2</t>
  </si>
  <si>
    <t>2231.3</t>
  </si>
  <si>
    <t>CII120018</t>
  </si>
  <si>
    <t>MSN11906</t>
  </si>
  <si>
    <t>MSN12001</t>
  </si>
  <si>
    <t>MSN12002</t>
  </si>
  <si>
    <t>NPM11805</t>
  </si>
  <si>
    <t>NPM11907</t>
  </si>
  <si>
    <t>SCR11816</t>
  </si>
  <si>
    <t>VHM11801</t>
  </si>
  <si>
    <t>VJC11912</t>
  </si>
  <si>
    <t>2251.1</t>
  </si>
  <si>
    <t>2251.2</t>
  </si>
  <si>
    <t>2251.3</t>
  </si>
  <si>
    <t>2251.4</t>
  </si>
  <si>
    <t>2251.5</t>
  </si>
  <si>
    <t>2251.6</t>
  </si>
  <si>
    <t>2251.7</t>
  </si>
  <si>
    <t>2251.8</t>
  </si>
  <si>
    <t>2251.9</t>
  </si>
  <si>
    <t>Lãi trái phiếu được nhận</t>
  </si>
  <si>
    <t>Cổ tức được nhận</t>
  </si>
  <si>
    <t>Phải thu trái phiếu đáo hạn</t>
  </si>
  <si>
    <t>Phải thu bán chứng khoán</t>
  </si>
  <si>
    <t>Các khoản đặt cọc và ứng trước</t>
  </si>
  <si>
    <t>Tài sản khác</t>
  </si>
  <si>
    <t>2256.1</t>
  </si>
  <si>
    <t>2256.2</t>
  </si>
  <si>
    <t>2256.3</t>
  </si>
  <si>
    <t>2256.4</t>
  </si>
  <si>
    <t>2256.5</t>
  </si>
  <si>
    <t>2256.6</t>
  </si>
  <si>
    <t>2256.7</t>
  </si>
  <si>
    <t>2256.8</t>
  </si>
  <si>
    <t>Tiền gửi hoạt động</t>
  </si>
  <si>
    <t>Tiền mua CCQ của NĐT</t>
  </si>
  <si>
    <t>Tiền phải trả cho Nhà đầu tư về mua lại chứng chỉ quỹ</t>
  </si>
  <si>
    <t>Tiền gửi kỳ hạn không quá 3 tháng</t>
  </si>
  <si>
    <t>Giấy tờ có giá, chứng chỉ tiền gửi</t>
  </si>
  <si>
    <t>4. Ngày lập báo cáo: 05/07/2021</t>
  </si>
  <si>
    <t>2205.1</t>
  </si>
  <si>
    <t>2205.2</t>
  </si>
  <si>
    <t>2205.3</t>
  </si>
  <si>
    <t>2205.4</t>
  </si>
  <si>
    <t>2259.1</t>
  </si>
  <si>
    <t>2259.2</t>
  </si>
  <si>
    <t>2259.3</t>
  </si>
  <si>
    <t>2259.4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</si>
</sst>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1" formatCode="_-* #,##0.00\ _₫_-;\-* #,##0.00\ _₫_-;_-* &quot;-&quot;??\ _₫_-;_-@_-"/>
    <numFmt numFmtId="181" formatCode="_(* #,##0_);_(* \(#,##0\);_(* &quot;-&quot;??_);_(@_)"/>
  </numFmts>
  <fonts count="16" x14ac:knownFonts="1">
    <font>
      <sz val="10"/>
      <name val="Arial"/>
    </font>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4" fillId="0" borderId="0" xfId="0" applyFont="1" applyAlignment="1">
      <alignment horizontal="left"/>
    </xf>
    <xf numFmtId="0" fontId="5" fillId="0" borderId="0" xfId="0" applyFont="1" applyAlignment="1">
      <alignment horizontal="righ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2" fillId="2" borderId="1" xfId="0" applyFont="1" applyFill="1" applyBorder="1" applyAlignment="1">
      <alignment horizontal="center" vertical="justify"/>
    </xf>
    <xf numFmtId="0" fontId="13" fillId="0" borderId="1" xfId="0" applyFont="1" applyBorder="1" applyAlignment="1">
      <alignment horizontal="left"/>
    </xf>
    <xf numFmtId="0" fontId="14" fillId="2" borderId="1" xfId="0" applyFont="1" applyFill="1" applyBorder="1" applyAlignment="1">
      <alignment horizontal="left"/>
    </xf>
    <xf numFmtId="0" fontId="2" fillId="0" borderId="0" xfId="0" applyFont="1" applyAlignment="1"/>
    <xf numFmtId="0" fontId="4" fillId="0" borderId="0" xfId="0" applyFont="1" applyAlignment="1"/>
    <xf numFmtId="43" fontId="13" fillId="0" borderId="1" xfId="1" applyFont="1" applyBorder="1" applyAlignment="1">
      <alignment horizontal="left"/>
    </xf>
    <xf numFmtId="43" fontId="8" fillId="0" borderId="1" xfId="1" applyFont="1" applyBorder="1" applyAlignment="1">
      <alignment horizontal="left"/>
    </xf>
    <xf numFmtId="43" fontId="14" fillId="2" borderId="1" xfId="1" applyFont="1" applyFill="1" applyBorder="1" applyAlignment="1">
      <alignment horizontal="left"/>
    </xf>
    <xf numFmtId="43" fontId="0" fillId="0" borderId="0" xfId="1" applyFont="1"/>
    <xf numFmtId="181" fontId="12" fillId="2" borderId="1" xfId="1" applyNumberFormat="1" applyFont="1" applyFill="1" applyBorder="1" applyAlignment="1">
      <alignment horizontal="center" vertical="justify"/>
    </xf>
    <xf numFmtId="181" fontId="13" fillId="0" borderId="1" xfId="1" applyNumberFormat="1" applyFont="1" applyBorder="1" applyAlignment="1">
      <alignment horizontal="left"/>
    </xf>
    <xf numFmtId="181" fontId="8" fillId="0" borderId="1" xfId="1" applyNumberFormat="1" applyFont="1" applyBorder="1" applyAlignment="1">
      <alignment horizontal="left"/>
    </xf>
    <xf numFmtId="181" fontId="14" fillId="2" borderId="1" xfId="1" applyNumberFormat="1" applyFont="1" applyFill="1" applyBorder="1" applyAlignment="1">
      <alignment horizontal="left"/>
    </xf>
    <xf numFmtId="181" fontId="0" fillId="0" borderId="0" xfId="1" applyNumberFormat="1" applyFont="1"/>
    <xf numFmtId="10" fontId="12" fillId="2" borderId="1" xfId="2" applyNumberFormat="1" applyFont="1" applyFill="1" applyBorder="1" applyAlignment="1">
      <alignment horizontal="right" vertical="justify"/>
    </xf>
    <xf numFmtId="10" fontId="13" fillId="0" borderId="1" xfId="2" applyNumberFormat="1" applyFont="1" applyBorder="1" applyAlignment="1">
      <alignment horizontal="right"/>
    </xf>
    <xf numFmtId="10" fontId="8" fillId="0" borderId="1" xfId="2" applyNumberFormat="1" applyFont="1" applyBorder="1" applyAlignment="1">
      <alignment horizontal="right"/>
    </xf>
    <xf numFmtId="10" fontId="14" fillId="2" borderId="1" xfId="2" applyNumberFormat="1" applyFont="1" applyFill="1" applyBorder="1" applyAlignment="1">
      <alignment horizontal="right"/>
    </xf>
    <xf numFmtId="10" fontId="0" fillId="0" borderId="0" xfId="2" applyNumberFormat="1" applyFont="1" applyAlignment="1">
      <alignment horizontal="right"/>
    </xf>
    <xf numFmtId="0" fontId="8" fillId="0" borderId="1" xfId="0" applyFont="1" applyBorder="1" applyAlignment="1">
      <alignment horizontal="left" wrapText="1"/>
    </xf>
    <xf numFmtId="0" fontId="2" fillId="0" borderId="1" xfId="0" applyFont="1" applyBorder="1" applyAlignment="1">
      <alignment horizontal="left"/>
    </xf>
    <xf numFmtId="0" fontId="13" fillId="0" borderId="1" xfId="0" applyFont="1" applyBorder="1" applyAlignment="1">
      <alignment horizontal="left" wrapText="1"/>
    </xf>
    <xf numFmtId="43" fontId="8" fillId="0" borderId="1" xfId="1" applyFont="1" applyBorder="1" applyAlignment="1">
      <alignment horizontal="right"/>
    </xf>
    <xf numFmtId="181" fontId="12" fillId="2" borderId="1" xfId="1" applyNumberFormat="1" applyFont="1" applyFill="1" applyBorder="1" applyAlignment="1">
      <alignment horizontal="right" vertical="justify"/>
    </xf>
    <xf numFmtId="181" fontId="13" fillId="0" borderId="1" xfId="1" applyNumberFormat="1" applyFont="1" applyBorder="1" applyAlignment="1">
      <alignment horizontal="right"/>
    </xf>
    <xf numFmtId="181" fontId="8" fillId="0" borderId="1" xfId="1" applyNumberFormat="1" applyFont="1" applyBorder="1" applyAlignment="1">
      <alignment horizontal="right"/>
    </xf>
    <xf numFmtId="181" fontId="14" fillId="2" borderId="1" xfId="1" applyNumberFormat="1" applyFont="1" applyFill="1" applyBorder="1" applyAlignment="1">
      <alignment horizontal="right"/>
    </xf>
    <xf numFmtId="181" fontId="0" fillId="0" borderId="0" xfId="1" applyNumberFormat="1" applyFont="1" applyAlignment="1">
      <alignment horizontal="right"/>
    </xf>
    <xf numFmtId="0" fontId="2" fillId="0" borderId="1" xfId="0" quotePrefix="1" applyFont="1" applyBorder="1" applyAlignment="1">
      <alignment horizontal="left"/>
    </xf>
    <xf numFmtId="0" fontId="2" fillId="3" borderId="1" xfId="0" applyNumberFormat="1" applyFont="1" applyFill="1" applyBorder="1" applyAlignment="1" applyProtection="1">
      <alignment horizontal="left" vertical="center" wrapText="1"/>
    </xf>
    <xf numFmtId="0" fontId="2" fillId="3" borderId="1" xfId="0" applyFont="1" applyFill="1" applyBorder="1" applyAlignment="1">
      <alignment horizontal="left"/>
    </xf>
    <xf numFmtId="181" fontId="2" fillId="3" borderId="1" xfId="1" applyNumberFormat="1" applyFont="1" applyFill="1" applyBorder="1" applyAlignment="1" applyProtection="1">
      <alignment horizontal="right"/>
      <protection locked="0"/>
    </xf>
    <xf numFmtId="10" fontId="2" fillId="3" borderId="1" xfId="0" applyNumberFormat="1" applyFont="1" applyFill="1" applyBorder="1" applyAlignment="1">
      <alignment horizontal="right"/>
    </xf>
    <xf numFmtId="0" fontId="2" fillId="3" borderId="1" xfId="0" quotePrefix="1" applyNumberFormat="1" applyFont="1" applyFill="1" applyBorder="1" applyAlignment="1" applyProtection="1">
      <alignment horizontal="left" vertical="center" wrapText="1"/>
    </xf>
    <xf numFmtId="10" fontId="0" fillId="0" borderId="0" xfId="2" applyNumberFormat="1" applyFont="1"/>
    <xf numFmtId="181" fontId="0" fillId="0" borderId="0" xfId="0" applyNumberFormat="1"/>
    <xf numFmtId="43" fontId="0" fillId="0" borderId="0" xfId="1" applyNumberFormat="1" applyFont="1"/>
    <xf numFmtId="171" fontId="0" fillId="0" borderId="0" xfId="1" applyNumberFormat="1" applyFont="1"/>
    <xf numFmtId="10" fontId="0" fillId="0" borderId="0" xfId="0" applyNumberFormat="1"/>
    <xf numFmtId="0" fontId="6" fillId="2" borderId="1" xfId="0" applyFont="1" applyFill="1" applyBorder="1" applyAlignment="1">
      <alignment horizontal="center" vertical="justify"/>
    </xf>
    <xf numFmtId="181" fontId="6" fillId="2" borderId="1" xfId="1" applyNumberFormat="1" applyFont="1" applyFill="1" applyBorder="1" applyAlignment="1">
      <alignment horizontal="center" vertical="justify"/>
    </xf>
    <xf numFmtId="10" fontId="6" fillId="2" borderId="1" xfId="2" applyNumberFormat="1" applyFont="1" applyFill="1" applyBorder="1" applyAlignment="1">
      <alignment horizontal="right" vertical="justify"/>
    </xf>
    <xf numFmtId="0" fontId="15" fillId="0" borderId="0" xfId="0" applyFont="1"/>
    <xf numFmtId="181" fontId="15" fillId="0" borderId="0" xfId="1" applyNumberFormat="1" applyFont="1"/>
    <xf numFmtId="10" fontId="15" fillId="0" borderId="0" xfId="2" applyNumberFormat="1" applyFont="1"/>
    <xf numFmtId="0" fontId="6" fillId="0" borderId="1" xfId="0" applyFont="1" applyBorder="1" applyAlignment="1">
      <alignment horizontal="left"/>
    </xf>
    <xf numFmtId="181" fontId="6" fillId="0" borderId="1" xfId="1" applyNumberFormat="1" applyFont="1" applyBorder="1" applyAlignment="1">
      <alignment horizontal="left"/>
    </xf>
    <xf numFmtId="10" fontId="6" fillId="0" borderId="1" xfId="2" applyNumberFormat="1" applyFont="1" applyBorder="1" applyAlignment="1">
      <alignment horizontal="right"/>
    </xf>
    <xf numFmtId="181" fontId="2" fillId="0" borderId="1" xfId="1" applyNumberFormat="1" applyFont="1" applyBorder="1" applyAlignment="1">
      <alignment horizontal="left"/>
    </xf>
    <xf numFmtId="10" fontId="2" fillId="0" borderId="1" xfId="2" applyNumberFormat="1" applyFont="1" applyBorder="1" applyAlignment="1">
      <alignment horizontal="right"/>
    </xf>
    <xf numFmtId="181" fontId="15" fillId="0" borderId="0" xfId="0" applyNumberFormat="1" applyFont="1"/>
    <xf numFmtId="0" fontId="2" fillId="0" borderId="1" xfId="0" applyFont="1" applyBorder="1" applyAlignment="1">
      <alignment horizontal="left" wrapText="1"/>
    </xf>
    <xf numFmtId="43" fontId="2" fillId="0" borderId="1" xfId="1" applyNumberFormat="1" applyFont="1" applyBorder="1" applyAlignment="1">
      <alignment horizontal="left"/>
    </xf>
    <xf numFmtId="0" fontId="2" fillId="2" borderId="1" xfId="0" applyFont="1" applyFill="1" applyBorder="1" applyAlignment="1">
      <alignment horizontal="left"/>
    </xf>
    <xf numFmtId="181" fontId="2" fillId="2" borderId="1" xfId="1" applyNumberFormat="1" applyFont="1" applyFill="1" applyBorder="1" applyAlignment="1">
      <alignment horizontal="left"/>
    </xf>
    <xf numFmtId="10" fontId="2" fillId="2" borderId="1" xfId="2" applyNumberFormat="1" applyFont="1" applyFill="1" applyBorder="1" applyAlignment="1">
      <alignment horizontal="right"/>
    </xf>
    <xf numFmtId="10" fontId="15" fillId="0" borderId="0" xfId="2" applyNumberFormat="1" applyFont="1" applyAlignment="1">
      <alignment horizontal="right"/>
    </xf>
    <xf numFmtId="10" fontId="2" fillId="3" borderId="1" xfId="2" applyNumberFormat="1" applyFont="1" applyFill="1" applyBorder="1" applyAlignment="1">
      <alignment horizontal="right"/>
    </xf>
    <xf numFmtId="10" fontId="6" fillId="3" borderId="1" xfId="2" applyNumberFormat="1" applyFont="1" applyFill="1" applyBorder="1" applyAlignment="1">
      <alignment horizontal="right"/>
    </xf>
    <xf numFmtId="43" fontId="6" fillId="2" borderId="1" xfId="1" applyFont="1" applyFill="1" applyBorder="1" applyAlignment="1">
      <alignment horizontal="center" vertical="justify"/>
    </xf>
    <xf numFmtId="0" fontId="11" fillId="0" borderId="0" xfId="0" applyFont="1" applyAlignment="1">
      <alignment horizontal="center" vertical="justify"/>
    </xf>
    <xf numFmtId="0" fontId="10" fillId="0" borderId="0" xfId="0" applyFont="1" applyAlignment="1">
      <alignment horizontal="center" vertical="justify"/>
    </xf>
    <xf numFmtId="0" fontId="3" fillId="0" borderId="0" xfId="0" applyFont="1" applyAlignment="1">
      <alignment horizontal="center" vertical="justify"/>
    </xf>
    <xf numFmtId="0" fontId="13" fillId="0" borderId="1" xfId="0" applyFont="1" applyBorder="1" applyAlignment="1">
      <alignment horizontal="left"/>
    </xf>
    <xf numFmtId="0" fontId="12"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9" sqref="C9"/>
    </sheetView>
  </sheetViews>
  <sheetFormatPr defaultRowHeight="12.5" x14ac:dyDescent="0.25"/>
  <cols>
    <col min="1" max="1" width="32.81640625" customWidth="1"/>
    <col min="2" max="2" width="8.7265625" customWidth="1"/>
    <col min="3" max="3" width="81.1796875" customWidth="1"/>
    <col min="4" max="4" width="37" customWidth="1"/>
  </cols>
  <sheetData>
    <row r="1" spans="1:4" ht="15" customHeight="1" x14ac:dyDescent="0.25">
      <c r="A1" s="69" t="s">
        <v>0</v>
      </c>
      <c r="B1" s="69"/>
      <c r="C1" s="69"/>
      <c r="D1" s="69"/>
    </row>
    <row r="2" spans="1:4" ht="9" customHeight="1" x14ac:dyDescent="0.25">
      <c r="A2" s="69"/>
      <c r="B2" s="69"/>
      <c r="C2" s="69"/>
      <c r="D2" s="69"/>
    </row>
    <row r="3" spans="1:4" ht="15" customHeight="1" x14ac:dyDescent="0.35">
      <c r="A3" s="1" t="s">
        <v>1</v>
      </c>
      <c r="B3" s="1" t="s">
        <v>1</v>
      </c>
      <c r="C3" s="2" t="s">
        <v>2</v>
      </c>
      <c r="D3" s="1" t="s">
        <v>336</v>
      </c>
    </row>
    <row r="4" spans="1:4" ht="15" customHeight="1" x14ac:dyDescent="0.35">
      <c r="A4" s="1" t="s">
        <v>1</v>
      </c>
      <c r="B4" s="1" t="s">
        <v>1</v>
      </c>
      <c r="C4" s="2" t="s">
        <v>3</v>
      </c>
      <c r="D4" s="1">
        <v>6</v>
      </c>
    </row>
    <row r="5" spans="1:4" ht="15" customHeight="1" x14ac:dyDescent="0.35">
      <c r="A5" s="1" t="s">
        <v>1</v>
      </c>
      <c r="B5" s="1" t="s">
        <v>1</v>
      </c>
      <c r="C5" s="2" t="s">
        <v>4</v>
      </c>
      <c r="D5" s="1">
        <v>2021</v>
      </c>
    </row>
    <row r="6" spans="1:4" ht="15" customHeight="1" x14ac:dyDescent="0.35">
      <c r="A6" s="1" t="s">
        <v>1</v>
      </c>
      <c r="B6" s="1" t="s">
        <v>1</v>
      </c>
      <c r="C6" s="1" t="s">
        <v>1</v>
      </c>
      <c r="D6" s="1" t="s">
        <v>1</v>
      </c>
    </row>
    <row r="7" spans="1:4" ht="15" customHeight="1" x14ac:dyDescent="0.35">
      <c r="A7" s="10" t="s">
        <v>337</v>
      </c>
      <c r="B7" s="11"/>
      <c r="C7" s="1"/>
      <c r="D7" s="1" t="s">
        <v>1</v>
      </c>
    </row>
    <row r="8" spans="1:4" ht="15" customHeight="1" x14ac:dyDescent="0.35">
      <c r="A8" s="10" t="s">
        <v>338</v>
      </c>
      <c r="B8" s="11"/>
      <c r="C8" s="1"/>
      <c r="D8" s="1" t="s">
        <v>1</v>
      </c>
    </row>
    <row r="9" spans="1:4" ht="15" customHeight="1" x14ac:dyDescent="0.35">
      <c r="A9" s="10" t="s">
        <v>339</v>
      </c>
      <c r="B9" s="11"/>
      <c r="C9" s="1"/>
      <c r="D9" s="1" t="s">
        <v>1</v>
      </c>
    </row>
    <row r="10" spans="1:4" ht="15" customHeight="1" x14ac:dyDescent="0.35">
      <c r="A10" s="10" t="s">
        <v>436</v>
      </c>
      <c r="B10" s="11"/>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68" t="s">
        <v>52</v>
      </c>
      <c r="B33" s="68"/>
      <c r="C33" s="68" t="s">
        <v>53</v>
      </c>
      <c r="D33" s="68"/>
    </row>
    <row r="34" spans="1:4" ht="15" customHeight="1" x14ac:dyDescent="0.25">
      <c r="A34" s="67" t="s">
        <v>54</v>
      </c>
      <c r="B34" s="67"/>
      <c r="C34" s="67" t="s">
        <v>54</v>
      </c>
      <c r="D34" s="67"/>
    </row>
    <row r="35" spans="1:4" ht="15" customHeight="1" x14ac:dyDescent="0.3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5" x14ac:dyDescent="0.25"/>
  <cols>
    <col min="1" max="1" width="6.81640625" customWidth="1"/>
    <col min="2" max="2" width="40.54296875" customWidth="1"/>
    <col min="3" max="6" width="13.81640625" customWidth="1"/>
    <col min="7" max="7" width="14.7265625" customWidth="1"/>
  </cols>
  <sheetData>
    <row r="1" spans="1:7" ht="15" customHeight="1" x14ac:dyDescent="0.25">
      <c r="A1" s="71" t="s">
        <v>6</v>
      </c>
      <c r="B1" s="71" t="s">
        <v>118</v>
      </c>
      <c r="C1" s="71" t="s">
        <v>236</v>
      </c>
      <c r="D1" s="71"/>
      <c r="E1" s="71" t="s">
        <v>237</v>
      </c>
      <c r="F1" s="71"/>
      <c r="G1" s="71" t="s">
        <v>317</v>
      </c>
    </row>
    <row r="2" spans="1:7" ht="15" customHeight="1" x14ac:dyDescent="0.25">
      <c r="A2" s="71"/>
      <c r="B2" s="71"/>
      <c r="C2" s="7" t="s">
        <v>308</v>
      </c>
      <c r="D2" s="7" t="s">
        <v>314</v>
      </c>
      <c r="E2" s="7" t="s">
        <v>308</v>
      </c>
      <c r="F2" s="7" t="s">
        <v>314</v>
      </c>
      <c r="G2" s="71"/>
    </row>
    <row r="3" spans="1:7" ht="15" customHeight="1" x14ac:dyDescent="0.3">
      <c r="A3" s="8" t="s">
        <v>59</v>
      </c>
      <c r="B3" s="8" t="s">
        <v>318</v>
      </c>
      <c r="C3" s="8" t="s">
        <v>1</v>
      </c>
      <c r="D3" s="8" t="s">
        <v>1</v>
      </c>
      <c r="E3" s="8" t="s">
        <v>1</v>
      </c>
      <c r="F3" s="8" t="s">
        <v>1</v>
      </c>
      <c r="G3" s="8" t="s">
        <v>1</v>
      </c>
    </row>
    <row r="4" spans="1:7" ht="15" customHeight="1" x14ac:dyDescent="0.35">
      <c r="A4" s="5" t="s">
        <v>1</v>
      </c>
      <c r="B4" s="5" t="s">
        <v>77</v>
      </c>
      <c r="C4" s="5" t="s">
        <v>1</v>
      </c>
      <c r="D4" s="5" t="s">
        <v>1</v>
      </c>
      <c r="E4" s="5" t="s">
        <v>1</v>
      </c>
      <c r="F4" s="5" t="s">
        <v>1</v>
      </c>
      <c r="G4" s="5" t="s">
        <v>1</v>
      </c>
    </row>
    <row r="5" spans="1:7" ht="15" customHeight="1" x14ac:dyDescent="0.35">
      <c r="A5" s="5" t="s">
        <v>1</v>
      </c>
      <c r="B5" s="5" t="s">
        <v>80</v>
      </c>
      <c r="C5" s="5" t="s">
        <v>1</v>
      </c>
      <c r="D5" s="5" t="s">
        <v>1</v>
      </c>
      <c r="E5" s="5" t="s">
        <v>1</v>
      </c>
      <c r="F5" s="5" t="s">
        <v>1</v>
      </c>
      <c r="G5" s="5" t="s">
        <v>1</v>
      </c>
    </row>
    <row r="6" spans="1:7" ht="15" customHeight="1" x14ac:dyDescent="0.35">
      <c r="A6" s="5" t="s">
        <v>1</v>
      </c>
      <c r="B6" s="5" t="s">
        <v>319</v>
      </c>
      <c r="C6" s="5" t="s">
        <v>1</v>
      </c>
      <c r="D6" s="5" t="s">
        <v>1</v>
      </c>
      <c r="E6" s="5" t="s">
        <v>1</v>
      </c>
      <c r="F6" s="5" t="s">
        <v>1</v>
      </c>
      <c r="G6" s="5" t="s">
        <v>1</v>
      </c>
    </row>
    <row r="7" spans="1:7" ht="15" customHeight="1" x14ac:dyDescent="0.35">
      <c r="A7" s="5" t="s">
        <v>67</v>
      </c>
      <c r="B7" s="5" t="s">
        <v>67</v>
      </c>
      <c r="C7" s="5" t="s">
        <v>67</v>
      </c>
      <c r="D7" s="5" t="s">
        <v>67</v>
      </c>
      <c r="E7" s="5" t="s">
        <v>67</v>
      </c>
      <c r="F7" s="5" t="s">
        <v>67</v>
      </c>
      <c r="G7" s="5" t="s">
        <v>67</v>
      </c>
    </row>
    <row r="8" spans="1:7" ht="15" customHeight="1" x14ac:dyDescent="0.3">
      <c r="A8" s="8" t="s">
        <v>97</v>
      </c>
      <c r="B8" s="8" t="s">
        <v>320</v>
      </c>
      <c r="C8" s="8" t="s">
        <v>1</v>
      </c>
      <c r="D8" s="8" t="s">
        <v>1</v>
      </c>
      <c r="E8" s="8" t="s">
        <v>1</v>
      </c>
      <c r="F8" s="8" t="s">
        <v>1</v>
      </c>
      <c r="G8" s="8" t="s">
        <v>1</v>
      </c>
    </row>
    <row r="9" spans="1:7" ht="15" customHeight="1" x14ac:dyDescent="0.35">
      <c r="A9" s="5" t="s">
        <v>1</v>
      </c>
      <c r="B9" s="5" t="s">
        <v>321</v>
      </c>
      <c r="C9" s="5" t="s">
        <v>1</v>
      </c>
      <c r="D9" s="5" t="s">
        <v>1</v>
      </c>
      <c r="E9" s="5" t="s">
        <v>1</v>
      </c>
      <c r="F9" s="5" t="s">
        <v>1</v>
      </c>
      <c r="G9" s="5" t="s">
        <v>1</v>
      </c>
    </row>
    <row r="10" spans="1:7" ht="15" customHeight="1" x14ac:dyDescent="0.35">
      <c r="A10" s="5" t="s">
        <v>67</v>
      </c>
      <c r="B10" s="5" t="s">
        <v>67</v>
      </c>
      <c r="C10" s="5" t="s">
        <v>67</v>
      </c>
      <c r="D10" s="5" t="s">
        <v>67</v>
      </c>
      <c r="E10" s="5" t="s">
        <v>67</v>
      </c>
      <c r="F10" s="5" t="s">
        <v>67</v>
      </c>
      <c r="G10" s="5" t="s">
        <v>67</v>
      </c>
    </row>
    <row r="11" spans="1:7" ht="15" customHeight="1" x14ac:dyDescent="0.35">
      <c r="A11" s="5" t="s">
        <v>1</v>
      </c>
      <c r="B11" s="5" t="s">
        <v>322</v>
      </c>
      <c r="C11" s="5" t="s">
        <v>1</v>
      </c>
      <c r="D11" s="5" t="s">
        <v>1</v>
      </c>
      <c r="E11" s="5" t="s">
        <v>1</v>
      </c>
      <c r="F11" s="5" t="s">
        <v>1</v>
      </c>
      <c r="G11" s="5" t="s">
        <v>1</v>
      </c>
    </row>
    <row r="12" spans="1:7" ht="15" customHeight="1" x14ac:dyDescent="0.35">
      <c r="A12" s="5" t="s">
        <v>67</v>
      </c>
      <c r="B12" s="5" t="s">
        <v>67</v>
      </c>
      <c r="C12" s="5" t="s">
        <v>67</v>
      </c>
      <c r="D12" s="5" t="s">
        <v>67</v>
      </c>
      <c r="E12" s="5" t="s">
        <v>67</v>
      </c>
      <c r="F12" s="5" t="s">
        <v>67</v>
      </c>
      <c r="G12" s="5" t="s">
        <v>67</v>
      </c>
    </row>
    <row r="13" spans="1:7" ht="15" customHeight="1" x14ac:dyDescent="0.3">
      <c r="A13" s="8" t="s">
        <v>145</v>
      </c>
      <c r="B13" s="8" t="s">
        <v>323</v>
      </c>
      <c r="C13" s="8" t="s">
        <v>1</v>
      </c>
      <c r="D13" s="8" t="s">
        <v>1</v>
      </c>
      <c r="E13" s="8" t="s">
        <v>1</v>
      </c>
      <c r="F13" s="8" t="s">
        <v>1</v>
      </c>
      <c r="G13" s="8" t="s">
        <v>1</v>
      </c>
    </row>
    <row r="14" spans="1:7" ht="15" customHeight="1" x14ac:dyDescent="0.3">
      <c r="A14" s="8" t="s">
        <v>148</v>
      </c>
      <c r="B14" s="8" t="s">
        <v>324</v>
      </c>
      <c r="C14" s="8" t="s">
        <v>1</v>
      </c>
      <c r="D14" s="8" t="s">
        <v>1</v>
      </c>
      <c r="E14" s="8" t="s">
        <v>1</v>
      </c>
      <c r="F14" s="8" t="s">
        <v>1</v>
      </c>
      <c r="G14" s="8" t="s">
        <v>1</v>
      </c>
    </row>
    <row r="15" spans="1:7" ht="15" customHeight="1" x14ac:dyDescent="0.35">
      <c r="A15" s="5" t="s">
        <v>1</v>
      </c>
      <c r="B15" s="5" t="s">
        <v>325</v>
      </c>
      <c r="C15" s="5" t="s">
        <v>1</v>
      </c>
      <c r="D15" s="5" t="s">
        <v>1</v>
      </c>
      <c r="E15" s="5" t="s">
        <v>1</v>
      </c>
      <c r="F15" s="5" t="s">
        <v>1</v>
      </c>
      <c r="G15" s="5" t="s">
        <v>1</v>
      </c>
    </row>
    <row r="16" spans="1:7" ht="15" customHeight="1" x14ac:dyDescent="0.35">
      <c r="A16" s="5" t="s">
        <v>1</v>
      </c>
      <c r="B16" s="5" t="s">
        <v>153</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5" x14ac:dyDescent="0.25"/>
  <cols>
    <col min="1" max="1" width="6.81640625" customWidth="1"/>
    <col min="2" max="2" width="25.1796875" customWidth="1"/>
    <col min="3" max="3" width="12.54296875" customWidth="1"/>
    <col min="4" max="4" width="13" customWidth="1"/>
    <col min="5" max="5" width="14" customWidth="1"/>
    <col min="6" max="7" width="12.7265625" customWidth="1"/>
    <col min="8" max="8" width="15" customWidth="1"/>
  </cols>
  <sheetData>
    <row r="1" spans="1:8" ht="15" customHeight="1" x14ac:dyDescent="0.25">
      <c r="A1" s="71" t="s">
        <v>6</v>
      </c>
      <c r="B1" s="71" t="s">
        <v>326</v>
      </c>
      <c r="C1" s="71" t="s">
        <v>179</v>
      </c>
      <c r="D1" s="71" t="s">
        <v>180</v>
      </c>
      <c r="E1" s="71"/>
      <c r="F1" s="71" t="s">
        <v>181</v>
      </c>
      <c r="G1" s="71"/>
      <c r="H1" s="71" t="s">
        <v>327</v>
      </c>
    </row>
    <row r="2" spans="1:8" ht="15" customHeight="1" x14ac:dyDescent="0.25">
      <c r="A2" s="71"/>
      <c r="B2" s="71"/>
      <c r="C2" s="71"/>
      <c r="D2" s="7" t="s">
        <v>308</v>
      </c>
      <c r="E2" s="7" t="s">
        <v>314</v>
      </c>
      <c r="F2" s="7" t="s">
        <v>308</v>
      </c>
      <c r="G2" s="7" t="s">
        <v>314</v>
      </c>
      <c r="H2" s="71"/>
    </row>
    <row r="3" spans="1:8" ht="15" customHeight="1" x14ac:dyDescent="0.3">
      <c r="A3" s="8" t="s">
        <v>59</v>
      </c>
      <c r="B3" s="8" t="s">
        <v>328</v>
      </c>
      <c r="C3" s="8" t="s">
        <v>1</v>
      </c>
      <c r="D3" s="8" t="s">
        <v>1</v>
      </c>
      <c r="E3" s="8" t="s">
        <v>1</v>
      </c>
      <c r="F3" s="8" t="s">
        <v>1</v>
      </c>
      <c r="G3" s="8" t="s">
        <v>1</v>
      </c>
      <c r="H3" s="8" t="s">
        <v>1</v>
      </c>
    </row>
    <row r="4" spans="1:8" ht="15" customHeight="1" x14ac:dyDescent="0.35">
      <c r="A4" s="5" t="s">
        <v>67</v>
      </c>
      <c r="B4" s="5" t="s">
        <v>67</v>
      </c>
      <c r="C4" s="5" t="s">
        <v>67</v>
      </c>
      <c r="D4" s="5" t="s">
        <v>67</v>
      </c>
      <c r="E4" s="5" t="s">
        <v>67</v>
      </c>
      <c r="F4" s="5" t="s">
        <v>67</v>
      </c>
      <c r="G4" s="5" t="s">
        <v>67</v>
      </c>
      <c r="H4" s="5" t="s">
        <v>67</v>
      </c>
    </row>
    <row r="5" spans="1:8" ht="15" customHeight="1" x14ac:dyDescent="0.35">
      <c r="A5" s="5" t="s">
        <v>1</v>
      </c>
      <c r="B5" s="5" t="s">
        <v>184</v>
      </c>
      <c r="C5" s="5" t="s">
        <v>1</v>
      </c>
      <c r="D5" s="5" t="s">
        <v>1</v>
      </c>
      <c r="E5" s="5" t="s">
        <v>1</v>
      </c>
      <c r="F5" s="5" t="s">
        <v>1</v>
      </c>
      <c r="G5" s="5" t="s">
        <v>1</v>
      </c>
      <c r="H5" s="5" t="s">
        <v>1</v>
      </c>
    </row>
    <row r="6" spans="1:8" ht="15" customHeight="1" x14ac:dyDescent="0.3">
      <c r="A6" s="8" t="s">
        <v>97</v>
      </c>
      <c r="B6" s="8" t="s">
        <v>329</v>
      </c>
      <c r="C6" s="8" t="s">
        <v>1</v>
      </c>
      <c r="D6" s="8" t="s">
        <v>1</v>
      </c>
      <c r="E6" s="8" t="s">
        <v>1</v>
      </c>
      <c r="F6" s="8" t="s">
        <v>1</v>
      </c>
      <c r="G6" s="8" t="s">
        <v>1</v>
      </c>
      <c r="H6" s="8" t="s">
        <v>1</v>
      </c>
    </row>
    <row r="7" spans="1:8" ht="15" customHeight="1" x14ac:dyDescent="0.35">
      <c r="A7" s="5" t="s">
        <v>67</v>
      </c>
      <c r="B7" s="5" t="s">
        <v>67</v>
      </c>
      <c r="C7" s="5" t="s">
        <v>67</v>
      </c>
      <c r="D7" s="5" t="s">
        <v>67</v>
      </c>
      <c r="E7" s="5" t="s">
        <v>67</v>
      </c>
      <c r="F7" s="5" t="s">
        <v>67</v>
      </c>
      <c r="G7" s="5" t="s">
        <v>67</v>
      </c>
      <c r="H7" s="5" t="s">
        <v>67</v>
      </c>
    </row>
    <row r="8" spans="1:8" ht="15" customHeight="1" x14ac:dyDescent="0.35">
      <c r="A8" s="5" t="s">
        <v>1</v>
      </c>
      <c r="B8" s="5" t="s">
        <v>184</v>
      </c>
      <c r="C8" s="5" t="s">
        <v>1</v>
      </c>
      <c r="D8" s="5" t="s">
        <v>1</v>
      </c>
      <c r="E8" s="5" t="s">
        <v>1</v>
      </c>
      <c r="F8" s="5" t="s">
        <v>1</v>
      </c>
      <c r="G8" s="5" t="s">
        <v>1</v>
      </c>
      <c r="H8" s="5" t="s">
        <v>1</v>
      </c>
    </row>
    <row r="9" spans="1:8" ht="15" customHeight="1" x14ac:dyDescent="0.3">
      <c r="A9" s="8" t="s">
        <v>145</v>
      </c>
      <c r="B9" s="8" t="s">
        <v>330</v>
      </c>
      <c r="C9" s="8" t="s">
        <v>1</v>
      </c>
      <c r="D9" s="8" t="s">
        <v>1</v>
      </c>
      <c r="E9" s="8" t="s">
        <v>1</v>
      </c>
      <c r="F9" s="8" t="s">
        <v>1</v>
      </c>
      <c r="G9" s="8" t="s">
        <v>1</v>
      </c>
      <c r="H9" s="8" t="s">
        <v>1</v>
      </c>
    </row>
    <row r="10" spans="1:8" ht="15" customHeight="1" x14ac:dyDescent="0.35">
      <c r="A10" s="5" t="s">
        <v>67</v>
      </c>
      <c r="B10" s="5" t="s">
        <v>67</v>
      </c>
      <c r="C10" s="5" t="s">
        <v>67</v>
      </c>
      <c r="D10" s="5" t="s">
        <v>67</v>
      </c>
      <c r="E10" s="5" t="s">
        <v>67</v>
      </c>
      <c r="F10" s="5" t="s">
        <v>67</v>
      </c>
      <c r="G10" s="5" t="s">
        <v>67</v>
      </c>
      <c r="H10" s="5" t="s">
        <v>67</v>
      </c>
    </row>
    <row r="11" spans="1:8" ht="15" customHeight="1" x14ac:dyDescent="0.35">
      <c r="A11" s="5" t="s">
        <v>1</v>
      </c>
      <c r="B11" s="5" t="s">
        <v>184</v>
      </c>
      <c r="C11" s="5" t="s">
        <v>1</v>
      </c>
      <c r="D11" s="5" t="s">
        <v>1</v>
      </c>
      <c r="E11" s="5" t="s">
        <v>1</v>
      </c>
      <c r="F11" s="5" t="s">
        <v>1</v>
      </c>
      <c r="G11" s="5" t="s">
        <v>1</v>
      </c>
      <c r="H11" s="5" t="s">
        <v>1</v>
      </c>
    </row>
    <row r="12" spans="1:8" ht="15" customHeight="1" x14ac:dyDescent="0.3">
      <c r="A12" s="8" t="s">
        <v>148</v>
      </c>
      <c r="B12" s="8" t="s">
        <v>331</v>
      </c>
      <c r="C12" s="8" t="s">
        <v>1</v>
      </c>
      <c r="D12" s="8" t="s">
        <v>1</v>
      </c>
      <c r="E12" s="8" t="s">
        <v>1</v>
      </c>
      <c r="F12" s="8" t="s">
        <v>1</v>
      </c>
      <c r="G12" s="8" t="s">
        <v>1</v>
      </c>
      <c r="H12" s="8" t="s">
        <v>1</v>
      </c>
    </row>
    <row r="13" spans="1:8" ht="15" customHeight="1" x14ac:dyDescent="0.35">
      <c r="A13" s="5" t="s">
        <v>67</v>
      </c>
      <c r="B13" s="5" t="s">
        <v>67</v>
      </c>
      <c r="C13" s="5" t="s">
        <v>67</v>
      </c>
      <c r="D13" s="5" t="s">
        <v>67</v>
      </c>
      <c r="E13" s="5" t="s">
        <v>67</v>
      </c>
      <c r="F13" s="5" t="s">
        <v>67</v>
      </c>
      <c r="G13" s="5" t="s">
        <v>67</v>
      </c>
      <c r="H13" s="5" t="s">
        <v>67</v>
      </c>
    </row>
    <row r="14" spans="1:8" ht="15" customHeight="1" x14ac:dyDescent="0.35">
      <c r="A14" s="5" t="s">
        <v>1</v>
      </c>
      <c r="B14" s="5" t="s">
        <v>184</v>
      </c>
      <c r="C14" s="5" t="s">
        <v>1</v>
      </c>
      <c r="D14" s="5" t="s">
        <v>1</v>
      </c>
      <c r="E14" s="5" t="s">
        <v>1</v>
      </c>
      <c r="F14" s="5" t="s">
        <v>1</v>
      </c>
      <c r="G14" s="5" t="s">
        <v>1</v>
      </c>
      <c r="H14" s="5" t="s">
        <v>1</v>
      </c>
    </row>
    <row r="15" spans="1:8" ht="15" customHeight="1" x14ac:dyDescent="0.3">
      <c r="A15" s="8" t="s">
        <v>155</v>
      </c>
      <c r="B15" s="8" t="s">
        <v>332</v>
      </c>
      <c r="C15" s="8" t="s">
        <v>1</v>
      </c>
      <c r="D15" s="8" t="s">
        <v>1</v>
      </c>
      <c r="E15" s="8" t="s">
        <v>1</v>
      </c>
      <c r="F15" s="8" t="s">
        <v>1</v>
      </c>
      <c r="G15" s="8" t="s">
        <v>1</v>
      </c>
      <c r="H15" s="8" t="s">
        <v>1</v>
      </c>
    </row>
    <row r="16" spans="1:8" ht="15" customHeight="1" x14ac:dyDescent="0.35">
      <c r="A16" s="5" t="s">
        <v>67</v>
      </c>
      <c r="B16" s="5" t="s">
        <v>67</v>
      </c>
      <c r="C16" s="5" t="s">
        <v>67</v>
      </c>
      <c r="D16" s="5" t="s">
        <v>67</v>
      </c>
      <c r="E16" s="5" t="s">
        <v>67</v>
      </c>
      <c r="F16" s="5" t="s">
        <v>67</v>
      </c>
      <c r="G16" s="5" t="s">
        <v>67</v>
      </c>
      <c r="H16" s="5" t="s">
        <v>67</v>
      </c>
    </row>
    <row r="17" spans="1:8" ht="15" customHeight="1" x14ac:dyDescent="0.35">
      <c r="A17" s="5" t="s">
        <v>1</v>
      </c>
      <c r="B17" s="5" t="s">
        <v>184</v>
      </c>
      <c r="C17" s="5" t="s">
        <v>1</v>
      </c>
      <c r="D17" s="5" t="s">
        <v>1</v>
      </c>
      <c r="E17" s="5" t="s">
        <v>1</v>
      </c>
      <c r="F17" s="5" t="s">
        <v>1</v>
      </c>
      <c r="G17" s="5" t="s">
        <v>1</v>
      </c>
      <c r="H17" s="5" t="s">
        <v>1</v>
      </c>
    </row>
    <row r="18" spans="1:8" ht="15" customHeight="1" x14ac:dyDescent="0.3">
      <c r="A18" s="8" t="s">
        <v>158</v>
      </c>
      <c r="B18" s="8" t="s">
        <v>333</v>
      </c>
      <c r="C18" s="8" t="s">
        <v>1</v>
      </c>
      <c r="D18" s="8" t="s">
        <v>1</v>
      </c>
      <c r="E18" s="8" t="s">
        <v>1</v>
      </c>
      <c r="F18" s="8" t="s">
        <v>1</v>
      </c>
      <c r="G18" s="8" t="s">
        <v>1</v>
      </c>
      <c r="H18" s="8" t="s">
        <v>1</v>
      </c>
    </row>
    <row r="19" spans="1:8" ht="15" customHeight="1" x14ac:dyDescent="0.35">
      <c r="A19" s="5" t="s">
        <v>67</v>
      </c>
      <c r="B19" s="5" t="s">
        <v>67</v>
      </c>
      <c r="C19" s="5" t="s">
        <v>67</v>
      </c>
      <c r="D19" s="5" t="s">
        <v>67</v>
      </c>
      <c r="E19" s="5" t="s">
        <v>67</v>
      </c>
      <c r="F19" s="5" t="s">
        <v>67</v>
      </c>
      <c r="G19" s="5" t="s">
        <v>67</v>
      </c>
      <c r="H19" s="5" t="s">
        <v>67</v>
      </c>
    </row>
    <row r="20" spans="1:8" ht="15" customHeight="1" x14ac:dyDescent="0.35">
      <c r="A20" s="5" t="s">
        <v>1</v>
      </c>
      <c r="B20" s="5" t="s">
        <v>184</v>
      </c>
      <c r="C20" s="5" t="s">
        <v>1</v>
      </c>
      <c r="D20" s="5" t="s">
        <v>1</v>
      </c>
      <c r="E20" s="5" t="s">
        <v>1</v>
      </c>
      <c r="F20" s="5" t="s">
        <v>1</v>
      </c>
      <c r="G20" s="5" t="s">
        <v>1</v>
      </c>
      <c r="H20" s="5" t="s">
        <v>1</v>
      </c>
    </row>
    <row r="21" spans="1:8" ht="15" customHeight="1" x14ac:dyDescent="0.3">
      <c r="A21" s="8" t="s">
        <v>161</v>
      </c>
      <c r="B21" s="8" t="s">
        <v>334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5" x14ac:dyDescent="0.25"/>
  <cols>
    <col min="1" max="1" width="6.81640625" customWidth="1"/>
    <col min="2" max="2" width="43" customWidth="1"/>
    <col min="3" max="3" width="41.453125" customWidth="1"/>
  </cols>
  <sheetData>
    <row r="1" spans="1:3" ht="15" customHeight="1" x14ac:dyDescent="0.25">
      <c r="A1" s="7" t="s">
        <v>6</v>
      </c>
      <c r="B1" s="7" t="s">
        <v>335</v>
      </c>
      <c r="C1" s="7" t="s">
        <v>7</v>
      </c>
    </row>
    <row r="2" spans="1:3" ht="15" customHeight="1" x14ac:dyDescent="0.35">
      <c r="A2" s="5" t="s">
        <v>67</v>
      </c>
      <c r="B2" s="5" t="s">
        <v>67</v>
      </c>
      <c r="C2" s="5" t="s">
        <v>67</v>
      </c>
    </row>
    <row r="3" spans="1:3" ht="15" customHeight="1" x14ac:dyDescent="0.3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{'SheetId':'0e67e680-b807-4d33-99c0-7b78881f5ae3','UId':'9cbd5645-d1cc-4c66-9f84-d2f549c40baa','Col':4,'Row':3,'Format':'numberic','Value':'8067415676','TargetCode':''}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{'SheetId':'0e67e680-b807-4d33-99c0-7b78881f5ae3','UId':'99e568e1-5c2c-4711-855d-7b59f3d1cab6','Col':5,'Row':3,'Format':'numberic','Value':'7631620672','TargetCode':''}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{'SheetId':'0e67e680-b807-4d33-99c0-7b78881f5ae3','UId':'c69da7a3-02da-4c71-9ebc-1684c54f1afc','Col':6,'Row':3,'Format':'numberic','Value':'0.712032363617556','TargetCode':''}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{'SheetId':'0e67e680-b807-4d33-99c0-7b78881f5ae3','UId':'6d8a8286-837d-4b56-8e74-bffdec60ea94','Col':5,'Row':4,'Format':'numberic','Value':'7000000000','TargetCode':''}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{'SheetId':'0e67e680-b807-4d33-99c0-7b78881f5ae3','UId':'ff256832-31a8-4b18-a932-43bc9d1665b9','Col':4,'Row':6,'ColDynamic':4,'RowDynamic':5,'Format':'numberic','Value':'8067415676','TargetCode':''}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{'SheetId':'0e67e680-b807-4d33-99c0-7b78881f5ae3','UId':'a91ef888-5216-4368-893d-4bf54555e048','Col':5,'Row':6,'ColDynamic':5,'RowDynamic':5,'Format':'numberic','Value':'631620672','TargetCode':''}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{'SheetId':'0e67e680-b807-4d33-99c0-7b78881f5ae3','UId':'0872eb3d-591d-41ae-88b3-07cc186bb076','Col':6,'Row':6,'ColDynamic':6,'RowDynamic':5,'Format':'numberic','Value':'1.10058364463177','TargetCode':''}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{'SheetId':'0e67e680-b807-4d33-99c0-7b78881f5ae3','UId':'c59bc369-ef6c-4ae7-8932-3d3cd7b0f999','Col':4,'Row':8,'ColDynamic':4,'RowDynamic':9,'Format':'numberic','Value':'60692868788','TargetCode':''}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{'SheetId':'0e67e680-b807-4d33-99c0-7b78881f5ae3','UId':'71da1168-8366-41b4-a97a-ac130f3a71ab','Col':5,'Row':8,'ColDynamic':5,'RowDynamic':9,'Format':'numberic','Value':'62541372392','TargetCode':''}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{'SheetId':'0e67e680-b807-4d33-99c0-7b78881f5ae3','UId':'3c022ada-eb27-4aed-bf94-d517130be29a','Col':6,'Row':8,'ColDynamic':6,'RowDynamic':9,'Format':'numberic','Value':'1.79606595633221','TargetCode':''}</v>
      </c>
    </row>
    <row r="22" spans="1:1" x14ac:dyDescent="0.25">
      <c r="A22" t="str">
        <f>CONCATENATE("{'SheetId':'0e67e680-b807-4d33-99c0-7b78881f5ae3'",",","'UId':'ba2b6807-d3cf-4e7e-ae45-89e2239b81be'",",'Col':",COLUMN(BCTaiSan_06027!A13),",'Row':",ROW(BCTaiSan_06027!A13),",","'ColDynamic':",COLUMN(BCTaiSan_06027!A8),",","'RowDynamic':",ROW(BCTaiSan_06027!A8),",","'Format':'numberic'",",'Value':'",SUBSTITUTE(BCTaiSan_06027!A13,"'","\'"),"','TargetCode':''}")</f>
        <v>{'SheetId':'0e67e680-b807-4d33-99c0-7b78881f5ae3','UId':'ba2b6807-d3cf-4e7e-ae45-89e2239b81be','Col':1,'Row':13,'ColDynamic':1,'RowDynamic':8,'Format':'numberic','Value':'','TargetCode':''}</v>
      </c>
    </row>
    <row r="23" spans="1:1" x14ac:dyDescent="0.25">
      <c r="A23" t="str">
        <f>CONCATENATE("{'SheetId':'0e67e680-b807-4d33-99c0-7b78881f5ae3'",",","'UId':'80fabe68-3c28-49f8-84cd-635610bc3cfb'",",'Col':",COLUMN(BCTaiSan_06027!B13),",'Row':",ROW(BCTaiSan_06027!B13),",","'ColDynamic':",COLUMN(BCTaiSan_06027!B8),",","'RowDynamic':",ROW(BCTaiSan_06027!B8),",","'Format':'string'",",'Value':'",SUBSTITUTE(BCTaiSan_06027!B13,"'","\'"),"','TargetCode':''}")</f>
        <v>{'SheetId':'0e67e680-b807-4d33-99c0-7b78881f5ae3','UId':'80fabe68-3c28-49f8-84cd-635610bc3cfb','Col':2,'Row':13,'ColDynamic':2,'RowDynamic':8,'Format':'string','Value':'Quyền mua','TargetCode':''}</v>
      </c>
    </row>
    <row r="24" spans="1:1" x14ac:dyDescent="0.25">
      <c r="A24" t="str">
        <f>CONCATENATE("{'SheetId':'0e67e680-b807-4d33-99c0-7b78881f5ae3'",",","'UId':'14b822e4-b397-46cc-ae75-1870f955de3d'",",'Col':",COLUMN(BCTaiSan_06027!C13),",'Row':",ROW(BCTaiSan_06027!C13),",","'ColDynamic':",COLUMN(BCTaiSan_06027!C8),",","'RowDynamic':",ROW(BCTaiSan_06027!C8),",","'Format':'numberic'",",'Value':'",SUBSTITUTE(BCTaiSan_06027!C13,"'","\'"),"','TargetCode':''}")</f>
        <v>{'SheetId':'0e67e680-b807-4d33-99c0-7b78881f5ae3','UId':'14b822e4-b397-46cc-ae75-1870f955de3d','Col':3,'Row':13,'ColDynamic':3,'RowDynamic':8,'Format':'numberic','Value':'2205.4','TargetCode':''}</v>
      </c>
    </row>
    <row r="25" spans="1:1" x14ac:dyDescent="0.25">
      <c r="A25" t="str">
        <f>CONCATENATE("{'SheetId':'0e67e680-b807-4d33-99c0-7b78881f5ae3'",",","'UId':'b8149440-102f-40c1-888b-ecbcac315c2f'",",'Col':",COLUMN(BCTaiSan_06027!D13),",'Row':",ROW(BCTaiSan_06027!D13),",","'ColDynamic':",COLUMN(BCTaiSan_06027!D8),",","'RowDynamic':",ROW(BCTaiSan_06027!D8),",","'Format':'numberic'",",'Value':'",SUBSTITUTE(BCTaiSan_06027!D13,"'","\'"),"','TargetCode':''}")</f>
        <v>{'SheetId':'0e67e680-b807-4d33-99c0-7b78881f5ae3','UId':'b8149440-102f-40c1-888b-ecbcac315c2f','Col':4,'Row':13,'ColDynamic':4,'RowDynamic':8,'Format':'numberic','Value':'','TargetCode':''}</v>
      </c>
    </row>
    <row r="26" spans="1:1" x14ac:dyDescent="0.25">
      <c r="A26" t="str">
        <f>CONCATENATE("{'SheetId':'0e67e680-b807-4d33-99c0-7b78881f5ae3'",",","'UId':'c07f2502-4acc-490f-ac11-f416fd5d4af2'",",'Col':",COLUMN(BCTaiSan_06027!E13),",'Row':",ROW(BCTaiSan_06027!E13),",","'ColDynamic':",COLUMN(BCTaiSan_06027!E8),",","'RowDynamic':",ROW(BCTaiSan_06027!E8),",","'Format':'numberic'",",'Value':'",SUBSTITUTE(BCTaiSan_06027!E13,"'","\'"),"','TargetCode':''}")</f>
        <v>{'SheetId':'0e67e680-b807-4d33-99c0-7b78881f5ae3','UId':'c07f2502-4acc-490f-ac11-f416fd5d4af2','Col':5,'Row':13,'ColDynamic':5,'RowDynamic':8,'Format':'numberic','Value':'','TargetCode':''}</v>
      </c>
    </row>
    <row r="27" spans="1:1" x14ac:dyDescent="0.25">
      <c r="A27" t="str">
        <f>CONCATENATE("{'SheetId':'0e67e680-b807-4d33-99c0-7b78881f5ae3'",",","'UId':'1f2e67f4-aa74-416d-b513-cc35fc47fc89'",",'Col':",COLUMN(BCTaiSan_06027!F13),",'Row':",ROW(BCTaiSan_06027!F13),",","'ColDynamic':",COLUMN(BCTaiSan_06027!F8),",","'RowDynamic':",ROW(BCTaiSan_06027!F8),",","'Format':'numberic'",",'Value':'",SUBSTITUTE(BCTaiSan_06027!F13,"'","\'"),"','TargetCode':''}")</f>
        <v>{'SheetId':'0e67e680-b807-4d33-99c0-7b78881f5ae3','UId':'1f2e67f4-aa74-416d-b513-cc35fc47fc89','Col':6,'Row':13,'ColDynamic':6,'RowDynamic':8,'Format':'numberic','Value':'','TargetCode':''}</v>
      </c>
    </row>
    <row r="28" spans="1:1" x14ac:dyDescent="0.25">
      <c r="A28" t="str">
        <f>CONCATENATE("{'SheetId':'0e67e680-b807-4d33-99c0-7b78881f5ae3'",",","'UId':'19fdf401-8f84-4529-8406-9bf3720c81ee'",",'Col':",COLUMN(BCTaiSan_06027!D14),",'Row':",ROW(BCTaiSan_06027!D14),",","'Format':'numberic'",",'Value':'",SUBSTITUTE(BCTaiSan_06027!D14,"'","\'"),"','TargetCode':''}")</f>
        <v>{'SheetId':'0e67e680-b807-4d33-99c0-7b78881f5ae3','UId':'19fdf401-8f84-4529-8406-9bf3720c81ee','Col':4,'Row':14,'Format':'numberic','Value':'','TargetCode':''}</v>
      </c>
    </row>
    <row r="29" spans="1:1" x14ac:dyDescent="0.25">
      <c r="A29" t="str">
        <f>CONCATENATE("{'SheetId':'0e67e680-b807-4d33-99c0-7b78881f5ae3'",",","'UId':'23400615-8c2c-4ac4-ad17-e281f9ea4ede'",",'Col':",COLUMN(BCTaiSan_06027!E14),",'Row':",ROW(BCTaiSan_06027!E14),",","'Format':'numberic'",",'Value':'",SUBSTITUTE(BCTaiSan_06027!E14,"'","\'"),"','TargetCode':''}")</f>
        <v>{'SheetId':'0e67e680-b807-4d33-99c0-7b78881f5ae3','UId':'23400615-8c2c-4ac4-ad17-e281f9ea4ede','Col':5,'Row':14,'Format':'numberic','Value':'','TargetCode':''}</v>
      </c>
    </row>
    <row r="30" spans="1:1" x14ac:dyDescent="0.25">
      <c r="A30" t="str">
        <f>CONCATENATE("{'SheetId':'0e67e680-b807-4d33-99c0-7b78881f5ae3'",",","'UId':'81f9c1fb-a190-42a2-964f-1f7790423cc5'",",'Col':",COLUMN(BCTaiSan_06027!F14),",'Row':",ROW(BCTaiSan_06027!F14),",","'Format':'numberic'",",'Value':'",SUBSTITUTE(BCTaiSan_06027!F14,"'","\'"),"','TargetCode':''}")</f>
        <v>{'SheetId':'0e67e680-b807-4d33-99c0-7b78881f5ae3','UId':'81f9c1fb-a190-42a2-964f-1f7790423cc5','Col':6,'Row':14,'Format':'numberic','Value':'','TargetCode':''}</v>
      </c>
    </row>
    <row r="31" spans="1:1" x14ac:dyDescent="0.25">
      <c r="A31" t="str">
        <f>CONCATENATE("{'SheetId':'0e67e680-b807-4d33-99c0-7b78881f5ae3'",",","'UId':'b4c0ee30-dd77-4ee0-8b84-0eca9c6aef84'",",'Col':",COLUMN(BCTaiSan_06027!A16),",'Row':",ROW(BCTaiSan_06027!A16),",","'ColDynamic':",COLUMN(BCTaiSan_06027!A15),",","'RowDynamic':",ROW(BCTaiSan_06027!A15),",","'Format':'string'",",'Value':'",SUBSTITUTE(BCTaiSan_06027!A16,"'","\'"),"','TargetCode':''}")</f>
        <v>{'SheetId':'0e67e680-b807-4d33-99c0-7b78881f5ae3','UId':'b4c0ee30-dd77-4ee0-8b84-0eca9c6aef84','Col':1,'Row':16,'ColDynamic':1,'RowDynamic':15,'Format':'string','Value':'I.4','TargetCode':''}</v>
      </c>
    </row>
    <row r="32" spans="1:1" x14ac:dyDescent="0.25">
      <c r="A32" t="str">
        <f>CONCATENATE("{'SheetId':'0e67e680-b807-4d33-99c0-7b78881f5ae3'",",","'UId':'55c7b2c2-f5f8-4a72-8e4a-040eb2c74cf1'",",'Col':",COLUMN(BCTaiSan_06027!B16),",'Row':",ROW(BCTaiSan_06027!B16),",","'ColDynamic':",COLUMN(BCTaiSan_06027!B15),",","'RowDynamic':",ROW(BCTaiSan_06027!B15),",","'Format':'string'",",'Value':'",SUBSTITUTE(BCTaiSan_06027!B16,"'","\'"),"','TargetCode':''}")</f>
        <v>{'SheetId':'0e67e680-b807-4d33-99c0-7b78881f5ae3','UId':'55c7b2c2-f5f8-4a72-8e4a-040eb2c74cf1','Col':2,'Row':16,'ColDynamic':2,'RowDynamic':15,'Format':'string','Value':'Cổ tức, trái tức được nhận','TargetCode':''}</v>
      </c>
    </row>
    <row r="33" spans="1:1" x14ac:dyDescent="0.25">
      <c r="A33" t="str">
        <f>CONCATENATE("{'SheetId':'0e67e680-b807-4d33-99c0-7b78881f5ae3'",",","'UId':'353bc353-1898-4fe5-b702-b1e9dbee7e4d'",",'Col':",COLUMN(BCTaiSan_06027!C16),",'Row':",ROW(BCTaiSan_06027!C16),",","'ColDynamic':",COLUMN(BCTaiSan_06027!C15),",","'RowDynamic':",ROW(BCTaiSan_06027!C15),",","'Format':'string'",",'Value':'",SUBSTITUTE(BCTaiSan_06027!C16,"'","\'"),"','TargetCode':''}")</f>
        <v>{'SheetId':'0e67e680-b807-4d33-99c0-7b78881f5ae3','UId':'353bc353-1898-4fe5-b702-b1e9dbee7e4d','Col':3,'Row':16,'ColDynamic':3,'RowDynamic':15,'Format':'string','Value':'2206','TargetCode':''}</v>
      </c>
    </row>
    <row r="34" spans="1:1" x14ac:dyDescent="0.25">
      <c r="A34" t="str">
        <f>CONCATENATE("{'SheetId':'0e67e680-b807-4d33-99c0-7b78881f5ae3'",",","'UId':'aaa47aee-de9e-4a72-aaac-e89970beaace'",",'Col':",COLUMN(BCTaiSan_06027!D16),",'Row':",ROW(BCTaiSan_06027!D16),",","'ColDynamic':",COLUMN(BCTaiSan_06027!D15),",","'RowDynamic':",ROW(BCTaiSan_06027!D15),",","'Format':'numberic'",",'Value':'",SUBSTITUTE(BCTaiSan_06027!D16,"'","\'"),"','TargetCode':''}")</f>
        <v>{'SheetId':'0e67e680-b807-4d33-99c0-7b78881f5ae3','UId':'aaa47aee-de9e-4a72-aaac-e89970beaace','Col':4,'Row':16,'ColDynamic':4,'RowDynamic':15,'Format':'numberic','Value':'703403006','TargetCode':''}</v>
      </c>
    </row>
    <row r="35" spans="1:1" x14ac:dyDescent="0.25">
      <c r="A35" t="str">
        <f>CONCATENATE("{'SheetId':'0e67e680-b807-4d33-99c0-7b78881f5ae3'",",","'UId':'c31cdabe-83ce-456c-8300-7b06d46f81cc'",",'Col':",COLUMN(BCTaiSan_06027!E16),",'Row':",ROW(BCTaiSan_06027!E16),",","'ColDynamic':",COLUMN(BCTaiSan_06027!E15),",","'RowDynamic':",ROW(BCTaiSan_06027!E15),",","'Format':'numberic'",",'Value':'",SUBSTITUTE(BCTaiSan_06027!E16,"'","\'"),"','TargetCode':''}")</f>
        <v>{'SheetId':'0e67e680-b807-4d33-99c0-7b78881f5ae3','UId':'c31cdabe-83ce-456c-8300-7b06d46f81cc','Col':5,'Row':16,'ColDynamic':5,'RowDynamic':15,'Format':'numberic','Value':'1213583886','TargetCode':''}</v>
      </c>
    </row>
    <row r="36" spans="1:1" x14ac:dyDescent="0.25">
      <c r="A36" t="str">
        <f>CONCATENATE("{'SheetId':'0e67e680-b807-4d33-99c0-7b78881f5ae3'",",","'UId':'df064eb2-539c-42cd-9667-ecd8effb04f7'",",'Col':",COLUMN(BCTaiSan_06027!F16),",'Row':",ROW(BCTaiSan_06027!F16),",","'ColDynamic':",COLUMN(BCTaiSan_06027!F15),",","'RowDynamic':",ROW(BCTaiSan_06027!F15),",","'Format':'numberic'",",'Value':'",SUBSTITUTE(BCTaiSan_06027!F16,"'","\'"),"','TargetCode':''}")</f>
        <v>{'SheetId':'0e67e680-b807-4d33-99c0-7b78881f5ae3','UId':'df064eb2-539c-42cd-9667-ecd8effb04f7','Col':6,'Row':16,'ColDynamic':6,'RowDynamic':15,'Format':'numberic','Value':'1.27282733139243','TargetCode':''}</v>
      </c>
    </row>
    <row r="37" spans="1:1" x14ac:dyDescent="0.25">
      <c r="A37" t="str">
        <f>CONCATENATE("{'SheetId':'0e67e680-b807-4d33-99c0-7b78881f5ae3'",",","'UId':'ebf03302-905f-4429-bd11-8a0e8477bdcc'",",'Col':",COLUMN(BCTaiSan_06027!A18),",'Row':",ROW(BCTaiSan_06027!A18),",","'ColDynamic':",COLUMN(BCTaiSan_06027!A14),",","'RowDynamic':",ROW(BCTaiSan_06027!A14),",","'Format':'numberic'",",'Value':'",SUBSTITUTE(BCTaiSan_06027!A18,"'","\'"),"','TargetCode':''}")</f>
        <v>{'SheetId':'0e67e680-b807-4d33-99c0-7b78881f5ae3','UId':'ebf03302-905f-4429-bd11-8a0e8477bdcc','Col':1,'Row':18,'ColDynamic':1,'RowDynamic':14,'Format':'numberic','Value':'','TargetCode':''}</v>
      </c>
    </row>
    <row r="38" spans="1:1" x14ac:dyDescent="0.25">
      <c r="A38" t="str">
        <f>CONCATENATE("{'SheetId':'0e67e680-b807-4d33-99c0-7b78881f5ae3'",",","'UId':'3de36bfb-b19c-4de9-bf25-827f3b8027bf'",",'Col':",COLUMN(BCTaiSan_06027!B18),",'Row':",ROW(BCTaiSan_06027!B18),",","'ColDynamic':",COLUMN(BCTaiSan_06027!B14),",","'RowDynamic':",ROW(BCTaiSan_06027!B14),",","'Format':'string'",",'Value':'",SUBSTITUTE(BCTaiSan_06027!B18,"'","\'"),"','TargetCode':''}")</f>
        <v>{'SheetId':'0e67e680-b807-4d33-99c0-7b78881f5ae3','UId':'3de36bfb-b19c-4de9-bf25-827f3b8027bf','Col':2,'Row':18,'ColDynamic':2,'RowDynamic':14,'Format':'string','Value':'','TargetCode':''}</v>
      </c>
    </row>
    <row r="39" spans="1:1" x14ac:dyDescent="0.25">
      <c r="A39" t="str">
        <f>CONCATENATE("{'SheetId':'0e67e680-b807-4d33-99c0-7b78881f5ae3'",",","'UId':'ca7cc9ff-75c2-4a73-a531-b206f65419ec'",",'Col':",COLUMN(BCTaiSan_06027!C18),",'Row':",ROW(BCTaiSan_06027!C18),",","'ColDynamic':",COLUMN(BCTaiSan_06027!C14),",","'RowDynamic':",ROW(BCTaiSan_06027!C14),",","'Format':'numberic'",",'Value':'",SUBSTITUTE(BCTaiSan_06027!C18,"'","\'"),"','TargetCode':''}")</f>
        <v>{'SheetId':'0e67e680-b807-4d33-99c0-7b78881f5ae3','UId':'ca7cc9ff-75c2-4a73-a531-b206f65419ec','Col':3,'Row':18,'ColDynamic':3,'RowDynamic':14,'Format':'numberic','Value':'','TargetCode':''}</v>
      </c>
    </row>
    <row r="40" spans="1:1" x14ac:dyDescent="0.25">
      <c r="A40" t="str">
        <f>CONCATENATE("{'SheetId':'0e67e680-b807-4d33-99c0-7b78881f5ae3'",",","'UId':'85258d35-57c4-470f-8e91-0e5eb1b5f98e'",",'Col':",COLUMN(BCTaiSan_06027!D18),",'Row':",ROW(BCTaiSan_06027!D18),",","'ColDynamic':",COLUMN(BCTaiSan_06027!D14),",","'RowDynamic':",ROW(BCTaiSan_06027!D14),",","'Format':'numberic'",",'Value':'",SUBSTITUTE(BCTaiSan_06027!D18,"'","\'"),"','TargetCode':''}")</f>
        <v>{'SheetId':'0e67e680-b807-4d33-99c0-7b78881f5ae3','UId':'85258d35-57c4-470f-8e91-0e5eb1b5f98e','Col':4,'Row':18,'ColDynamic':4,'RowDynamic':14,'Format':'numberic','Value':'','TargetCode':''}</v>
      </c>
    </row>
    <row r="41" spans="1:1" x14ac:dyDescent="0.25">
      <c r="A41" t="str">
        <f>CONCATENATE("{'SheetId':'0e67e680-b807-4d33-99c0-7b78881f5ae3'",",","'UId':'b7831eb0-d957-42e3-b024-b595e932c4c4'",",'Col':",COLUMN(BCTaiSan_06027!E18),",'Row':",ROW(BCTaiSan_06027!E18),",","'ColDynamic':",COLUMN(BCTaiSan_06027!E14),",","'RowDynamic':",ROW(BCTaiSan_06027!E14),",","'Format':'numberic'",",'Value':'",SUBSTITUTE(BCTaiSan_06027!E18,"'","\'"),"','TargetCode':''}")</f>
        <v>{'SheetId':'0e67e680-b807-4d33-99c0-7b78881f5ae3','UId':'b7831eb0-d957-42e3-b024-b595e932c4c4','Col':5,'Row':18,'ColDynamic':5,'RowDynamic':14,'Format':'numberic','Value':'','TargetCode':''}</v>
      </c>
    </row>
    <row r="42" spans="1:1" x14ac:dyDescent="0.25">
      <c r="A42" t="str">
        <f>CONCATENATE("{'SheetId':'0e67e680-b807-4d33-99c0-7b78881f5ae3'",",","'UId':'159c2c62-ad7f-4978-87f5-48256ed29f55'",",'Col':",COLUMN(BCTaiSan_06027!F18),",'Row':",ROW(BCTaiSan_06027!F18),",","'ColDynamic':",COLUMN(BCTaiSan_06027!F14),",","'RowDynamic':",ROW(BCTaiSan_06027!F14),",","'Format':'numberic'",",'Value':'",SUBSTITUTE(BCTaiSan_06027!F18,"'","\'"),"','TargetCode':''}")</f>
        <v>{'SheetId':'0e67e680-b807-4d33-99c0-7b78881f5ae3','UId':'159c2c62-ad7f-4978-87f5-48256ed29f55','Col':6,'Row':18,'ColDynamic':6,'RowDynamic':14,'Format':'numberic','Value':'','TargetCode':''}</v>
      </c>
    </row>
    <row r="43" spans="1:1" x14ac:dyDescent="0.25">
      <c r="A43" t="str">
        <f>CONCATENATE("{'SheetId':'0e67e680-b807-4d33-99c0-7b78881f5ae3'",",","'UId':'4db3253d-9c46-4d6e-918f-a429377ea210'",",'Col':",COLUMN(BCTaiSan_06027!D19),",'Row':",ROW(BCTaiSan_06027!D19),",","'Format':'numberic'",",'Value':'",SUBSTITUTE(BCTaiSan_06027!D19,"'","\'"),"','TargetCode':''}")</f>
        <v>{'SheetId':'0e67e680-b807-4d33-99c0-7b78881f5ae3','UId':'4db3253d-9c46-4d6e-918f-a429377ea210','Col':4,'Row':19,'Format':'numberic','Value':'357678082','TargetCode':''}</v>
      </c>
    </row>
    <row r="44" spans="1:1" x14ac:dyDescent="0.25">
      <c r="A44" t="str">
        <f>CONCATENATE("{'SheetId':'0e67e680-b807-4d33-99c0-7b78881f5ae3'",",","'UId':'1b5619ce-07bd-4f38-b89d-ff10d4440cfc'",",'Col':",COLUMN(BCTaiSan_06027!E19),",'Row':",ROW(BCTaiSan_06027!E19),",","'Format':'numberic'",",'Value':'",SUBSTITUTE(BCTaiSan_06027!E19,"'","\'"),"','TargetCode':''}")</f>
        <v>{'SheetId':'0e67e680-b807-4d33-99c0-7b78881f5ae3','UId':'1b5619ce-07bd-4f38-b89d-ff10d4440cfc','Col':5,'Row':19,'Format':'numberic','Value':'261538358','TargetCode':''}</v>
      </c>
    </row>
    <row r="45" spans="1:1" x14ac:dyDescent="0.25">
      <c r="A45" t="str">
        <f>CONCATENATE("{'SheetId':'0e67e680-b807-4d33-99c0-7b78881f5ae3'",",","'UId':'e662b89a-1c2d-4d21-94c4-5d786440cb11'",",'Col':",COLUMN(BCTaiSan_06027!F19),",'Row':",ROW(BCTaiSan_06027!F19),",","'Format':'numberic'",",'Value':'",SUBSTITUTE(BCTaiSan_06027!F19,"'","\'"),"','TargetCode':''}")</f>
        <v>{'SheetId':'0e67e680-b807-4d33-99c0-7b78881f5ae3','UId':'e662b89a-1c2d-4d21-94c4-5d786440cb11','Col':6,'Row':19,'Format':'numberic','Value':'0.722268172179284','TargetCode':''}</v>
      </c>
    </row>
    <row r="46" spans="1:1" x14ac:dyDescent="0.25">
      <c r="A46" t="str">
        <f>CONCATENATE("{'SheetId':'0e67e680-b807-4d33-99c0-7b78881f5ae3'",",","'UId':'f1ed2509-c4ff-4ae9-b430-d4f9ddcf73ac'",",'Col':",COLUMN(BCTaiSan_06027!A21),",'Row':",ROW(BCTaiSan_06027!A21),",","'ColDynamic':",COLUMN(BCTaiSan_06027!A17),",","'RowDynamic':",ROW(BCTaiSan_06027!A17),",","'Format':'numberic'",",'Value':'",SUBSTITUTE(BCTaiSan_06027!A21,"'","\'"),"','TargetCode':''}")</f>
        <v>{'SheetId':'0e67e680-b807-4d33-99c0-7b78881f5ae3','UId':'f1ed2509-c4ff-4ae9-b430-d4f9ddcf73ac','Col':1,'Row':21,'ColDynamic':1,'RowDynamic':17,'Format':'numberic','Value':'','TargetCode':''}</v>
      </c>
    </row>
    <row r="47" spans="1:1" x14ac:dyDescent="0.25">
      <c r="A47" t="str">
        <f>CONCATENATE("{'SheetId':'0e67e680-b807-4d33-99c0-7b78881f5ae3'",",","'UId':'a0aac484-78db-4dea-8f00-f980c5366deb'",",'Col':",COLUMN(BCTaiSan_06027!B21),",'Row':",ROW(BCTaiSan_06027!B21),",","'ColDynamic':",COLUMN(BCTaiSan_06027!B17),",","'RowDynamic':",ROW(BCTaiSan_06027!B17),",","'Format':'string'",",'Value':'",SUBSTITUTE(BCTaiSan_06027!B21,"'","\'"),"','TargetCode':''}")</f>
        <v>{'SheetId':'0e67e680-b807-4d33-99c0-7b78881f5ae3','UId':'a0aac484-78db-4dea-8f00-f980c5366deb','Col':2,'Row':21,'ColDynamic':2,'RowDynamic':17,'Format':'string','Value':'','TargetCode':''}</v>
      </c>
    </row>
    <row r="48" spans="1:1" x14ac:dyDescent="0.25">
      <c r="A48" t="str">
        <f>CONCATENATE("{'SheetId':'0e67e680-b807-4d33-99c0-7b78881f5ae3'",",","'UId':'57124953-4b8d-461b-9e2b-2d368273b709'",",'Col':",COLUMN(BCTaiSan_06027!C21),",'Row':",ROW(BCTaiSan_06027!C21),",","'ColDynamic':",COLUMN(BCTaiSan_06027!C17),",","'RowDynamic':",ROW(BCTaiSan_06027!C17),",","'Format':'numberic'",",'Value':'",SUBSTITUTE(BCTaiSan_06027!C21,"'","\'"),"','TargetCode':''}")</f>
        <v>{'SheetId':'0e67e680-b807-4d33-99c0-7b78881f5ae3','UId':'57124953-4b8d-461b-9e2b-2d368273b709','Col':3,'Row':21,'ColDynamic':3,'RowDynamic':17,'Format':'numberic','Value':'','TargetCode':''}</v>
      </c>
    </row>
    <row r="49" spans="1:1" x14ac:dyDescent="0.25">
      <c r="A49" t="str">
        <f>CONCATENATE("{'SheetId':'0e67e680-b807-4d33-99c0-7b78881f5ae3'",",","'UId':'2cc09d96-6086-4dda-b944-4d886ecbb0d8'",",'Col':",COLUMN(BCTaiSan_06027!D21),",'Row':",ROW(BCTaiSan_06027!D21),",","'ColDynamic':",COLUMN(BCTaiSan_06027!D17),",","'RowDynamic':",ROW(BCTaiSan_06027!D17),",","'Format':'numberic'",",'Value':'",SUBSTITUTE(BCTaiSan_06027!D21,"'","\'"),"','TargetCode':''}")</f>
        <v>{'SheetId':'0e67e680-b807-4d33-99c0-7b78881f5ae3','UId':'2cc09d96-6086-4dda-b944-4d886ecbb0d8','Col':4,'Row':21,'ColDynamic':4,'RowDynamic':17,'Format':'numberic','Value':'','TargetCode':''}</v>
      </c>
    </row>
    <row r="50" spans="1:1" x14ac:dyDescent="0.25">
      <c r="A50" t="str">
        <f>CONCATENATE("{'SheetId':'0e67e680-b807-4d33-99c0-7b78881f5ae3'",",","'UId':'7b7d0fb3-4da0-4490-a267-504a23e39de9'",",'Col':",COLUMN(BCTaiSan_06027!E21),",'Row':",ROW(BCTaiSan_06027!E21),",","'ColDynamic':",COLUMN(BCTaiSan_06027!E17),",","'RowDynamic':",ROW(BCTaiSan_06027!E17),",","'Format':'numberic'",",'Value':'",SUBSTITUTE(BCTaiSan_06027!E21,"'","\'"),"','TargetCode':''}")</f>
        <v>{'SheetId':'0e67e680-b807-4d33-99c0-7b78881f5ae3','UId':'7b7d0fb3-4da0-4490-a267-504a23e39de9','Col':5,'Row':21,'ColDynamic':5,'RowDynamic':17,'Format':'numberic','Value':'','TargetCode':''}</v>
      </c>
    </row>
    <row r="51" spans="1:1" x14ac:dyDescent="0.25">
      <c r="A51" t="str">
        <f>CONCATENATE("{'SheetId':'0e67e680-b807-4d33-99c0-7b78881f5ae3'",",","'UId':'528d14e8-1a6c-45f0-97ec-807048f5c747'",",'Col':",COLUMN(BCTaiSan_06027!F21),",'Row':",ROW(BCTaiSan_06027!F21),",","'ColDynamic':",COLUMN(BCTaiSan_06027!F17),",","'RowDynamic':",ROW(BCTaiSan_06027!F17),",","'Format':'numberic'",",'Value':'",SUBSTITUTE(BCTaiSan_06027!F21,"'","\'"),"','TargetCode':''}")</f>
        <v>{'SheetId':'0e67e680-b807-4d33-99c0-7b78881f5ae3','UId':'528d14e8-1a6c-45f0-97ec-807048f5c747','Col':6,'Row':21,'ColDynamic':6,'RowDynamic':17,'Format':'numberic','Value':'','TargetCode':''}</v>
      </c>
    </row>
    <row r="52" spans="1:1" x14ac:dyDescent="0.25">
      <c r="A52" t="str">
        <f>CONCATENATE("{'SheetId':'0e67e680-b807-4d33-99c0-7b78881f5ae3'",",","'UId':'2955d8e1-bb85-470d-810e-e670e4ee9763'",",'Col':",COLUMN(BCTaiSan_06027!D22),",'Row':",ROW(BCTaiSan_06027!D22),",","'Format':'numberic'",",'Value':'",SUBSTITUTE(BCTaiSan_06027!D22,"'","\'"),"','TargetCode':''}")</f>
        <v>{'SheetId':'0e67e680-b807-4d33-99c0-7b78881f5ae3','UId':'2955d8e1-bb85-470d-810e-e670e4ee9763','Col':4,'Row':22,'Format':'numberic','Value':'','TargetCode':''}</v>
      </c>
    </row>
    <row r="53" spans="1:1" x14ac:dyDescent="0.25">
      <c r="A53" t="str">
        <f>CONCATENATE("{'SheetId':'0e67e680-b807-4d33-99c0-7b78881f5ae3'",",","'UId':'54c4f244-7feb-4326-af72-7b2f8cf16a37'",",'Col':",COLUMN(BCTaiSan_06027!E22),",'Row':",ROW(BCTaiSan_06027!E22),",","'Format':'numberic'",",'Value':'",SUBSTITUTE(BCTaiSan_06027!E22,"'","\'"),"','TargetCode':''}")</f>
        <v>{'SheetId':'0e67e680-b807-4d33-99c0-7b78881f5ae3','UId':'54c4f244-7feb-4326-af72-7b2f8cf16a37','Col':5,'Row':22,'Format':'numberic','Value':'','TargetCode':''}</v>
      </c>
    </row>
    <row r="54" spans="1:1" x14ac:dyDescent="0.25">
      <c r="A54" t="str">
        <f>CONCATENATE("{'SheetId':'0e67e680-b807-4d33-99c0-7b78881f5ae3'",",","'UId':'9670a190-b315-4332-be4b-7bd49a951b82'",",'Col':",COLUMN(BCTaiSan_06027!F22),",'Row':",ROW(BCTaiSan_06027!F22),",","'Format':'numberic'",",'Value':'",SUBSTITUTE(BCTaiSan_06027!F22,"'","\'"),"','TargetCode':''}")</f>
        <v>{'SheetId':'0e67e680-b807-4d33-99c0-7b78881f5ae3','UId':'9670a190-b315-4332-be4b-7bd49a951b82','Col':6,'Row':22,'Format':'numberic','Value':'','TargetCode':''}</v>
      </c>
    </row>
    <row r="55" spans="1:1" x14ac:dyDescent="0.25">
      <c r="A55" t="str">
        <f>CONCATENATE("{'SheetId':'0e67e680-b807-4d33-99c0-7b78881f5ae3'",",","'UId':'f6e8f96a-7d1a-40c6-83bc-7f810f0d4bca'",",'Col':",COLUMN(BCTaiSan_06027!A24),",'Row':",ROW(BCTaiSan_06027!A24),",","'ColDynamic':",COLUMN(BCTaiSan_06027!A23),",","'RowDynamic':",ROW(BCTaiSan_06027!A23),",","'Format':'string'",",'Value':'",SUBSTITUTE(BCTaiSan_06027!A24,"'","\'"),"','TargetCode':''}")</f>
        <v>{'SheetId':'0e67e680-b807-4d33-99c0-7b78881f5ae3','UId':'f6e8f96a-7d1a-40c6-83bc-7f810f0d4bca','Col':1,'Row':24,'ColDynamic':1,'RowDynamic':23,'Format':'string','Value':'I.7','TargetCode':''}</v>
      </c>
    </row>
    <row r="56" spans="1:1" x14ac:dyDescent="0.25">
      <c r="A56" t="str">
        <f>CONCATENATE("{'SheetId':'0e67e680-b807-4d33-99c0-7b78881f5ae3'",",","'UId':'7c64f929-b467-4787-9955-f41bc6936b40'",",'Col':",COLUMN(BCTaiSan_06027!B24),",'Row':",ROW(BCTaiSan_06027!B24),",","'ColDynamic':",COLUMN(BCTaiSan_06027!B23),",","'RowDynamic':",ROW(BCTaiSan_06027!B23),",","'Format':'string'",",'Value':'",SUBSTITUTE(BCTaiSan_06027!B24,"'","\'"),"','TargetCode':''}")</f>
        <v>{'SheetId':'0e67e680-b807-4d33-99c0-7b78881f5ae3','UId':'7c64f929-b467-4787-9955-f41bc6936b40','Col':2,'Row':24,'ColDynamic':2,'RowDynamic':23,'Format':'string','Value':'Tiền bán chứng khoán chờ thu (kê chi tiết)','TargetCode':''}</v>
      </c>
    </row>
    <row r="57" spans="1:1" x14ac:dyDescent="0.25">
      <c r="A57" t="str">
        <f>CONCATENATE("{'SheetId':'0e67e680-b807-4d33-99c0-7b78881f5ae3'",",","'UId':'730f40b2-130a-4097-88f9-f009a3862b90'",",'Col':",COLUMN(BCTaiSan_06027!C24),",'Row':",ROW(BCTaiSan_06027!C24),",","'ColDynamic':",COLUMN(BCTaiSan_06027!C23),",","'RowDynamic':",ROW(BCTaiSan_06027!C23),",","'Format':'string'",",'Value':'",SUBSTITUTE(BCTaiSan_06027!C24,"'","\'"),"','TargetCode':''}")</f>
        <v>{'SheetId':'0e67e680-b807-4d33-99c0-7b78881f5ae3','UId':'730f40b2-130a-4097-88f9-f009a3862b90','Col':3,'Row':24,'ColDynamic':3,'RowDynamic':23,'Format':'string','Value':'2208','TargetCode':''}</v>
      </c>
    </row>
    <row r="58" spans="1:1" x14ac:dyDescent="0.25">
      <c r="A58" t="str">
        <f>CONCATENATE("{'SheetId':'0e67e680-b807-4d33-99c0-7b78881f5ae3'",",","'UId':'fd93a4a0-c67a-4490-8678-85ab28c59627'",",'Col':",COLUMN(BCTaiSan_06027!D24),",'Row':",ROW(BCTaiSan_06027!D24),",","'ColDynamic':",COLUMN(BCTaiSan_06027!D23),",","'RowDynamic':",ROW(BCTaiSan_06027!D23),",","'Format':'numberic'",",'Value':'",SUBSTITUTE(BCTaiSan_06027!D24,"'","\'"),"','TargetCode':''}")</f>
        <v>{'SheetId':'0e67e680-b807-4d33-99c0-7b78881f5ae3','UId':'fd93a4a0-c67a-4490-8678-85ab28c59627','Col':4,'Row':24,'ColDynamic':4,'RowDynamic':23,'Format':'numberic','Value':' ','TargetCode':''}</v>
      </c>
    </row>
    <row r="59" spans="1:1" x14ac:dyDescent="0.25">
      <c r="A59" t="str">
        <f>CONCATENATE("{'SheetId':'0e67e680-b807-4d33-99c0-7b78881f5ae3'",",","'UId':'fcf911ca-e231-4e37-ba04-31a4d132b264'",",'Col':",COLUMN(BCTaiSan_06027!E24),",'Row':",ROW(BCTaiSan_06027!E24),",","'ColDynamic':",COLUMN(BCTaiSan_06027!E23),",","'RowDynamic':",ROW(BCTaiSan_06027!E23),",","'Format':'numberic'",",'Value':'",SUBSTITUTE(BCTaiSan_06027!E24,"'","\'"),"','TargetCode':''}")</f>
        <v>{'SheetId':'0e67e680-b807-4d33-99c0-7b78881f5ae3','UId':'fcf911ca-e231-4e37-ba04-31a4d132b264','Col':5,'Row':24,'ColDynamic':5,'RowDynamic':23,'Format':'numberic','Value':' ','TargetCode':''}</v>
      </c>
    </row>
    <row r="60" spans="1:1" x14ac:dyDescent="0.25">
      <c r="A60" t="str">
        <f>CONCATENATE("{'SheetId':'0e67e680-b807-4d33-99c0-7b78881f5ae3'",",","'UId':'2d289968-fbe5-4b0a-bf5f-8a6df071d197'",",'Col':",COLUMN(BCTaiSan_06027!F24),",'Row':",ROW(BCTaiSan_06027!F24),",","'ColDynamic':",COLUMN(BCTaiSan_06027!F23),",","'RowDynamic':",ROW(BCTaiSan_06027!F23),",","'Format':'numberic'",",'Value':'",SUBSTITUTE(BCTaiSan_06027!F24,"'","\'"),"','TargetCode':''}")</f>
        <v>{'SheetId':'0e67e680-b807-4d33-99c0-7b78881f5ae3','UId':'2d289968-fbe5-4b0a-bf5f-8a6df071d197','Col':6,'Row':24,'ColDynamic':6,'RowDynamic':23,'Format':'numberic','Value':' ','TargetCode':''}</v>
      </c>
    </row>
    <row r="61" spans="1:1" x14ac:dyDescent="0.25">
      <c r="A61" t="str">
        <f>CONCATENATE("{'SheetId':'0e67e680-b807-4d33-99c0-7b78881f5ae3'",",","'UId':'429113b4-21c3-4d2d-a49e-e54b8fa3448b'",",'Col':",COLUMN(BCTaiSan_06027!A26),",'Row':",ROW(BCTaiSan_06027!A26),",","'ColDynamic':",COLUMN(BCTaiSan_06027!A16),",","'RowDynamic':",ROW(BCTaiSan_06027!A16),",","'Format':'numberic'",",'Value':'",SUBSTITUTE(BCTaiSan_06027!A26,"'","\'"),"','TargetCode':''}")</f>
        <v>{'SheetId':'0e67e680-b807-4d33-99c0-7b78881f5ae3','UId':'429113b4-21c3-4d2d-a49e-e54b8fa3448b','Col':1,'Row':26,'ColDynamic':1,'RowDynamic':16,'Format':'numberic','Value':'','TargetCode':''}</v>
      </c>
    </row>
    <row r="62" spans="1:1" x14ac:dyDescent="0.25">
      <c r="A62" t="str">
        <f>CONCATENATE("{'SheetId':'0e67e680-b807-4d33-99c0-7b78881f5ae3'",",","'UId':'b0d4f040-e48a-49a4-89cb-82ab4377326b'",",'Col':",COLUMN(BCTaiSan_06027!B26),",'Row':",ROW(BCTaiSan_06027!B26),",","'ColDynamic':",COLUMN(BCTaiSan_06027!B16),",","'RowDynamic':",ROW(BCTaiSan_06027!B16),",","'Format':'string'",",'Value':'",SUBSTITUTE(BCTaiSan_06027!B26,"'","\'"),"','TargetCode':''}")</f>
        <v>{'SheetId':'0e67e680-b807-4d33-99c0-7b78881f5ae3','UId':'b0d4f040-e48a-49a4-89cb-82ab4377326b','Col':2,'Row':26,'ColDynamic':2,'RowDynamic':16,'Format':'string','Value':'','TargetCode':''}</v>
      </c>
    </row>
    <row r="63" spans="1:1" x14ac:dyDescent="0.25">
      <c r="A63" t="str">
        <f>CONCATENATE("{'SheetId':'0e67e680-b807-4d33-99c0-7b78881f5ae3'",",","'UId':'065408bc-53bc-4b2d-a05d-d6b3cb7b5141'",",'Col':",COLUMN(BCTaiSan_06027!C26),",'Row':",ROW(BCTaiSan_06027!C26),",","'ColDynamic':",COLUMN(BCTaiSan_06027!C16),",","'RowDynamic':",ROW(BCTaiSan_06027!C16),",","'Format':'numberic'",",'Value':'",SUBSTITUTE(BCTaiSan_06027!C26,"'","\'"),"','TargetCode':''}")</f>
        <v>{'SheetId':'0e67e680-b807-4d33-99c0-7b78881f5ae3','UId':'065408bc-53bc-4b2d-a05d-d6b3cb7b5141','Col':3,'Row':26,'ColDynamic':3,'RowDynamic':16,'Format':'numberic','Value':'','TargetCode':''}</v>
      </c>
    </row>
    <row r="64" spans="1:1" x14ac:dyDescent="0.25">
      <c r="A64" t="str">
        <f>CONCATENATE("{'SheetId':'0e67e680-b807-4d33-99c0-7b78881f5ae3'",",","'UId':'4a94e658-4312-4209-a152-e798cc810997'",",'Col':",COLUMN(BCTaiSan_06027!D26),",'Row':",ROW(BCTaiSan_06027!D26),",","'ColDynamic':",COLUMN(BCTaiSan_06027!D16),",","'RowDynamic':",ROW(BCTaiSan_06027!D16),",","'Format':'numberic'",",'Value':'",SUBSTITUTE(BCTaiSan_06027!D26,"'","\'"),"','TargetCode':''}")</f>
        <v>{'SheetId':'0e67e680-b807-4d33-99c0-7b78881f5ae3','UId':'4a94e658-4312-4209-a152-e798cc810997','Col':4,'Row':26,'ColDynamic':4,'RowDynamic':16,'Format':'numberic','Value':' ','TargetCode':''}</v>
      </c>
    </row>
    <row r="65" spans="1:1" x14ac:dyDescent="0.25">
      <c r="A65" t="str">
        <f>CONCATENATE("{'SheetId':'0e67e680-b807-4d33-99c0-7b78881f5ae3'",",","'UId':'54ea434c-4c89-49f6-ac6c-9e1d3d39c54a'",",'Col':",COLUMN(BCTaiSan_06027!E26),",'Row':",ROW(BCTaiSan_06027!E26),",","'ColDynamic':",COLUMN(BCTaiSan_06027!E16),",","'RowDynamic':",ROW(BCTaiSan_06027!E16),",","'Format':'numberic'",",'Value':'",SUBSTITUTE(BCTaiSan_06027!E26,"'","\'"),"','TargetCode':''}")</f>
        <v>{'SheetId':'0e67e680-b807-4d33-99c0-7b78881f5ae3','UId':'54ea434c-4c89-49f6-ac6c-9e1d3d39c54a','Col':5,'Row':26,'ColDynamic':5,'RowDynamic':16,'Format':'numberic','Value':' ','TargetCode':''}</v>
      </c>
    </row>
    <row r="66" spans="1:1" x14ac:dyDescent="0.25">
      <c r="A66" t="str">
        <f>CONCATENATE("{'SheetId':'0e67e680-b807-4d33-99c0-7b78881f5ae3'",",","'UId':'2b49fc55-ee6e-4a25-8087-c14005ea648d'",",'Col':",COLUMN(BCTaiSan_06027!F26),",'Row':",ROW(BCTaiSan_06027!F26),",","'ColDynamic':",COLUMN(BCTaiSan_06027!F16),",","'RowDynamic':",ROW(BCTaiSan_06027!F16),",","'Format':'numberic'",",'Value':'",SUBSTITUTE(BCTaiSan_06027!F26,"'","\'"),"','TargetCode':''}")</f>
        <v>{'SheetId':'0e67e680-b807-4d33-99c0-7b78881f5ae3','UId':'2b49fc55-ee6e-4a25-8087-c14005ea648d','Col':6,'Row':26,'ColDynamic':6,'RowDynamic':16,'Format':'numberic','Value':' ','TargetCode':''}</v>
      </c>
    </row>
    <row r="67" spans="1:1" x14ac:dyDescent="0.25">
      <c r="A67" t="str">
        <f>CONCATENATE("{'SheetId':'0e67e680-b807-4d33-99c0-7b78881f5ae3'",",","'UId':'d3087115-98ed-4310-8087-526a699f72e1'",",'Col':",COLUMN(BCTaiSan_06027!D27),",'Row':",ROW(BCTaiSan_06027!D27),",","'Format':'numberic'",",'Value':'",SUBSTITUTE(BCTaiSan_06027!D27,"'","\'"),"','TargetCode':''}")</f>
        <v>{'SheetId':'0e67e680-b807-4d33-99c0-7b78881f5ae3','UId':'d3087115-98ed-4310-8087-526a699f72e1','Col':4,'Row':27,'Format':'numberic','Value':' ','TargetCode':''}</v>
      </c>
    </row>
    <row r="68" spans="1:1" x14ac:dyDescent="0.25">
      <c r="A68" t="str">
        <f>CONCATENATE("{'SheetId':'0e67e680-b807-4d33-99c0-7b78881f5ae3'",",","'UId':'01d5d912-b3c4-471a-9f5e-e1ac15c1dcc9'",",'Col':",COLUMN(BCTaiSan_06027!E27),",'Row':",ROW(BCTaiSan_06027!E27),",","'Format':'numberic'",",'Value':'",SUBSTITUTE(BCTaiSan_06027!E27,"'","\'"),"','TargetCode':''}")</f>
        <v>{'SheetId':'0e67e680-b807-4d33-99c0-7b78881f5ae3','UId':'01d5d912-b3c4-471a-9f5e-e1ac15c1dcc9','Col':5,'Row':27,'Format':'numberic','Value':' ','TargetCode':''}</v>
      </c>
    </row>
    <row r="69" spans="1:1" x14ac:dyDescent="0.25">
      <c r="A69" t="str">
        <f>CONCATENATE("{'SheetId':'0e67e680-b807-4d33-99c0-7b78881f5ae3'",",","'UId':'3fc92fd1-c570-4931-b42c-dff4adb06154'",",'Col':",COLUMN(BCTaiSan_06027!F27),",'Row':",ROW(BCTaiSan_06027!F27),",","'Format':'numberic'",",'Value':'",SUBSTITUTE(BCTaiSan_06027!F27,"'","\'"),"','TargetCode':''}")</f>
        <v>{'SheetId':'0e67e680-b807-4d33-99c0-7b78881f5ae3','UId':'3fc92fd1-c570-4931-b42c-dff4adb06154','Col':6,'Row':27,'Format':'numberic','Value':' ','TargetCode':''}</v>
      </c>
    </row>
    <row r="70" spans="1:1" x14ac:dyDescent="0.25">
      <c r="A70" t="str">
        <f>CONCATENATE("{'SheetId':'0e67e680-b807-4d33-99c0-7b78881f5ae3'",",","'UId':'516c7b79-1864-4901-93fb-d328425136ec'",",'Col':",COLUMN(BCTaiSan_06027!A29),",'Row':",ROW(BCTaiSan_06027!A29),",","'ColDynamic':",COLUMN(BCTaiSan_06027!A23),",","'RowDynamic':",ROW(BCTaiSan_06027!A23),",","'Format':'numberic'",",'Value':'",SUBSTITUTE(BCTaiSan_06027!A29,"'","\'"),"','TargetCode':''}")</f>
        <v>{'SheetId':'0e67e680-b807-4d33-99c0-7b78881f5ae3','UId':'516c7b79-1864-4901-93fb-d328425136ec','Col':1,'Row':29,'ColDynamic':1,'RowDynamic':23,'Format':'numberic','Value':'','TargetCode':''}</v>
      </c>
    </row>
    <row r="71" spans="1:1" x14ac:dyDescent="0.25">
      <c r="A71" t="str">
        <f>CONCATENATE("{'SheetId':'0e67e680-b807-4d33-99c0-7b78881f5ae3'",",","'UId':'f4caa67e-a524-4fd0-9a25-b21fdc9cb36b'",",'Col':",COLUMN(BCTaiSan_06027!B29),",'Row':",ROW(BCTaiSan_06027!B29),",","'ColDynamic':",COLUMN(BCTaiSan_06027!B23),",","'RowDynamic':",ROW(BCTaiSan_06027!B23),",","'Format':'string'",",'Value':'",SUBSTITUTE(BCTaiSan_06027!B29,"'","\'"),"','TargetCode':''}")</f>
        <v>{'SheetId':'0e67e680-b807-4d33-99c0-7b78881f5ae3','UId':'f4caa67e-a524-4fd0-9a25-b21fdc9cb36b','Col':2,'Row':29,'ColDynamic':2,'RowDynamic':23,'Format':'string','Value':'','TargetCode':''}</v>
      </c>
    </row>
    <row r="72" spans="1:1" x14ac:dyDescent="0.25">
      <c r="A72" t="str">
        <f>CONCATENATE("{'SheetId':'0e67e680-b807-4d33-99c0-7b78881f5ae3'",",","'UId':'e34073a1-acc4-4210-a0b8-cd92a1be1de1'",",'Col':",COLUMN(BCTaiSan_06027!C29),",'Row':",ROW(BCTaiSan_06027!C29),",","'ColDynamic':",COLUMN(BCTaiSan_06027!C23),",","'RowDynamic':",ROW(BCTaiSan_06027!C23),",","'Format':'numberic'",",'Value':'",SUBSTITUTE(BCTaiSan_06027!C29,"'","\'"),"','TargetCode':''}")</f>
        <v>{'SheetId':'0e67e680-b807-4d33-99c0-7b78881f5ae3','UId':'e34073a1-acc4-4210-a0b8-cd92a1be1de1','Col':3,'Row':29,'ColDynamic':3,'RowDynamic':23,'Format':'numberic','Value':'','TargetCode':''}</v>
      </c>
    </row>
    <row r="73" spans="1:1" x14ac:dyDescent="0.25">
      <c r="A73" t="str">
        <f>CONCATENATE("{'SheetId':'0e67e680-b807-4d33-99c0-7b78881f5ae3'",",","'UId':'cb4e2b8d-2714-4d59-b5f7-5af0c9fc0af8'",",'Col':",COLUMN(BCTaiSan_06027!D29),",'Row':",ROW(BCTaiSan_06027!D29),",","'ColDynamic':",COLUMN(BCTaiSan_06027!D23),",","'RowDynamic':",ROW(BCTaiSan_06027!D23),",","'Format':'numberic'",",'Value':'",SUBSTITUTE(BCTaiSan_06027!D29,"'","\'"),"','TargetCode':''}")</f>
        <v>{'SheetId':'0e67e680-b807-4d33-99c0-7b78881f5ae3','UId':'cb4e2b8d-2714-4d59-b5f7-5af0c9fc0af8','Col':4,'Row':29,'ColDynamic':4,'RowDynamic':23,'Format':'numberic','Value':'','TargetCode':''}</v>
      </c>
    </row>
    <row r="74" spans="1:1" x14ac:dyDescent="0.25">
      <c r="A74" t="str">
        <f>CONCATENATE("{'SheetId':'0e67e680-b807-4d33-99c0-7b78881f5ae3'",",","'UId':'ef81c1d8-21d8-44f1-bbab-d85522915c87'",",'Col':",COLUMN(BCTaiSan_06027!E29),",'Row':",ROW(BCTaiSan_06027!E29),",","'ColDynamic':",COLUMN(BCTaiSan_06027!E23),",","'RowDynamic':",ROW(BCTaiSan_06027!E23),",","'Format':'numberic'",",'Value':'",SUBSTITUTE(BCTaiSan_06027!E29,"'","\'"),"','TargetCode':''}")</f>
        <v>{'SheetId':'0e67e680-b807-4d33-99c0-7b78881f5ae3','UId':'ef81c1d8-21d8-44f1-bbab-d85522915c87','Col':5,'Row':29,'ColDynamic':5,'RowDynamic':23,'Format':'numberic','Value':'','TargetCode':''}</v>
      </c>
    </row>
    <row r="75" spans="1:1" x14ac:dyDescent="0.25">
      <c r="A75" t="str">
        <f>CONCATENATE("{'SheetId':'0e67e680-b807-4d33-99c0-7b78881f5ae3'",",","'UId':'6a8f95a0-636c-4268-a3c5-fb501f5e64f5'",",'Col':",COLUMN(BCTaiSan_06027!F29),",'Row':",ROW(BCTaiSan_06027!F29),",","'ColDynamic':",COLUMN(BCTaiSan_06027!F23),",","'RowDynamic':",ROW(BCTaiSan_06027!F23),",","'Format':'numberic'",",'Value':'",SUBSTITUTE(BCTaiSan_06027!F29,"'","\'"),"','TargetCode':''}")</f>
        <v>{'SheetId':'0e67e680-b807-4d33-99c0-7b78881f5ae3','UId':'6a8f95a0-636c-4268-a3c5-fb501f5e64f5','Col':6,'Row':29,'ColDynamic':6,'RowDynamic':23,'Format':'numberic','Value':'','TargetCode':''}</v>
      </c>
    </row>
    <row r="76" spans="1:1" x14ac:dyDescent="0.25">
      <c r="A76" t="str">
        <f>CONCATENATE("{'SheetId':'0e67e680-b807-4d33-99c0-7b78881f5ae3'",",","'UId':'022fb1e6-6ae9-4fad-b071-b4b8f748fc24'",",'Col':",COLUMN(BCTaiSan_06027!D30),",'Row':",ROW(BCTaiSan_06027!D30),",","'Format':'numberic'",",'Value':'",SUBSTITUTE(BCTaiSan_06027!D30,"'","\'"),"','TargetCode':''}")</f>
        <v>{'SheetId':'0e67e680-b807-4d33-99c0-7b78881f5ae3','UId':'022fb1e6-6ae9-4fad-b071-b4b8f748fc24','Col':4,'Row':30,'Format':'numberic','Value':' ','TargetCode':''}</v>
      </c>
    </row>
    <row r="77" spans="1:1" x14ac:dyDescent="0.25">
      <c r="A77" t="str">
        <f>CONCATENATE("{'SheetId':'0e67e680-b807-4d33-99c0-7b78881f5ae3'",",","'UId':'f7a91119-2d9c-4b1a-9f30-9b37a89d8586'",",'Col':",COLUMN(BCTaiSan_06027!E30),",'Row':",ROW(BCTaiSan_06027!E30),",","'Format':'numberic'",",'Value':'",SUBSTITUTE(BCTaiSan_06027!E30,"'","\'"),"','TargetCode':''}")</f>
        <v>{'SheetId':'0e67e680-b807-4d33-99c0-7b78881f5ae3','UId':'f7a91119-2d9c-4b1a-9f30-9b37a89d8586','Col':5,'Row':30,'Format':'numberic','Value':' ','TargetCode':''}</v>
      </c>
    </row>
    <row r="78" spans="1:1" x14ac:dyDescent="0.25">
      <c r="A78" t="str">
        <f>CONCATENATE("{'SheetId':'0e67e680-b807-4d33-99c0-7b78881f5ae3'",",","'UId':'20b22da0-50b8-43d3-8775-3e42bfc7ac25'",",'Col':",COLUMN(BCTaiSan_06027!F30),",'Row':",ROW(BCTaiSan_06027!F30),",","'Format':'numberic'",",'Value':'",SUBSTITUTE(BCTaiSan_06027!F30,"'","\'"),"','TargetCode':''}")</f>
        <v>{'SheetId':'0e67e680-b807-4d33-99c0-7b78881f5ae3','UId':'20b22da0-50b8-43d3-8775-3e42bfc7ac25','Col':6,'Row':30,'Format':'numberic','Value':' ','TargetCode':''}</v>
      </c>
    </row>
    <row r="79" spans="1:1" x14ac:dyDescent="0.25">
      <c r="A79" t="str">
        <f>CONCATENATE("{'SheetId':'0e67e680-b807-4d33-99c0-7b78881f5ae3'",",","'UId':'3e54e722-f72d-4af5-8c32-1442783e14cb'",",'Col':",COLUMN(BCTaiSan_06027!A32),",'Row':",ROW(BCTaiSan_06027!A32),",","'ColDynamic':",COLUMN(BCTaiSan_06027!A26),",","'RowDynamic':",ROW(BCTaiSan_06027!A26),",","'Format':'numberic'",",'Value':'",SUBSTITUTE(BCTaiSan_06027!A32,"'","\'"),"','TargetCode':''}")</f>
        <v>{'SheetId':'0e67e680-b807-4d33-99c0-7b78881f5ae3','UId':'3e54e722-f72d-4af5-8c32-1442783e14cb','Col':1,'Row':32,'ColDynamic':1,'RowDynamic':26,'Format':'numberic','Value':'','TargetCode':''}</v>
      </c>
    </row>
    <row r="80" spans="1:1" x14ac:dyDescent="0.25">
      <c r="A80" t="str">
        <f>CONCATENATE("{'SheetId':'0e67e680-b807-4d33-99c0-7b78881f5ae3'",",","'UId':'3f96d766-9a48-4f2e-9fbb-96483be5a37b'",",'Col':",COLUMN(BCTaiSan_06027!B32),",'Row':",ROW(BCTaiSan_06027!B32),",","'ColDynamic':",COLUMN(BCTaiSan_06027!B26),",","'RowDynamic':",ROW(BCTaiSan_06027!B26),",","'Format':'string'",",'Value':'",SUBSTITUTE(BCTaiSan_06027!B32,"'","\'"),"','TargetCode':''}")</f>
        <v>{'SheetId':'0e67e680-b807-4d33-99c0-7b78881f5ae3','UId':'3f96d766-9a48-4f2e-9fbb-96483be5a37b','Col':2,'Row':32,'ColDynamic':2,'RowDynamic':26,'Format':'string','Value':'','TargetCode':''}</v>
      </c>
    </row>
    <row r="81" spans="1:1" x14ac:dyDescent="0.25">
      <c r="A81" t="str">
        <f>CONCATENATE("{'SheetId':'0e67e680-b807-4d33-99c0-7b78881f5ae3'",",","'UId':'a6a52ad7-d9e3-4e8c-8379-6be9e58cd9c4'",",'Col':",COLUMN(BCTaiSan_06027!C32),",'Row':",ROW(BCTaiSan_06027!C32),",","'ColDynamic':",COLUMN(BCTaiSan_06027!C26),",","'RowDynamic':",ROW(BCTaiSan_06027!C26),",","'Format':'numberic'",",'Value':'",SUBSTITUTE(BCTaiSan_06027!C32,"'","\'"),"','TargetCode':''}")</f>
        <v>{'SheetId':'0e67e680-b807-4d33-99c0-7b78881f5ae3','UId':'a6a52ad7-d9e3-4e8c-8379-6be9e58cd9c4','Col':3,'Row':32,'ColDynamic':3,'RowDynamic':26,'Format':'numberic','Value':'','TargetCode':''}</v>
      </c>
    </row>
    <row r="82" spans="1:1" x14ac:dyDescent="0.25">
      <c r="A82" t="str">
        <f>CONCATENATE("{'SheetId':'0e67e680-b807-4d33-99c0-7b78881f5ae3'",",","'UId':'55d255b4-7d80-40f2-9833-cf8c6ce53f06'",",'Col':",COLUMN(BCTaiSan_06027!D32),",'Row':",ROW(BCTaiSan_06027!D32),",","'ColDynamic':",COLUMN(BCTaiSan_06027!D26),",","'RowDynamic':",ROW(BCTaiSan_06027!D26),",","'Format':'numberic'",",'Value':'",SUBSTITUTE(BCTaiSan_06027!D32,"'","\'"),"','TargetCode':''}")</f>
        <v>{'SheetId':'0e67e680-b807-4d33-99c0-7b78881f5ae3','UId':'55d255b4-7d80-40f2-9833-cf8c6ce53f06','Col':4,'Row':32,'ColDynamic':4,'RowDynamic':26,'Format':'numberic','Value':'','TargetCode':''}</v>
      </c>
    </row>
    <row r="83" spans="1:1" x14ac:dyDescent="0.25">
      <c r="A83" t="str">
        <f>CONCATENATE("{'SheetId':'0e67e680-b807-4d33-99c0-7b78881f5ae3'",",","'UId':'d5fb38c5-6523-43de-ac0b-ba97356659f4'",",'Col':",COLUMN(BCTaiSan_06027!E32),",'Row':",ROW(BCTaiSan_06027!E32),",","'ColDynamic':",COLUMN(BCTaiSan_06027!E26),",","'RowDynamic':",ROW(BCTaiSan_06027!E26),",","'Format':'numberic'",",'Value':'",SUBSTITUTE(BCTaiSan_06027!E32,"'","\'"),"','TargetCode':''}")</f>
        <v>{'SheetId':'0e67e680-b807-4d33-99c0-7b78881f5ae3','UId':'d5fb38c5-6523-43de-ac0b-ba97356659f4','Col':5,'Row':32,'ColDynamic':5,'RowDynamic':26,'Format':'numberic','Value':'','TargetCode':''}</v>
      </c>
    </row>
    <row r="84" spans="1:1" x14ac:dyDescent="0.25">
      <c r="A84" t="str">
        <f>CONCATENATE("{'SheetId':'0e67e680-b807-4d33-99c0-7b78881f5ae3'",",","'UId':'94220f49-c77d-4bed-9bb1-05d3a31d7f99'",",'Col':",COLUMN(BCTaiSan_06027!F32),",'Row':",ROW(BCTaiSan_06027!F32),",","'ColDynamic':",COLUMN(BCTaiSan_06027!F26),",","'RowDynamic':",ROW(BCTaiSan_06027!F26),",","'Format':'numberic'",",'Value':'",SUBSTITUTE(BCTaiSan_06027!F32,"'","\'"),"','TargetCode':''}")</f>
        <v>{'SheetId':'0e67e680-b807-4d33-99c0-7b78881f5ae3','UId':'94220f49-c77d-4bed-9bb1-05d3a31d7f99','Col':6,'Row':32,'ColDynamic':6,'RowDynamic':26,'Format':'numberic','Value':'','TargetCode':''}</v>
      </c>
    </row>
    <row r="85" spans="1:1" x14ac:dyDescent="0.25">
      <c r="A85" t="str">
        <f>CONCATENATE("{'SheetId':'0e67e680-b807-4d33-99c0-7b78881f5ae3'",",","'UId':'9165401c-9eab-437b-81ae-d4feb80e4e2f'",",'Col':",COLUMN(BCTaiSan_06027!D33),",'Row':",ROW(BCTaiSan_06027!D33),",","'Format':'numberic'",",'Value':'",SUBSTITUTE(BCTaiSan_06027!D33,"'","\'"),"','TargetCode':''}")</f>
        <v>{'SheetId':'0e67e680-b807-4d33-99c0-7b78881f5ae3','UId':'9165401c-9eab-437b-81ae-d4feb80e4e2f','Col':4,'Row':33,'Format':'numberic','Value':'69821365552','TargetCode':''}</v>
      </c>
    </row>
    <row r="86" spans="1:1" x14ac:dyDescent="0.25">
      <c r="A86" t="str">
        <f>CONCATENATE("{'SheetId':'0e67e680-b807-4d33-99c0-7b78881f5ae3'",",","'UId':'a439d206-4c67-47d4-afcd-d4f8e627acf1'",",'Col':",COLUMN(BCTaiSan_06027!E33),",'Row':",ROW(BCTaiSan_06027!E33),",","'Format':'numberic'",",'Value':'",SUBSTITUTE(BCTaiSan_06027!E33,"'","\'"),"','TargetCode':''}")</f>
        <v>{'SheetId':'0e67e680-b807-4d33-99c0-7b78881f5ae3','UId':'a439d206-4c67-47d4-afcd-d4f8e627acf1','Col':5,'Row':33,'Format':'numberic','Value':'71648115308','TargetCode':''}</v>
      </c>
    </row>
    <row r="87" spans="1:1" x14ac:dyDescent="0.25">
      <c r="A87" t="str">
        <f>CONCATENATE("{'SheetId':'0e67e680-b807-4d33-99c0-7b78881f5ae3'",",","'UId':'8906c8be-ac8d-4de9-aebb-1de6b88d0a22'",",'Col':",COLUMN(BCTaiSan_06027!F33),",'Row':",ROW(BCTaiSan_06027!F33),",","'Format':'numberic'",",'Value':'",SUBSTITUTE(BCTaiSan_06027!F33,"'","\'"),"','TargetCode':''}")</f>
        <v>{'SheetId':'0e67e680-b807-4d33-99c0-7b78881f5ae3','UId':'8906c8be-ac8d-4de9-aebb-1de6b88d0a22','Col':6,'Row':33,'Format':'numberic','Value':'1.51226413660971','TargetCode':''}</v>
      </c>
    </row>
    <row r="88" spans="1:1" x14ac:dyDescent="0.25">
      <c r="A88" t="str">
        <f>CONCATENATE("{'SheetId':'0e67e680-b807-4d33-99c0-7b78881f5ae3'",",","'UId':'fcc35a7f-f6b8-4bb3-8ca7-ebe672f71784'",",'Col':",COLUMN(BCTaiSan_06027!D34),",'Row':",ROW(BCTaiSan_06027!D34),",","'Format':'numberic'",",'Value':'",SUBSTITUTE(BCTaiSan_06027!D34,"'","\'"),"','TargetCode':''}")</f>
        <v>{'SheetId':'0e67e680-b807-4d33-99c0-7b78881f5ae3','UId':'fcc35a7f-f6b8-4bb3-8ca7-ebe672f71784','Col':4,'Row':34,'Format':'numberic','Value':' ','TargetCode':''}</v>
      </c>
    </row>
    <row r="89" spans="1:1" x14ac:dyDescent="0.25">
      <c r="A89" t="str">
        <f>CONCATENATE("{'SheetId':'0e67e680-b807-4d33-99c0-7b78881f5ae3'",",","'UId':'a136b878-a09a-4ca8-9264-ae97a1f9fec3'",",'Col':",COLUMN(BCTaiSan_06027!E34),",'Row':",ROW(BCTaiSan_06027!E34),",","'Format':'numberic'",",'Value':'",SUBSTITUTE(BCTaiSan_06027!E34,"'","\'"),"','TargetCode':''}")</f>
        <v>{'SheetId':'0e67e680-b807-4d33-99c0-7b78881f5ae3','UId':'a136b878-a09a-4ca8-9264-ae97a1f9fec3','Col':5,'Row':34,'Format':'numberic','Value':' ','TargetCode':''}</v>
      </c>
    </row>
    <row r="90" spans="1:1" x14ac:dyDescent="0.25">
      <c r="A90" t="str">
        <f>CONCATENATE("{'SheetId':'0e67e680-b807-4d33-99c0-7b78881f5ae3'",",","'UId':'a8356e2f-9957-4c65-86e7-8c58d3059caa'",",'Col':",COLUMN(BCTaiSan_06027!F34),",'Row':",ROW(BCTaiSan_06027!F34),",","'Format':'numberic'",",'Value':'",SUBSTITUTE(BCTaiSan_06027!F34,"'","\'"),"','TargetCode':''}")</f>
        <v>{'SheetId':'0e67e680-b807-4d33-99c0-7b78881f5ae3','UId':'a8356e2f-9957-4c65-86e7-8c58d3059caa','Col':6,'Row':34,'Format':'numberic','Value':' ','TargetCode':''}</v>
      </c>
    </row>
    <row r="91" spans="1:1" x14ac:dyDescent="0.25">
      <c r="A91" t="str">
        <f>CONCATENATE("{'SheetId':'0e67e680-b807-4d33-99c0-7b78881f5ae3'",",","'UId':'d658a5fe-69b7-43dd-b32e-4c1914beb25f'",",'Col':",COLUMN(BCTaiSan_06027!D35),",'Row':",ROW(BCTaiSan_06027!D35),",","'Format':'numberic'",",'Value':'",SUBSTITUTE(BCTaiSan_06027!D35,"'","\'"),"','TargetCode':''}")</f>
        <v>{'SheetId':'0e67e680-b807-4d33-99c0-7b78881f5ae3','UId':'d658a5fe-69b7-43dd-b32e-4c1914beb25f','Col':4,'Row':35,'Format':'numberic','Value':'','TargetCode':''}</v>
      </c>
    </row>
    <row r="92" spans="1:1" x14ac:dyDescent="0.25">
      <c r="A92" t="str">
        <f>CONCATENATE("{'SheetId':'0e67e680-b807-4d33-99c0-7b78881f5ae3'",",","'UId':'d06f90ca-bd66-421a-8cc3-6e3bfb681663'",",'Col':",COLUMN(BCTaiSan_06027!E35),",'Row':",ROW(BCTaiSan_06027!E35),",","'Format':'numberic'",",'Value':'",SUBSTITUTE(BCTaiSan_06027!E35,"'","\'"),"','TargetCode':''}")</f>
        <v>{'SheetId':'0e67e680-b807-4d33-99c0-7b78881f5ae3','UId':'d06f90ca-bd66-421a-8cc3-6e3bfb681663','Col':5,'Row':35,'Format':'numberic','Value':'','TargetCode':''}</v>
      </c>
    </row>
    <row r="93" spans="1:1" x14ac:dyDescent="0.25">
      <c r="A93" t="str">
        <f>CONCATENATE("{'SheetId':'0e67e680-b807-4d33-99c0-7b78881f5ae3'",",","'UId':'3afa0586-8350-4d11-b45e-528e4fb594a3'",",'Col':",COLUMN(BCTaiSan_06027!F35),",'Row':",ROW(BCTaiSan_06027!F35),",","'Format':'numberic'",",'Value':'",SUBSTITUTE(BCTaiSan_06027!F35,"'","\'"),"','TargetCode':''}")</f>
        <v>{'SheetId':'0e67e680-b807-4d33-99c0-7b78881f5ae3','UId':'3afa0586-8350-4d11-b45e-528e4fb594a3','Col':6,'Row':35,'Format':'numberic','Value':'','TargetCode':''}</v>
      </c>
    </row>
    <row r="94" spans="1:1" x14ac:dyDescent="0.25">
      <c r="A94" t="str">
        <f>CONCATENATE("{'SheetId':'0e67e680-b807-4d33-99c0-7b78881f5ae3'",",","'UId':'d548c3e3-1502-45fc-ac84-2e6ed3c0c2b0'",",'Col':",COLUMN(BCTaiSan_06027!A37),",'Row':",ROW(BCTaiSan_06027!A37),",","'ColDynamic':",COLUMN(BCTaiSan_06027!A36),",","'RowDynamic':",ROW(BCTaiSan_06027!A36),",","'Format':'string'",",'Value':'",SUBSTITUTE(BCTaiSan_06027!A37,"'","\'"),"','TargetCode':''}")</f>
        <v>{'SheetId':'0e67e680-b807-4d33-99c0-7b78881f5ae3','UId':'d548c3e3-1502-45fc-ac84-2e6ed3c0c2b0','Col':1,'Row':37,'ColDynamic':1,'RowDynamic':36,'Format':'string','Value':'II.2','TargetCode':''}</v>
      </c>
    </row>
    <row r="95" spans="1:1" x14ac:dyDescent="0.25">
      <c r="A95" t="str">
        <f>CONCATENATE("{'SheetId':'0e67e680-b807-4d33-99c0-7b78881f5ae3'",",","'UId':'a9ae3b70-e29b-4bf1-bbf5-5eb74c091677'",",'Col':",COLUMN(BCTaiSan_06027!B37),",'Row':",ROW(BCTaiSan_06027!B37),",","'ColDynamic':",COLUMN(BCTaiSan_06027!B36),",","'RowDynamic':",ROW(BCTaiSan_06027!B36),",","'Format':'string'",",'Value':'",SUBSTITUTE(BCTaiSan_06027!B37,"'","\'"),"','TargetCode':''}")</f>
        <v>{'SheetId':'0e67e680-b807-4d33-99c0-7b78881f5ae3','UId':'a9ae3b70-e29b-4bf1-bbf5-5eb74c091677','Col':2,'Row':37,'ColDynamic':2,'RowDynamic':36,'Format':'string','Value':'Tiền phải thanh toán mua chứng khoán (kê chi tiết)','TargetCode':''}</v>
      </c>
    </row>
    <row r="96" spans="1:1" x14ac:dyDescent="0.25">
      <c r="A96" t="str">
        <f>CONCATENATE("{'SheetId':'0e67e680-b807-4d33-99c0-7b78881f5ae3'",",","'UId':'097ee258-be00-4608-8dc1-f420aabf1dda'",",'Col':",COLUMN(BCTaiSan_06027!C37),",'Row':",ROW(BCTaiSan_06027!C37),",","'ColDynamic':",COLUMN(BCTaiSan_06027!C36),",","'RowDynamic':",ROW(BCTaiSan_06027!C36),",","'Format':'string'",",'Value':'",SUBSTITUTE(BCTaiSan_06027!C37,"'","\'"),"','TargetCode':''}")</f>
        <v>{'SheetId':'0e67e680-b807-4d33-99c0-7b78881f5ae3','UId':'097ee258-be00-4608-8dc1-f420aabf1dda','Col':3,'Row':37,'ColDynamic':3,'RowDynamic':36,'Format':'string','Value':'2214','TargetCode':''}</v>
      </c>
    </row>
    <row r="97" spans="1:1" x14ac:dyDescent="0.25">
      <c r="A97" t="str">
        <f>CONCATENATE("{'SheetId':'0e67e680-b807-4d33-99c0-7b78881f5ae3'",",","'UId':'c0a5eee6-84a8-4294-82d8-68a2433fd220'",",'Col':",COLUMN(BCTaiSan_06027!D37),",'Row':",ROW(BCTaiSan_06027!D37),",","'ColDynamic':",COLUMN(BCTaiSan_06027!D36),",","'RowDynamic':",ROW(BCTaiSan_06027!D36),",","'Format':'numberic'",",'Value':'",SUBSTITUTE(BCTaiSan_06027!D37,"'","\'"),"','TargetCode':''}")</f>
        <v>{'SheetId':'0e67e680-b807-4d33-99c0-7b78881f5ae3','UId':'c0a5eee6-84a8-4294-82d8-68a2433fd220','Col':4,'Row':37,'ColDynamic':4,'RowDynamic':36,'Format':'numberic','Value':' ','TargetCode':''}</v>
      </c>
    </row>
    <row r="98" spans="1:1" x14ac:dyDescent="0.25">
      <c r="A98" t="str">
        <f>CONCATENATE("{'SheetId':'0e67e680-b807-4d33-99c0-7b78881f5ae3'",",","'UId':'a4ede6ba-ec49-4991-9f32-c8e9bcfe31d0'",",'Col':",COLUMN(BCTaiSan_06027!E37),",'Row':",ROW(BCTaiSan_06027!E37),",","'ColDynamic':",COLUMN(BCTaiSan_06027!E36),",","'RowDynamic':",ROW(BCTaiSan_06027!E36),",","'Format':'numberic'",",'Value':'",SUBSTITUTE(BCTaiSan_06027!E37,"'","\'"),"','TargetCode':''}")</f>
        <v>{'SheetId':'0e67e680-b807-4d33-99c0-7b78881f5ae3','UId':'a4ede6ba-ec49-4991-9f32-c8e9bcfe31d0','Col':5,'Row':37,'ColDynamic':5,'RowDynamic':36,'Format':'numberic','Value':' ','TargetCode':''}</v>
      </c>
    </row>
    <row r="99" spans="1:1" x14ac:dyDescent="0.25">
      <c r="A99" t="str">
        <f>CONCATENATE("{'SheetId':'0e67e680-b807-4d33-99c0-7b78881f5ae3'",",","'UId':'ebe7f90a-4c76-4d55-af2e-bf84fb789084'",",'Col':",COLUMN(BCTaiSan_06027!F37),",'Row':",ROW(BCTaiSan_06027!F37),",","'ColDynamic':",COLUMN(BCTaiSan_06027!F36),",","'RowDynamic':",ROW(BCTaiSan_06027!F36),",","'Format':'numberic'",",'Value':'",SUBSTITUTE(BCTaiSan_06027!F37,"'","\'"),"','TargetCode':''}")</f>
        <v>{'SheetId':'0e67e680-b807-4d33-99c0-7b78881f5ae3','UId':'ebe7f90a-4c76-4d55-af2e-bf84fb789084','Col':6,'Row':37,'ColDynamic':6,'RowDynamic':36,'Format':'numberic','Value':' ','TargetCode':''}</v>
      </c>
    </row>
    <row r="100" spans="1:1" x14ac:dyDescent="0.25">
      <c r="A100" t="str">
        <f>CONCATENATE("{'SheetId':'0e67e680-b807-4d33-99c0-7b78881f5ae3'",",","'UId':'58e21377-a719-4e89-80fb-23a88c96320b'",",'Col':",COLUMN(BCTaiSan_06027!A39),",'Row':",ROW(BCTaiSan_06027!A39),",","'ColDynamic':",COLUMN(BCTaiSan_06027!A23),",","'RowDynamic':",ROW(BCTaiSan_06027!A23),",","'Format':'numberic'",",'Value':'",SUBSTITUTE(BCTaiSan_06027!A39,"'","\'"),"','TargetCode':''}")</f>
        <v>{'SheetId':'0e67e680-b807-4d33-99c0-7b78881f5ae3','UId':'58e21377-a719-4e89-80fb-23a88c96320b','Col':1,'Row':39,'ColDynamic':1,'RowDynamic':23,'Format':'numberic','Value':'','TargetCode':''}</v>
      </c>
    </row>
    <row r="101" spans="1:1" x14ac:dyDescent="0.25">
      <c r="A101" t="str">
        <f>CONCATENATE("{'SheetId':'0e67e680-b807-4d33-99c0-7b78881f5ae3'",",","'UId':'057ab56e-3793-4727-b4fd-1da089f66590'",",'Col':",COLUMN(BCTaiSan_06027!B39),",'Row':",ROW(BCTaiSan_06027!B39),",","'ColDynamic':",COLUMN(BCTaiSan_06027!B23),",","'RowDynamic':",ROW(BCTaiSan_06027!B23),",","'Format':'string'",",'Value':'",SUBSTITUTE(BCTaiSan_06027!B39,"'","\'"),"','TargetCode':''}")</f>
        <v>{'SheetId':'0e67e680-b807-4d33-99c0-7b78881f5ae3','UId':'057ab56e-3793-4727-b4fd-1da089f66590','Col':2,'Row':39,'ColDynamic':2,'RowDynamic':23,'Format':'string','Value':'','TargetCode':''}</v>
      </c>
    </row>
    <row r="102" spans="1:1" x14ac:dyDescent="0.25">
      <c r="A102" t="str">
        <f>CONCATENATE("{'SheetId':'0e67e680-b807-4d33-99c0-7b78881f5ae3'",",","'UId':'eb909b8e-e707-4882-a3a2-de732a92a8c7'",",'Col':",COLUMN(BCTaiSan_06027!C39),",'Row':",ROW(BCTaiSan_06027!C39),",","'ColDynamic':",COLUMN(BCTaiSan_06027!C23),",","'RowDynamic':",ROW(BCTaiSan_06027!C23),",","'Format':'numberic'",",'Value':'",SUBSTITUTE(BCTaiSan_06027!C39,"'","\'"),"','TargetCode':''}")</f>
        <v>{'SheetId':'0e67e680-b807-4d33-99c0-7b78881f5ae3','UId':'eb909b8e-e707-4882-a3a2-de732a92a8c7','Col':3,'Row':39,'ColDynamic':3,'RowDynamic':23,'Format':'numberic','Value':'','TargetCode':''}</v>
      </c>
    </row>
    <row r="103" spans="1:1" x14ac:dyDescent="0.25">
      <c r="A103" t="str">
        <f>CONCATENATE("{'SheetId':'0e67e680-b807-4d33-99c0-7b78881f5ae3'",",","'UId':'ba96be21-e7d2-468c-94f7-69e2d9c3def9'",",'Col':",COLUMN(BCTaiSan_06027!D39),",'Row':",ROW(BCTaiSan_06027!D39),",","'ColDynamic':",COLUMN(BCTaiSan_06027!D23),",","'RowDynamic':",ROW(BCTaiSan_06027!D23),",","'Format':'numberic'",",'Value':'",SUBSTITUTE(BCTaiSan_06027!D39,"'","\'"),"','TargetCode':''}")</f>
        <v>{'SheetId':'0e67e680-b807-4d33-99c0-7b78881f5ae3','UId':'ba96be21-e7d2-468c-94f7-69e2d9c3def9','Col':4,'Row':39,'ColDynamic':4,'RowDynamic':23,'Format':'numberic','Value':' ','TargetCode':''}</v>
      </c>
    </row>
    <row r="104" spans="1:1" x14ac:dyDescent="0.25">
      <c r="A104" t="str">
        <f>CONCATENATE("{'SheetId':'0e67e680-b807-4d33-99c0-7b78881f5ae3'",",","'UId':'4b13ebd4-ed25-4cf3-9c4a-60a73dc646a9'",",'Col':",COLUMN(BCTaiSan_06027!E39),",'Row':",ROW(BCTaiSan_06027!E39),",","'ColDynamic':",COLUMN(BCTaiSan_06027!E23),",","'RowDynamic':",ROW(BCTaiSan_06027!E23),",","'Format':'numberic'",",'Value':'",SUBSTITUTE(BCTaiSan_06027!E39,"'","\'"),"','TargetCode':''}")</f>
        <v>{'SheetId':'0e67e680-b807-4d33-99c0-7b78881f5ae3','UId':'4b13ebd4-ed25-4cf3-9c4a-60a73dc646a9','Col':5,'Row':39,'ColDynamic':5,'RowDynamic':23,'Format':'numberic','Value':' ','TargetCode':''}</v>
      </c>
    </row>
    <row r="105" spans="1:1" x14ac:dyDescent="0.25">
      <c r="A105" t="str">
        <f>CONCATENATE("{'SheetId':'0e67e680-b807-4d33-99c0-7b78881f5ae3'",",","'UId':'8b67476d-68af-436e-87a4-0029abbf73d8'",",'Col':",COLUMN(BCTaiSan_06027!F39),",'Row':",ROW(BCTaiSan_06027!F39),",","'ColDynamic':",COLUMN(BCTaiSan_06027!F23),",","'RowDynamic':",ROW(BCTaiSan_06027!F23),",","'Format':'numberic'",",'Value':'",SUBSTITUTE(BCTaiSan_06027!F39,"'","\'"),"','TargetCode':''}")</f>
        <v>{'SheetId':'0e67e680-b807-4d33-99c0-7b78881f5ae3','UId':'8b67476d-68af-436e-87a4-0029abbf73d8','Col':6,'Row':39,'ColDynamic':6,'RowDynamic':23,'Format':'numberic','Value':' ','TargetCode':''}</v>
      </c>
    </row>
    <row r="106" spans="1:1" x14ac:dyDescent="0.25">
      <c r="A106" t="str">
        <f>CONCATENATE("{'SheetId':'0e67e680-b807-4d33-99c0-7b78881f5ae3'",",","'UId':'6823b56c-6355-4646-a028-45bac846780f'",",'Col':",COLUMN(BCTaiSan_06027!D40),",'Row':",ROW(BCTaiSan_06027!D40),",","'Format':'numberic'",",'Value':'",SUBSTITUTE(BCTaiSan_06027!D40,"'","\'"),"','TargetCode':''}")</f>
        <v>{'SheetId':'0e67e680-b807-4d33-99c0-7b78881f5ae3','UId':'6823b56c-6355-4646-a028-45bac846780f','Col':4,'Row':40,'Format':'numberic','Value':'649169652','TargetCode':''}</v>
      </c>
    </row>
    <row r="107" spans="1:1" x14ac:dyDescent="0.25">
      <c r="A107" t="str">
        <f>CONCATENATE("{'SheetId':'0e67e680-b807-4d33-99c0-7b78881f5ae3'",",","'UId':'3318279c-387a-4099-bb92-e31c1fe449fe'",",'Col':",COLUMN(BCTaiSan_06027!E40),",'Row':",ROW(BCTaiSan_06027!E40),",","'Format':'numberic'",",'Value':'",SUBSTITUTE(BCTaiSan_06027!E40,"'","\'"),"','TargetCode':''}")</f>
        <v>{'SheetId':'0e67e680-b807-4d33-99c0-7b78881f5ae3','UId':'3318279c-387a-4099-bb92-e31c1fe449fe','Col':5,'Row':40,'Format':'numberic','Value':'400488498','TargetCode':''}</v>
      </c>
    </row>
    <row r="108" spans="1:1" x14ac:dyDescent="0.25">
      <c r="A108" t="str">
        <f>CONCATENATE("{'SheetId':'0e67e680-b807-4d33-99c0-7b78881f5ae3'",",","'UId':'4e4bdcf0-80c6-4aab-a280-ce14045479a2'",",'Col':",COLUMN(BCTaiSan_06027!F40),",'Row':",ROW(BCTaiSan_06027!F40),",","'Format':'numberic'",",'Value':'",SUBSTITUTE(BCTaiSan_06027!F40,"'","\'"),"','TargetCode':''}")</f>
        <v>{'SheetId':'0e67e680-b807-4d33-99c0-7b78881f5ae3','UId':'4e4bdcf0-80c6-4aab-a280-ce14045479a2','Col':6,'Row':40,'Format':'numberic','Value':'2.68241844401449','TargetCode':''}</v>
      </c>
    </row>
    <row r="109" spans="1:1" x14ac:dyDescent="0.25">
      <c r="A109" t="str">
        <f>CONCATENATE("{'SheetId':'0e67e680-b807-4d33-99c0-7b78881f5ae3'",",","'UId':'86156d9a-5419-49e8-80ee-8b1613fb9536'",",'Col':",COLUMN(BCTaiSan_06027!A58),",'Row':",ROW(BCTaiSan_06027!A58),",","'ColDynamic':",COLUMN(BCTaiSan_06027!A34),",","'RowDynamic':",ROW(BCTaiSan_06027!A34),",","'Format':'numberic'",",'Value':'",SUBSTITUTE(BCTaiSan_06027!A58,"'","\'"),"','TargetCode':''}")</f>
        <v>{'SheetId':'0e67e680-b807-4d33-99c0-7b78881f5ae3','UId':'86156d9a-5419-49e8-80ee-8b1613fb9536','Col':1,'Row':58,'ColDynamic':1,'RowDynamic':34,'Format':'numberic','Value':'','TargetCode':''}</v>
      </c>
    </row>
    <row r="110" spans="1:1" x14ac:dyDescent="0.25">
      <c r="A110" t="str">
        <f>CONCATENATE("{'SheetId':'0e67e680-b807-4d33-99c0-7b78881f5ae3'",",","'UId':'c8455213-9e22-4e00-855c-d23497aa3ad3'",",'Col':",COLUMN(BCTaiSan_06027!B58),",'Row':",ROW(BCTaiSan_06027!B58),",","'ColDynamic':",COLUMN(BCTaiSan_06027!B34),",","'RowDynamic':",ROW(BCTaiSan_06027!B34),",","'Format':'string'",",'Value':'",SUBSTITUTE(BCTaiSan_06027!B58,"'","\'"),"','TargetCode':''}")</f>
        <v>{'SheetId':'0e67e680-b807-4d33-99c0-7b78881f5ae3','UId':'c8455213-9e22-4e00-855c-d23497aa3ad3','Col':2,'Row':58,'ColDynamic':2,'RowDynamic':34,'Format':'string','Value':'Phải trả khác','TargetCode':''}</v>
      </c>
    </row>
    <row r="111" spans="1:1" x14ac:dyDescent="0.25">
      <c r="A111" t="str">
        <f>CONCATENATE("{'SheetId':'0e67e680-b807-4d33-99c0-7b78881f5ae3'",",","'UId':'d9e7d136-a533-46c2-b197-f22c0d7194d4'",",'Col':",COLUMN(BCTaiSan_06027!C58),",'Row':",ROW(BCTaiSan_06027!C58),",","'ColDynamic':",COLUMN(BCTaiSan_06027!C34),",","'RowDynamic':",ROW(BCTaiSan_06027!C34),",","'Format':'numberic'",",'Value':'",SUBSTITUTE(BCTaiSan_06027!C58,"'","\'"),"','TargetCode':''}")</f>
        <v>{'SheetId':'0e67e680-b807-4d33-99c0-7b78881f5ae3','UId':'d9e7d136-a533-46c2-b197-f22c0d7194d4','Col':3,'Row':58,'ColDynamic':3,'RowDynamic':34,'Format':'numberic','Value':'2215.17','TargetCode':''}</v>
      </c>
    </row>
    <row r="112" spans="1:1" x14ac:dyDescent="0.25">
      <c r="A112" t="str">
        <f>CONCATENATE("{'SheetId':'0e67e680-b807-4d33-99c0-7b78881f5ae3'",",","'UId':'8d4f19d9-f5c2-4bf7-96e9-f9107e17baec'",",'Col':",COLUMN(BCTaiSan_06027!D58),",'Row':",ROW(BCTaiSan_06027!D58),",","'ColDynamic':",COLUMN(BCTaiSan_06027!D34),",","'RowDynamic':",ROW(BCTaiSan_06027!D34),",","'Format':'numberic'",",'Value':'",SUBSTITUTE(BCTaiSan_06027!D58,"'","\'"),"','TargetCode':''}")</f>
        <v>{'SheetId':'0e67e680-b807-4d33-99c0-7b78881f5ae3','UId':'8d4f19d9-f5c2-4bf7-96e9-f9107e17baec','Col':4,'Row':58,'ColDynamic':4,'RowDynamic':34,'Format':'numberic','Value':'','TargetCode':''}</v>
      </c>
    </row>
    <row r="113" spans="1:1" x14ac:dyDescent="0.25">
      <c r="A113" t="str">
        <f>CONCATENATE("{'SheetId':'0e67e680-b807-4d33-99c0-7b78881f5ae3'",",","'UId':'599e1d93-b92c-4a4c-b0ed-6b23cc561218'",",'Col':",COLUMN(BCTaiSan_06027!E58),",'Row':",ROW(BCTaiSan_06027!E58),",","'ColDynamic':",COLUMN(BCTaiSan_06027!E34),",","'RowDynamic':",ROW(BCTaiSan_06027!E34),",","'Format':'numberic'",",'Value':'",SUBSTITUTE(BCTaiSan_06027!E58,"'","\'"),"','TargetCode':''}")</f>
        <v>{'SheetId':'0e67e680-b807-4d33-99c0-7b78881f5ae3','UId':'599e1d93-b92c-4a4c-b0ed-6b23cc561218','Col':5,'Row':58,'ColDynamic':5,'RowDynamic':34,'Format':'numberic','Value':'','TargetCode':''}</v>
      </c>
    </row>
    <row r="114" spans="1:1" x14ac:dyDescent="0.25">
      <c r="A114" t="str">
        <f>CONCATENATE("{'SheetId':'0e67e680-b807-4d33-99c0-7b78881f5ae3'",",","'UId':'147436ab-04be-44a5-bbed-cb05e3abc871'",",'Col':",COLUMN(BCTaiSan_06027!F58),",'Row':",ROW(BCTaiSan_06027!F58),",","'ColDynamic':",COLUMN(BCTaiSan_06027!F34),",","'RowDynamic':",ROW(BCTaiSan_06027!F34),",","'Format':'numberic'",",'Value':'",SUBSTITUTE(BCTaiSan_06027!F58,"'","\'"),"','TargetCode':''}")</f>
        <v>{'SheetId':'0e67e680-b807-4d33-99c0-7b78881f5ae3','UId':'147436ab-04be-44a5-bbed-cb05e3abc871','Col':6,'Row':58,'ColDynamic':6,'RowDynamic':34,'Format':'numberic','Value':'','TargetCode':''}</v>
      </c>
    </row>
    <row r="115" spans="1:1" x14ac:dyDescent="0.25">
      <c r="A115" t="str">
        <f>CONCATENATE("{'SheetId':'0e67e680-b807-4d33-99c0-7b78881f5ae3'",",","'UId':'3c70b8a9-b1ec-43c2-876f-82404e71a395'",",'Col':",COLUMN(BCTaiSan_06027!D59),",'Row':",ROW(BCTaiSan_06027!D59),",","'Format':'numberic'",",'Value':'",SUBSTITUTE(BCTaiSan_06027!D59,"'","\'"),"','TargetCode':''}")</f>
        <v>{'SheetId':'0e67e680-b807-4d33-99c0-7b78881f5ae3','UId':'3c70b8a9-b1ec-43c2-876f-82404e71a395','Col':4,'Row':59,'Format':'numberic','Value':'649169652','TargetCode':''}</v>
      </c>
    </row>
    <row r="116" spans="1:1" x14ac:dyDescent="0.25">
      <c r="A116" t="str">
        <f>CONCATENATE("{'SheetId':'0e67e680-b807-4d33-99c0-7b78881f5ae3'",",","'UId':'12d35449-1610-445d-a82a-ca6aa3c24666'",",'Col':",COLUMN(BCTaiSan_06027!E59),",'Row':",ROW(BCTaiSan_06027!E59),",","'Format':'numberic'",",'Value':'",SUBSTITUTE(BCTaiSan_06027!E59,"'","\'"),"','TargetCode':''}")</f>
        <v>{'SheetId':'0e67e680-b807-4d33-99c0-7b78881f5ae3','UId':'12d35449-1610-445d-a82a-ca6aa3c24666','Col':5,'Row':59,'Format':'numberic','Value':'400488498','TargetCode':''}</v>
      </c>
    </row>
    <row r="117" spans="1:1" x14ac:dyDescent="0.25">
      <c r="A117" t="str">
        <f>CONCATENATE("{'SheetId':'0e67e680-b807-4d33-99c0-7b78881f5ae3'",",","'UId':'12315a60-eed3-4b10-a10c-2f67a18ee638'",",'Col':",COLUMN(BCTaiSan_06027!F59),",'Row':",ROW(BCTaiSan_06027!F59),",","'Format':'numberic'",",'Value':'",SUBSTITUTE(BCTaiSan_06027!F59,"'","\'"),"','TargetCode':''}")</f>
        <v>{'SheetId':'0e67e680-b807-4d33-99c0-7b78881f5ae3','UId':'12315a60-eed3-4b10-a10c-2f67a18ee638','Col':6,'Row':59,'Format':'numberic','Value':'2.68241844401449','TargetCode':''}</v>
      </c>
    </row>
    <row r="118" spans="1:1" x14ac:dyDescent="0.25">
      <c r="A118" t="str">
        <f>CONCATENATE("{'SheetId':'0e67e680-b807-4d33-99c0-7b78881f5ae3'",",","'UId':'47fa62ea-4432-4646-9d4f-ee5aab71af85'",",'Col':",COLUMN(BCTaiSan_06027!D60),",'Row':",ROW(BCTaiSan_06027!D60),",","'Format':'numberic'",",'Value':'",SUBSTITUTE(BCTaiSan_06027!D60,"'","\'"),"','TargetCode':''}")</f>
        <v>{'SheetId':'0e67e680-b807-4d33-99c0-7b78881f5ae3','UId':'47fa62ea-4432-4646-9d4f-ee5aab71af85','Col':4,'Row':60,'Format':'numberic','Value':'69172195900','TargetCode':''}</v>
      </c>
    </row>
    <row r="119" spans="1:1" x14ac:dyDescent="0.25">
      <c r="A119" t="str">
        <f>CONCATENATE("{'SheetId':'0e67e680-b807-4d33-99c0-7b78881f5ae3'",",","'UId':'3afb4556-da28-46fc-a2b2-36ba72752042'",",'Col':",COLUMN(BCTaiSan_06027!E60),",'Row':",ROW(BCTaiSan_06027!E60),",","'Format':'numberic'",",'Value':'",SUBSTITUTE(BCTaiSan_06027!E60,"'","\'"),"','TargetCode':''}")</f>
        <v>{'SheetId':'0e67e680-b807-4d33-99c0-7b78881f5ae3','UId':'3afb4556-da28-46fc-a2b2-36ba72752042','Col':5,'Row':60,'Format':'numberic','Value':'71247626810','TargetCode':''}</v>
      </c>
    </row>
    <row r="120" spans="1:1" x14ac:dyDescent="0.25">
      <c r="A120" t="str">
        <f>CONCATENATE("{'SheetId':'0e67e680-b807-4d33-99c0-7b78881f5ae3'",",","'UId':'76b3aaa6-980e-4c01-b289-c500e2a6bc24'",",'Col':",COLUMN(BCTaiSan_06027!F60),",'Row':",ROW(BCTaiSan_06027!F60),",","'Format':'numberic'",",'Value':'",SUBSTITUTE(BCTaiSan_06027!F60,"'","\'"),"','TargetCode':''}")</f>
        <v>{'SheetId':'0e67e680-b807-4d33-99c0-7b78881f5ae3','UId':'76b3aaa6-980e-4c01-b289-c500e2a6bc24','Col':6,'Row':60,'Format':'numberic','Value':'1.50609823550441','TargetCode':''}</v>
      </c>
    </row>
    <row r="121" spans="1:1" x14ac:dyDescent="0.25">
      <c r="A121" t="str">
        <f>CONCATENATE("{'SheetId':'0e67e680-b807-4d33-99c0-7b78881f5ae3'",",","'UId':'7104513d-d6f9-4449-8a07-2e2ffcb96545'",",'Col':",COLUMN(BCTaiSan_06027!D61),",'Row':",ROW(BCTaiSan_06027!D61),",","'Format':'numberic'",",'Value':'",SUBSTITUTE(BCTaiSan_06027!D61,"'","\'"),"','TargetCode':''}")</f>
        <v>{'SheetId':'0e67e680-b807-4d33-99c0-7b78881f5ae3','UId':'7104513d-d6f9-4449-8a07-2e2ffcb96545','Col':4,'Row':61,'Format':'numberic','Value':'6010812.22','TargetCode':''}</v>
      </c>
    </row>
    <row r="122" spans="1:1" x14ac:dyDescent="0.25">
      <c r="A122" t="str">
        <f>CONCATENATE("{'SheetId':'0e67e680-b807-4d33-99c0-7b78881f5ae3'",",","'UId':'3e6dbc06-a87f-42e5-8f05-e55e94914d01'",",'Col':",COLUMN(BCTaiSan_06027!E61),",'Row':",ROW(BCTaiSan_06027!E61),",","'Format':'numberic'",",'Value':'",SUBSTITUTE(BCTaiSan_06027!E61,"'","\'"),"','TargetCode':''}")</f>
        <v>{'SheetId':'0e67e680-b807-4d33-99c0-7b78881f5ae3','UId':'3e6dbc06-a87f-42e5-8f05-e55e94914d01','Col':5,'Row':61,'Format':'numberic','Value':'6257554.71','TargetCode':''}</v>
      </c>
    </row>
    <row r="123" spans="1:1" x14ac:dyDescent="0.25">
      <c r="A123" t="str">
        <f>CONCATENATE("{'SheetId':'0e67e680-b807-4d33-99c0-7b78881f5ae3'",",","'UId':'f428fa58-01e3-47d4-8c5d-1c46168be529'",",'Col':",COLUMN(BCTaiSan_06027!F61),",'Row':",ROW(BCTaiSan_06027!F61),",","'Format':'numberic'",",'Value':'",SUBSTITUTE(BCTaiSan_06027!F61,"'","\'"),"','TargetCode':''}")</f>
        <v>{'SheetId':'0e67e680-b807-4d33-99c0-7b78881f5ae3','UId':'f428fa58-01e3-47d4-8c5d-1c46168be529','Col':6,'Row':61,'Format':'numberic','Value':'1.42990986833109','TargetCode':''}</v>
      </c>
    </row>
    <row r="124" spans="1:1" x14ac:dyDescent="0.25">
      <c r="A124" t="str">
        <f>CONCATENATE("{'SheetId':'0e67e680-b807-4d33-99c0-7b78881f5ae3'",",","'UId':'4e4f6161-da0f-463f-8dd1-39772b1d4eda'",",'Col':",COLUMN(BCTaiSan_06027!D62),",'Row':",ROW(BCTaiSan_06027!D62),",","'Format':'numberic'",",'Value':'",SUBSTITUTE(BCTaiSan_06027!D62,"'","\'"),"','TargetCode':''}")</f>
        <v>{'SheetId':'0e67e680-b807-4d33-99c0-7b78881f5ae3','UId':'4e4f6161-da0f-463f-8dd1-39772b1d4eda','Col':4,'Row':62,'Format':'numberic','Value':'11507.96','TargetCode':''}</v>
      </c>
    </row>
    <row r="125" spans="1:1" x14ac:dyDescent="0.25">
      <c r="A125" t="str">
        <f>CONCATENATE("{'SheetId':'0e67e680-b807-4d33-99c0-7b78881f5ae3'",",","'UId':'4a847a8c-942e-443a-8eae-7a36b88630ea'",",'Col':",COLUMN(BCTaiSan_06027!E62),",'Row':",ROW(BCTaiSan_06027!E62),",","'Format':'numberic'",",'Value':'",SUBSTITUTE(BCTaiSan_06027!E62,"'","\'"),"','TargetCode':''}")</f>
        <v>{'SheetId':'0e67e680-b807-4d33-99c0-7b78881f5ae3','UId':'4a847a8c-942e-443a-8eae-7a36b88630ea','Col':5,'Row':62,'Format':'numberic','Value':'11385.85','TargetCode':''}</v>
      </c>
    </row>
    <row r="126" spans="1:1" x14ac:dyDescent="0.25">
      <c r="A126" t="str">
        <f>CONCATENATE("{'SheetId':'0e67e680-b807-4d33-99c0-7b78881f5ae3'",",","'UId':'b1a27640-3dfd-4efe-90b1-884e8ae97752'",",'Col':",COLUMN(BCTaiSan_06027!F62),",'Row':",ROW(BCTaiSan_06027!F62),",","'Format':'numberic'",",'Value':'",SUBSTITUTE(BCTaiSan_06027!F62,"'","\'"),"','TargetCode':''}")</f>
        <v>{'SheetId':'0e67e680-b807-4d33-99c0-7b78881f5ae3','UId':'b1a27640-3dfd-4efe-90b1-884e8ae97752','Col':6,'Row':62,'Format':'numberic','Value':'1.05328209075574','TargetCode':''}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{'SheetId':'9e57442d-faa2-4732-bfe8-6082c7f4cc3b','UId':'1ab6082b-49bd-46b5-a368-d8740fb12834','Col':4,'Row':2,'Format':'numberic','Value':'448802948','TargetCode':''}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{'SheetId':'9e57442d-faa2-4732-bfe8-6082c7f4cc3b','UId':'220cbdc8-4631-4f07-a522-f901ab9a56b6','Col':5,'Row':2,'Format':'numberic','Value':'461097486','TargetCode':''}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{'SheetId':'9e57442d-faa2-4732-bfe8-6082c7f4cc3b','UId':'44591e3f-5579-49aa-bc70-68808b3d1875','Col':6,'Row':2,'Format':'numberic','Value':'2636988728','TargetCode':''}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{'SheetId':'9e57442d-faa2-4732-bfe8-6082c7f4cc3b','UId':'469f6a2b-25ef-4e27-93c5-0caee9db4d81','Col':4,'Row':5,'ColDynamic':4,'RowDynamic':4,'Format':'numberic','Value':'332389381','TargetCode':''}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{'SheetId':'9e57442d-faa2-4732-bfe8-6082c7f4cc3b','UId':'7b8d3f89-6827-40c2-b297-cf7a42237b42','Col':5,'Row':5,'ColDynamic':5,'RowDynamic':4,'Format':'numberic','Value':'353346785','TargetCode':''}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{'SheetId':'9e57442d-faa2-4732-bfe8-6082c7f4cc3b','UId':'4ae5c9f2-f277-4de6-a00c-b59eae1b7410','Col':6,'Row':5,'ColDynamic':6,'RowDynamic':4,'Format':'numberic','Value':'2114172515','TargetCode':''}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{'SheetId':'9e57442d-faa2-4732-bfe8-6082c7f4cc3b','UId':'5cf117a3-96d2-4aaf-916d-02b16ba83420','Col':4,'Row':7,'ColDynamic':4,'RowDynamic':4,'Format':'numberic','Value':'116413567','TargetCode':''}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{'SheetId':'9e57442d-faa2-4732-bfe8-6082c7f4cc3b','UId':'89c23fea-c054-41d5-9d1e-0958d45c7a95','Col':5,'Row':7,'ColDynamic':5,'RowDynamic':4,'Format':'numberic','Value':'107750701','TargetCode':''}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{'SheetId':'9e57442d-faa2-4732-bfe8-6082c7f4cc3b','UId':'d5829e20-95a8-4535-904c-7e09f2cdc9f2','Col':6,'Row':7,'ColDynamic':6,'RowDynamic':4,'Format':'numberic','Value':'522816213','TargetCode':''}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{'SheetId':'9e57442d-faa2-4732-bfe8-6082c7f4cc3b','UId':'21f3c77c-886e-43f3-9ba5-fdc740bf45a7','Col':4,'Row':11,'ColDynamic':4,'RowDynamic':8,'Format':'numberic','Value':'154013996','TargetCode':''}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{'SheetId':'9e57442d-faa2-4732-bfe8-6082c7f4cc3b','UId':'fff53ed1-05e1-4ac8-8249-2f48edf9fa14','Col':5,'Row':11,'ColDynamic':5,'RowDynamic':8,'Format':'numberic','Value':'151523986','TargetCode':''}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{'SheetId':'9e57442d-faa2-4732-bfe8-6082c7f4cc3b','UId':'c1a4252e-e2cb-4233-bed1-d3afc836ccc8','Col':6,'Row':11,'ColDynamic':6,'RowDynamic':8,'Format':'numberic','Value':'814785008','TargetCode':''}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{'SheetId':'9e57442d-faa2-4732-bfe8-6082c7f4cc3b','UId':'2b4c7218-ef2f-452d-80ea-cb1d29493e04','Col':4,'Row':12,'Format':'numberic','Value':'69071690','TargetCode':''}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{'SheetId':'9e57442d-faa2-4732-bfe8-6082c7f4cc3b','UId':'2916fb19-bceb-454d-ad42-4fc7a299a2a3','Col':5,'Row':12,'Format':'numberic','Value':'69319956','TargetCode':''}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{'SheetId':'9e57442d-faa2-4732-bfe8-6082c7f4cc3b','UId':'4e500903-fadf-4a73-8849-257ec68842d0','Col':6,'Row':12,'Format':'numberic','Value':'401204988','TargetCode':''}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{'SheetId':'9e57442d-faa2-4732-bfe8-6082c7f4cc3b','UId':'157e5771-4dd4-4ed6-838c-69dd228515cd','Col':4,'Row':14,'ColDynamic':4,'RowDynamic':11,'Format':'numberic','Value':'25606615','TargetCode':''}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{'SheetId':'9e57442d-faa2-4732-bfe8-6082c7f4cc3b','UId':'1e7708d3-6d2b-4639-8d85-59b3c9bf16f5','Col':5,'Row':14,'ColDynamic':5,'RowDynamic':11,'Format':'numberic','Value':'25576907','TargetCode':''}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{'SheetId':'9e57442d-faa2-4732-bfe8-6082c7f4cc3b','UId':'18031c0a-5fc4-4a35-8331-a60cef3972fd','Col':6,'Row':14,'ColDynamic':6,'RowDynamic':11,'Format':'numberic','Value':'153569403','TargetCode':''}</v>
      </c>
    </row>
    <row r="166" spans="1:1" x14ac:dyDescent="0.25">
      <c r="A166" t="str">
        <f>CONCATENATE("{'SheetId':'9e57442d-faa2-4732-bfe8-6082c7f4cc3b'",",","'UId':'e9ca383c-5709-4691-85b7-b057e6160cd1'",",'Col':",COLUMN(BCKetQuaHoatDong_06028!A18),",'Row':",ROW(BCKetQuaHoatDong_06028!A18),",","'ColDynamic':",COLUMN(BCKetQuaHoatDong_06028!A9),",","'RowDynamic':",ROW(BCKetQuaHoatDong_06028!A9),",","'Format':'numberic'",",'Value':'",SUBSTITUTE(BCKetQuaHoatDong_06028!A18,"'","\'"),"','TargetCode':''}")</f>
        <v>{'SheetId':'9e57442d-faa2-4732-bfe8-6082c7f4cc3b','UId':'e9ca383c-5709-4691-85b7-b057e6160cd1','Col':1,'Row':18,'ColDynamic':1,'RowDynamic':9,'Format':'numberic','Value':'','TargetCode':''}</v>
      </c>
    </row>
    <row r="167" spans="1:1" x14ac:dyDescent="0.25">
      <c r="A167" t="str">
        <f>CONCATENATE("{'SheetId':'9e57442d-faa2-4732-bfe8-6082c7f4cc3b'",",","'UId':'bb4c4e63-9ff1-4c7f-9c20-cbf1eb834411'",",'Col':",COLUMN(BCKetQuaHoatDong_06028!B18),",'Row':",ROW(BCKetQuaHoatDong_06028!B18),",","'ColDynamic':",COLUMN(BCKetQuaHoatDong_06028!B9),",","'RowDynamic':",ROW(BCKetQuaHoatDong_06028!B9),",","'Format':'string'",",'Value':'",SUBSTITUTE(BCKetQuaHoatDong_06028!B18,"'","\'"),"','TargetCode':''}")</f>
        <v>{'SheetId':'9e57442d-faa2-4732-bfe8-6082c7f4cc3b','UId':'bb4c4e63-9ff1-4c7f-9c20-cbf1eb834411','Col':2,'Row':18,'ColDynamic':2,'RowDynamic':9,'Format':'string','Value':'Phí giám sát trả cho NHGS','TargetCode':''}</v>
      </c>
    </row>
    <row r="168" spans="1:1" x14ac:dyDescent="0.25">
      <c r="A168" t="str">
        <f>CONCATENATE("{'SheetId':'9e57442d-faa2-4732-bfe8-6082c7f4cc3b'",",","'UId':'cf469b2e-604b-4b36-a962-51a2cb87d71b'",",'Col':",COLUMN(BCKetQuaHoatDong_06028!C18),",'Row':",ROW(BCKetQuaHoatDong_06028!C18),",","'ColDynamic':",COLUMN(BCKetQuaHoatDong_06028!C9),",","'RowDynamic':",ROW(BCKetQuaHoatDong_06028!C9),",","'Format':'numberic'",",'Value':'",SUBSTITUTE(BCKetQuaHoatDong_06028!C18,"'","\'"),"','TargetCode':''}")</f>
        <v>{'SheetId':'9e57442d-faa2-4732-bfe8-6082c7f4cc3b','UId':'cf469b2e-604b-4b36-a962-51a2cb87d71b','Col':3,'Row':18,'ColDynamic':3,'RowDynamic':9,'Format':'numberic','Value':'2226.3','TargetCode':''}</v>
      </c>
    </row>
    <row r="169" spans="1:1" x14ac:dyDescent="0.25">
      <c r="A169" t="str">
        <f>CONCATENATE("{'SheetId':'9e57442d-faa2-4732-bfe8-6082c7f4cc3b'",",","'UId':'7236a2f7-3d85-4186-bd79-f815a5305bc0'",",'Col':",COLUMN(BCKetQuaHoatDong_06028!D18),",'Row':",ROW(BCKetQuaHoatDong_06028!D18),",","'ColDynamic':",COLUMN(BCKetQuaHoatDong_06028!D9),",","'RowDynamic':",ROW(BCKetQuaHoatDong_06028!D9),",","'Format':'numberic'",",'Value':'",SUBSTITUTE(BCKetQuaHoatDong_06028!D18,"'","\'"),"','TargetCode':''}")</f>
        <v>{'SheetId':'9e57442d-faa2-4732-bfe8-6082c7f4cc3b','UId':'7236a2f7-3d85-4186-bd79-f815a5305bc0','Col':4,'Row':18,'ColDynamic':4,'RowDynamic':9,'Format':'numberic','Value':'5500000','TargetCode':''}</v>
      </c>
    </row>
    <row r="170" spans="1:1" x14ac:dyDescent="0.25">
      <c r="A170" t="str">
        <f>CONCATENATE("{'SheetId':'9e57442d-faa2-4732-bfe8-6082c7f4cc3b'",",","'UId':'41d51be1-826a-424b-a1c3-9f433e0fa1e0'",",'Col':",COLUMN(BCKetQuaHoatDong_06028!E18),",'Row':",ROW(BCKetQuaHoatDong_06028!E18),",","'ColDynamic':",COLUMN(BCKetQuaHoatDong_06028!E9),",","'RowDynamic':",ROW(BCKetQuaHoatDong_06028!E9),",","'Format':'numberic'",",'Value':'",SUBSTITUTE(BCKetQuaHoatDong_06028!E18,"'","\'"),"','TargetCode':''}")</f>
        <v>{'SheetId':'9e57442d-faa2-4732-bfe8-6082c7f4cc3b','UId':'41d51be1-826a-424b-a1c3-9f433e0fa1e0','Col':5,'Row':18,'ColDynamic':5,'RowDynamic':9,'Format':'numberic','Value':'5500000','TargetCode':''}</v>
      </c>
    </row>
    <row r="171" spans="1:1" x14ac:dyDescent="0.25">
      <c r="A171" t="str">
        <f>CONCATENATE("{'SheetId':'9e57442d-faa2-4732-bfe8-6082c7f4cc3b'",",","'UId':'99b24644-99ee-4236-97d6-f31a397db047'",",'Col':",COLUMN(BCKetQuaHoatDong_06028!F18),",'Row':",ROW(BCKetQuaHoatDong_06028!F18),",","'ColDynamic':",COLUMN(BCKetQuaHoatDong_06028!F9),",","'RowDynamic':",ROW(BCKetQuaHoatDong_06028!F9),",","'Format':'numberic'",",'Value':'",SUBSTITUTE(BCKetQuaHoatDong_06028!F18,"'","\'"),"','TargetCode':''}")</f>
        <v>{'SheetId':'9e57442d-faa2-4732-bfe8-6082c7f4cc3b','UId':'99b24644-99ee-4236-97d6-f31a397db047','Col':6,'Row':18,'ColDynamic':6,'RowDynamic':9,'Format':'numberic','Value':'33000000','TargetCode':''}</v>
      </c>
    </row>
    <row r="172" spans="1:1" x14ac:dyDescent="0.25">
      <c r="A172" t="str">
        <f>CONCATENATE("{'SheetId':'9e57442d-faa2-4732-bfe8-6082c7f4cc3b'",",","'UId':'963cdae6-2163-4975-9a2a-f08497c7292d'",",'Col':",COLUMN(BCKetQuaHoatDong_06028!D19),",'Row':",ROW(BCKetQuaHoatDong_06028!D19),",","'Format':'numberic'",",'Value':'",SUBSTITUTE(BCKetQuaHoatDong_06028!D19,"'","\'"),"','TargetCode':''}")</f>
        <v>{'SheetId':'9e57442d-faa2-4732-bfe8-6082c7f4cc3b','UId':'963cdae6-2163-4975-9a2a-f08497c7292d','Col':4,'Row':19,'Format':'numberic','Value':'27500000','TargetCode':''}</v>
      </c>
    </row>
    <row r="173" spans="1:1" x14ac:dyDescent="0.25">
      <c r="A173" t="str">
        <f>CONCATENATE("{'SheetId':'9e57442d-faa2-4732-bfe8-6082c7f4cc3b'",",","'UId':'85eed99f-bfdc-4be7-9967-72d9b1d67a5b'",",'Col':",COLUMN(BCKetQuaHoatDong_06028!E19),",'Row':",ROW(BCKetQuaHoatDong_06028!E19),",","'Format':'numberic'",",'Value':'",SUBSTITUTE(BCKetQuaHoatDong_06028!E19,"'","\'"),"','TargetCode':''}")</f>
        <v>{'SheetId':'9e57442d-faa2-4732-bfe8-6082c7f4cc3b','UId':'85eed99f-bfdc-4be7-9967-72d9b1d67a5b','Col':5,'Row':19,'Format':'numberic','Value':'27500000','TargetCode':''}</v>
      </c>
    </row>
    <row r="174" spans="1:1" x14ac:dyDescent="0.25">
      <c r="A174" t="str">
        <f>CONCATENATE("{'SheetId':'9e57442d-faa2-4732-bfe8-6082c7f4cc3b'",",","'UId':'a66486eb-4505-4714-830d-ba2c3c0c6cd7'",",'Col':",COLUMN(BCKetQuaHoatDong_06028!F19),",'Row':",ROW(BCKetQuaHoatDong_06028!F19),",","'Format':'numberic'",",'Value':'",SUBSTITUTE(BCKetQuaHoatDong_06028!F19,"'","\'"),"','TargetCode':''}")</f>
        <v>{'SheetId':'9e57442d-faa2-4732-bfe8-6082c7f4cc3b','UId':'a66486eb-4505-4714-830d-ba2c3c0c6cd7','Col':6,'Row':19,'Format':'numberic','Value':'165000000','TargetCode':''}</v>
      </c>
    </row>
    <row r="175" spans="1:1" x14ac:dyDescent="0.25">
      <c r="A175" t="str">
        <f>CONCATENATE("{'SheetId':'9e57442d-faa2-4732-bfe8-6082c7f4cc3b'",",","'UId':'c4d597d3-d405-427b-a1fc-b787dad001d1'",",'Col':",COLUMN(BCKetQuaHoatDong_06028!A22),",'Row':",ROW(BCKetQuaHoatDong_06028!A22),",","'ColDynamic':",COLUMN(BCKetQuaHoatDong_06028!A14),",","'RowDynamic':",ROW(BCKetQuaHoatDong_06028!A14),",","'Format':'numberic'",",'Value':'",SUBSTITUTE(BCKetQuaHoatDong_06028!A22,"'","\'"),"','TargetCode':''}")</f>
        <v>{'SheetId':'9e57442d-faa2-4732-bfe8-6082c7f4cc3b','UId':'c4d597d3-d405-427b-a1fc-b787dad001d1','Col':1,'Row':22,'ColDynamic':1,'RowDynamic':14,'Format':'numberic','Value':'','TargetCode':''}</v>
      </c>
    </row>
    <row r="176" spans="1:1" x14ac:dyDescent="0.25">
      <c r="A176" t="str">
        <f>CONCATENATE("{'SheetId':'9e57442d-faa2-4732-bfe8-6082c7f4cc3b'",",","'UId':'34322b3d-66d9-48e2-a6ed-41ab46e75c3a'",",'Col':",COLUMN(BCKetQuaHoatDong_06028!B22),",'Row':",ROW(BCKetQuaHoatDong_06028!B22),",","'ColDynamic':",COLUMN(BCKetQuaHoatDong_06028!B14),",","'RowDynamic':",ROW(BCKetQuaHoatDong_06028!B14),",","'Format':'string'",",'Value':'",SUBSTITUTE(BCKetQuaHoatDong_06028!B22,"'","\'"),"','TargetCode':''}")</f>
        <v>{'SheetId':'9e57442d-faa2-4732-bfe8-6082c7f4cc3b','UId':'34322b3d-66d9-48e2-a6ed-41ab46e75c3a','Col':2,'Row':22,'ColDynamic':2,'RowDynamic':14,'Format':'string','Value':'Chi phí dịch vụ đại lý chuyển nhượng và các chi phí khác mà công ty quản lý quỹ trả cho VSD','TargetCode':''}</v>
      </c>
    </row>
    <row r="177" spans="1:1" x14ac:dyDescent="0.25">
      <c r="A177" t="str">
        <f>CONCATENATE("{'SheetId':'9e57442d-faa2-4732-bfe8-6082c7f4cc3b'",",","'UId':'aa871a8e-d54f-4ec3-8934-b4c5c8c253ff'",",'Col':",COLUMN(BCKetQuaHoatDong_06028!C22),",'Row':",ROW(BCKetQuaHoatDong_06028!C22),",","'ColDynamic':",COLUMN(BCKetQuaHoatDong_06028!C14),",","'RowDynamic':",ROW(BCKetQuaHoatDong_06028!C14),",","'Format':'numberic'",",'Value':'",SUBSTITUTE(BCKetQuaHoatDong_06028!C22,"'","\'"),"','TargetCode':''}")</f>
        <v>{'SheetId':'9e57442d-faa2-4732-bfe8-6082c7f4cc3b','UId':'aa871a8e-d54f-4ec3-8934-b4c5c8c253ff','Col':3,'Row':22,'ColDynamic':3,'RowDynamic':14,'Format':'numberic','Value':'2227.2','TargetCode':''}</v>
      </c>
    </row>
    <row r="178" spans="1:1" x14ac:dyDescent="0.25">
      <c r="A178" t="str">
        <f>CONCATENATE("{'SheetId':'9e57442d-faa2-4732-bfe8-6082c7f4cc3b'",",","'UId':'5e304af1-37e8-46ce-b68f-96ac1c745279'",",'Col':",COLUMN(BCKetQuaHoatDong_06028!D22),",'Row':",ROW(BCKetQuaHoatDong_06028!D22),",","'ColDynamic':",COLUMN(BCKetQuaHoatDong_06028!D14),",","'RowDynamic':",ROW(BCKetQuaHoatDong_06028!D14),",","'Format':'numberic'",",'Value':'",SUBSTITUTE(BCKetQuaHoatDong_06028!D22,"'","\'"),"','TargetCode':''}")</f>
        <v>{'SheetId':'9e57442d-faa2-4732-bfe8-6082c7f4cc3b','UId':'5e304af1-37e8-46ce-b68f-96ac1c745279','Col':4,'Row':22,'ColDynamic':4,'RowDynamic':14,'Format':'numberic','Value':'11000000','TargetCode':''}</v>
      </c>
    </row>
    <row r="179" spans="1:1" x14ac:dyDescent="0.25">
      <c r="A179" t="str">
        <f>CONCATENATE("{'SheetId':'9e57442d-faa2-4732-bfe8-6082c7f4cc3b'",",","'UId':'02dcd5d3-3a5e-4c36-9978-8477f2721b9f'",",'Col':",COLUMN(BCKetQuaHoatDong_06028!E22),",'Row':",ROW(BCKetQuaHoatDong_06028!E22),",","'ColDynamic':",COLUMN(BCKetQuaHoatDong_06028!E14),",","'RowDynamic':",ROW(BCKetQuaHoatDong_06028!E14),",","'Format':'numberic'",",'Value':'",SUBSTITUTE(BCKetQuaHoatDong_06028!E22,"'","\'"),"','TargetCode':''}")</f>
        <v>{'SheetId':'9e57442d-faa2-4732-bfe8-6082c7f4cc3b','UId':'02dcd5d3-3a5e-4c36-9978-8477f2721b9f','Col':5,'Row':22,'ColDynamic':5,'RowDynamic':14,'Format':'numberic','Value':'11000000','TargetCode':''}</v>
      </c>
    </row>
    <row r="180" spans="1:1" x14ac:dyDescent="0.25">
      <c r="A180" t="str">
        <f>CONCATENATE("{'SheetId':'9e57442d-faa2-4732-bfe8-6082c7f4cc3b'",",","'UId':'73293ce3-f1c4-49bf-9519-202708440388'",",'Col':",COLUMN(BCKetQuaHoatDong_06028!F22),",'Row':",ROW(BCKetQuaHoatDong_06028!F22),",","'ColDynamic':",COLUMN(BCKetQuaHoatDong_06028!F14),",","'RowDynamic':",ROW(BCKetQuaHoatDong_06028!F14),",","'Format':'numberic'",",'Value':'",SUBSTITUTE(BCKetQuaHoatDong_06028!F22,"'","\'"),"','TargetCode':''}")</f>
        <v>{'SheetId':'9e57442d-faa2-4732-bfe8-6082c7f4cc3b','UId':'73293ce3-f1c4-49bf-9519-202708440388','Col':6,'Row':22,'ColDynamic':6,'RowDynamic':14,'Format':'numberic','Value':'66000000','TargetCode':''}</v>
      </c>
    </row>
    <row r="181" spans="1:1" x14ac:dyDescent="0.25">
      <c r="A181" t="str">
        <f>CONCATENATE("{'SheetId':'9e57442d-faa2-4732-bfe8-6082c7f4cc3b'",",","'UId':'88d7b788-924c-41b1-9024-06cb828a057d'",",'Col':",COLUMN(BCKetQuaHoatDong_06028!D23),",'Row':",ROW(BCKetQuaHoatDong_06028!D23),",","'Format':'numberic'",",'Value':'",SUBSTITUTE(BCKetQuaHoatDong_06028!D23,"'","\'"),"','TargetCode':''}")</f>
        <v>{'SheetId':'9e57442d-faa2-4732-bfe8-6082c7f4cc3b','UId':'88d7b788-924c-41b1-9024-06cb828a057d','Col':4,'Row':23,'Format':'numberic','Value':'','TargetCode':''}</v>
      </c>
    </row>
    <row r="182" spans="1:1" x14ac:dyDescent="0.25">
      <c r="A182" t="str">
        <f>CONCATENATE("{'SheetId':'9e57442d-faa2-4732-bfe8-6082c7f4cc3b'",",","'UId':'56c81444-141c-4f3e-b219-ef50489aa3e6'",",'Col':",COLUMN(BCKetQuaHoatDong_06028!E23),",'Row':",ROW(BCKetQuaHoatDong_06028!E23),",","'Format':'numberic'",",'Value':'",SUBSTITUTE(BCKetQuaHoatDong_06028!E23,"'","\'"),"','TargetCode':''}")</f>
        <v>{'SheetId':'9e57442d-faa2-4732-bfe8-6082c7f4cc3b','UId':'56c81444-141c-4f3e-b219-ef50489aa3e6','Col':5,'Row':23,'Format':'numberic','Value':'','TargetCode':''}</v>
      </c>
    </row>
    <row r="183" spans="1:1" x14ac:dyDescent="0.25">
      <c r="A183" t="str">
        <f>CONCATENATE("{'SheetId':'9e57442d-faa2-4732-bfe8-6082c7f4cc3b'",",","'UId':'54ce9134-61e6-447d-89c5-0f14962d3277'",",'Col':",COLUMN(BCKetQuaHoatDong_06028!F23),",'Row':",ROW(BCKetQuaHoatDong_06028!F23),",","'Format':'numberic'",",'Value':'",SUBSTITUTE(BCKetQuaHoatDong_06028!F23,"'","\'"),"','TargetCode':''}")</f>
        <v>{'SheetId':'9e57442d-faa2-4732-bfe8-6082c7f4cc3b','UId':'54ce9134-61e6-447d-89c5-0f14962d3277','Col':6,'Row':23,'Format':'numberic','Value':'','TargetCode':''}</v>
      </c>
    </row>
    <row r="184" spans="1:1" x14ac:dyDescent="0.25">
      <c r="A184" t="str">
        <f>CONCATENATE("{'SheetId':'9e57442d-faa2-4732-bfe8-6082c7f4cc3b'",",","'UId':'d3cedd3c-516c-40e4-9090-8f026ffcdbb4'",",'Col':",COLUMN(BCKetQuaHoatDong_06028!A25),",'Row':",ROW(BCKetQuaHoatDong_06028!A25),",","'ColDynamic':",COLUMN(BCKetQuaHoatDong_06028!A24),",","'RowDynamic':",ROW(BCKetQuaHoatDong_06028!A24),",","'Format':'string'",",'Value':'",SUBSTITUTE(BCKetQuaHoatDong_06028!A25,"'","\'"),"','TargetCode':''}")</f>
        <v>{'SheetId':'9e57442d-faa2-4732-bfe8-6082c7f4cc3b','UId':'d3cedd3c-516c-40e4-9090-8f026ffcdbb4','Col':1,'Row':25,'ColDynamic':1,'RowDynamic':24,'Format':'string','Value':'5','TargetCode':''}</v>
      </c>
    </row>
    <row r="185" spans="1:1" x14ac:dyDescent="0.25">
      <c r="A185" t="str">
        <f>CONCATENATE("{'SheetId':'9e57442d-faa2-4732-bfe8-6082c7f4cc3b'",",","'UId':'fd9e1759-2314-441b-99e2-496ec3bce44d'",",'Col':",COLUMN(BCKetQuaHoatDong_06028!B25),",'Row':",ROW(BCKetQuaHoatDong_06028!B25),",","'ColDynamic':",COLUMN(BCKetQuaHoatDong_06028!B24),",","'RowDynamic':",ROW(BCKetQuaHoatDong_06028!B24),",","'Format':'string'",",'Value':'",SUBSTITUTE(BCKetQuaHoatDong_06028!B25,"'","\'"),"','TargetCode':''}")</f>
        <v>{'SheetId':'9e57442d-faa2-4732-bfe8-6082c7f4cc3b','UId':'fd9e1759-2314-441b-99e2-496ec3bce44d','Col':2,'Row':25,'ColDynamic':2,'RowDynamic':24,'Format':'string','Value':'Chi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25),",'Row':",ROW(BCKetQuaHoatDong_06028!C25),",","'ColDynamic':",COLUMN(BCKetQuaHoatDong_06028!C24),",","'RowDynamic':",ROW(BCKetQuaHoatDong_06028!C24),",","'Format':'string'",",'Value':'",SUBSTITUTE(BCKetQuaHoatDong_06028!C25,"'","\'"),"','TargetCode':''}")</f>
        <v>{'SheetId':'9e57442d-faa2-4732-bfe8-6082c7f4cc3b','UId':'b2af877d-5bdc-45cb-ab99-97d8cb5e9a21','Col':3,'Row':25,'ColDynamic':3,'RowDynamic':24,'Format':'string','Value':'2232','TargetCode':''}</v>
      </c>
    </row>
    <row r="187" spans="1:1" x14ac:dyDescent="0.25">
      <c r="A187" t="str">
        <f>CONCATENATE("{'SheetId':'9e57442d-faa2-4732-bfe8-6082c7f4cc3b'",",","'UId':'6055e573-b541-4e55-beea-404337a11df2'",",'Col':",COLUMN(BCKetQuaHoatDong_06028!D25),",'Row':",ROW(BCKetQuaHoatDong_06028!D25),",","'ColDynamic':",COLUMN(BCKetQuaHoatDong_06028!D24),",","'RowDynamic':",ROW(BCKetQuaHoatDong_06028!D24),",","'Format':'numberic'",",'Value':'",SUBSTITUTE(BCKetQuaHoatDong_06028!D25,"'","\'"),"','TargetCode':''}")</f>
        <v>{'SheetId':'9e57442d-faa2-4732-bfe8-6082c7f4cc3b','UId':'6055e573-b541-4e55-beea-404337a11df2','Col':4,'Row':25,'ColDynamic':4,'RowDynamic':24,'Format':'numberic','Value':'','TargetCode':''}</v>
      </c>
    </row>
    <row r="188" spans="1:1" x14ac:dyDescent="0.25">
      <c r="A188" t="str">
        <f>CONCATENATE("{'SheetId':'9e57442d-faa2-4732-bfe8-6082c7f4cc3b'",",","'UId':'df594e12-6bc1-400d-8d36-4adbfe7ab6dc'",",'Col':",COLUMN(BCKetQuaHoatDong_06028!E25),",'Row':",ROW(BCKetQuaHoatDong_06028!E25),",","'ColDynamic':",COLUMN(BCKetQuaHoatDong_06028!E24),",","'RowDynamic':",ROW(BCKetQuaHoatDong_06028!E24),",","'Format':'numberic'",",'Value':'",SUBSTITUTE(BCKetQuaHoatDong_06028!E25,"'","\'"),"','TargetCode':''}")</f>
        <v>{'SheetId':'9e57442d-faa2-4732-bfe8-6082c7f4cc3b','UId':'df594e12-6bc1-400d-8d36-4adbfe7ab6dc','Col':5,'Row':25,'ColDynamic':5,'RowDynamic':24,'Format':'numberic','Value':'','TargetCode':''}</v>
      </c>
    </row>
    <row r="189" spans="1:1" x14ac:dyDescent="0.25">
      <c r="A189" t="str">
        <f>CONCATENATE("{'SheetId':'9e57442d-faa2-4732-bfe8-6082c7f4cc3b'",",","'UId':'c9faeb9c-ebb7-482f-b552-2ddd9e5785fb'",",'Col':",COLUMN(BCKetQuaHoatDong_06028!F25),",'Row':",ROW(BCKetQuaHoatDong_06028!F25),",","'ColDynamic':",COLUMN(BCKetQuaHoatDong_06028!F24),",","'RowDynamic':",ROW(BCKetQuaHoatDong_06028!F24),",","'Format':'numberic'",",'Value':'",SUBSTITUTE(BCKetQuaHoatDong_06028!F25,"'","\'"),"','TargetCode':''}")</f>
        <v>{'SheetId':'9e57442d-faa2-4732-bfe8-6082c7f4cc3b','UId':'c9faeb9c-ebb7-482f-b552-2ddd9e5785fb','Col':6,'Row':25,'ColDynamic':6,'RowDynamic':24,'Format':'numberic','Value':'','TargetCode':''}</v>
      </c>
    </row>
    <row r="190" spans="1:1" x14ac:dyDescent="0.25">
      <c r="A190" t="str">
        <f>CONCATENATE("{'SheetId':'9e57442d-faa2-4732-bfe8-6082c7f4cc3b'",",","'UId':'86daf83b-4be9-4f49-9d86-743676c0a3ca'",",'Col':",COLUMN(BCKetQuaHoatDong_06028!A27),",'Row':",ROW(BCKetQuaHoatDong_06028!A27),",","'ColDynamic':",COLUMN(BCKetQuaHoatDong_06028!A26),",","'RowDynamic':",ROW(BCKetQuaHoatDong_06028!A26),",","'Format':'string'",",'Value':'",SUBSTITUTE(BCKetQuaHoatDong_06028!A27,"'","\'"),"','TargetCode':''}")</f>
        <v>{'SheetId':'9e57442d-faa2-4732-bfe8-6082c7f4cc3b','UId':'86daf83b-4be9-4f49-9d86-743676c0a3ca','Col':1,'Row':27,'ColDynamic':1,'RowDynamic':26,'Format':'string','Value':'6','TargetCode':''}</v>
      </c>
    </row>
    <row r="191" spans="1:1" x14ac:dyDescent="0.25">
      <c r="A191" t="str">
        <f>CONCATENATE("{'SheetId':'9e57442d-faa2-4732-bfe8-6082c7f4cc3b'",",","'UId':'42a9a354-81a5-4cba-969a-2260ca48b201'",",'Col':",COLUMN(BCKetQuaHoatDong_06028!B27),",'Row':",ROW(BCKetQuaHoatDong_06028!B27),",","'ColDynamic':",COLUMN(BCKetQuaHoatDong_06028!B26),",","'RowDynamic':",ROW(BCKetQuaHoatDong_06028!B26),",","'Format':'string'",",'Value':'",SUBSTITUTE(BCKetQuaHoatDong_06028!B27,"'","\'"),"','TargetCode':''}")</f>
        <v>{'SheetId':'9e57442d-faa2-4732-bfe8-6082c7f4cc3b','UId':'42a9a354-81a5-4cba-969a-2260ca48b201','Col':2,'Row':27,'ColDynamic':2,'RowDynamic':26,'Format':'string','Value':'Chi phí kiểm toán trả cho tổ chức kiểm toán;','TargetCode':''}</v>
      </c>
    </row>
    <row r="192" spans="1:1" x14ac:dyDescent="0.25">
      <c r="A192" t="str">
        <f>CONCATENATE("{'SheetId':'9e57442d-faa2-4732-bfe8-6082c7f4cc3b'",",","'UId':'7248306d-423b-4b61-8f1b-e35d71b323f3'",",'Col':",COLUMN(BCKetQuaHoatDong_06028!C27),",'Row':",ROW(BCKetQuaHoatDong_06028!C27),",","'ColDynamic':",COLUMN(BCKetQuaHoatDong_06028!C26),",","'RowDynamic':",ROW(BCKetQuaHoatDong_06028!C26),",","'Format':'string'",",'Value':'",SUBSTITUTE(BCKetQuaHoatDong_06028!C27,"'","\'"),"','TargetCode':''}")</f>
        <v>{'SheetId':'9e57442d-faa2-4732-bfe8-6082c7f4cc3b','UId':'7248306d-423b-4b61-8f1b-e35d71b323f3','Col':3,'Row':27,'ColDynamic':3,'RowDynamic':26,'Format':'string','Value':'2228','TargetCode':''}</v>
      </c>
    </row>
    <row r="193" spans="1:1" x14ac:dyDescent="0.25">
      <c r="A193" t="str">
        <f>CONCATENATE("{'SheetId':'9e57442d-faa2-4732-bfe8-6082c7f4cc3b'",",","'UId':'35799ba3-fea0-48d2-b27f-56054b206bd2'",",'Col':",COLUMN(BCKetQuaHoatDong_06028!D27),",'Row':",ROW(BCKetQuaHoatDong_06028!D27),",","'ColDynamic':",COLUMN(BCKetQuaHoatDong_06028!D26),",","'RowDynamic':",ROW(BCKetQuaHoatDong_06028!D26),",","'Format':'numberic'",",'Value':'",SUBSTITUTE(BCKetQuaHoatDong_06028!D27,"'","\'"),"','TargetCode':''}")</f>
        <v>{'SheetId':'9e57442d-faa2-4732-bfe8-6082c7f4cc3b','UId':'35799ba3-fea0-48d2-b27f-56054b206bd2','Col':4,'Row':27,'ColDynamic':4,'RowDynamic':26,'Format':'numberic','Value':'5424660','TargetCode':''}</v>
      </c>
    </row>
    <row r="194" spans="1:1" x14ac:dyDescent="0.25">
      <c r="A194" t="str">
        <f>CONCATENATE("{'SheetId':'9e57442d-faa2-4732-bfe8-6082c7f4cc3b'",",","'UId':'1863aaae-65a9-4f9f-9c5d-b3b2a95e519b'",",'Col':",COLUMN(BCKetQuaHoatDong_06028!E27),",'Row':",ROW(BCKetQuaHoatDong_06028!E27),",","'ColDynamic':",COLUMN(BCKetQuaHoatDong_06028!E26),",","'RowDynamic':",ROW(BCKetQuaHoatDong_06028!E26),",","'Format':'numberic'",",'Value':'",SUBSTITUTE(BCKetQuaHoatDong_06028!E27,"'","\'"),"','TargetCode':''}")</f>
        <v>{'SheetId':'9e57442d-faa2-4732-bfe8-6082c7f4cc3b','UId':'1863aaae-65a9-4f9f-9c5d-b3b2a95e519b','Col':5,'Row':27,'ColDynamic':5,'RowDynamic':26,'Format':'numberic','Value':'5605482','TargetCode':''}</v>
      </c>
    </row>
    <row r="195" spans="1:1" x14ac:dyDescent="0.25">
      <c r="A195" t="str">
        <f>CONCATENATE("{'SheetId':'9e57442d-faa2-4732-bfe8-6082c7f4cc3b'",",","'UId':'45a838e8-921d-463e-8daa-a5c771a772aa'",",'Col':",COLUMN(BCKetQuaHoatDong_06028!F27),",'Row':",ROW(BCKetQuaHoatDong_06028!F27),",","'ColDynamic':",COLUMN(BCKetQuaHoatDong_06028!F26),",","'RowDynamic':",ROW(BCKetQuaHoatDong_06028!F26),",","'Format':'numberic'",",'Value':'",SUBSTITUTE(BCKetQuaHoatDong_06028!F27,"'","\'"),"','TargetCode':''}")</f>
        <v>{'SheetId':'9e57442d-faa2-4732-bfe8-6082c7f4cc3b','UId':'45a838e8-921d-463e-8daa-a5c771a772aa','Col':6,'Row':27,'ColDynamic':6,'RowDynamic':26,'Format':'numberic','Value':'32728782','TargetCode':''}</v>
      </c>
    </row>
    <row r="196" spans="1:1" x14ac:dyDescent="0.25">
      <c r="A196" t="str">
        <f>CONCATENATE("{'SheetId':'9e57442d-faa2-4732-bfe8-6082c7f4cc3b'",",","'UId':'92637f9d-bdc5-457b-88b2-aff969e13803'",",'Col':",COLUMN(BCKetQuaHoatDong_06028!A29),",'Row':",ROW(BCKetQuaHoatDong_06028!A29),",","'ColDynamic':",COLUMN(BCKetQuaHoatDong_06028!A22),",","'RowDynamic':",ROW(BCKetQuaHoatDong_06028!A22),",","'Format':'string'",",'Value':'",SUBSTITUTE(BCKetQuaHoatDong_06028!A29,"'","\'"),"','TargetCode':''}")</f>
        <v>{'SheetId':'9e57442d-faa2-4732-bfe8-6082c7f4cc3b','UId':'92637f9d-bdc5-457b-88b2-aff969e13803','Col':1,'Row':29,'ColDynamic':1,'RowDynamic':22,'Format':'string','Value':'7','TargetCode':''}</v>
      </c>
    </row>
    <row r="197" spans="1:1" x14ac:dyDescent="0.25">
      <c r="A197" t="str">
        <f>CONCATENATE("{'SheetId':'9e57442d-faa2-4732-bfe8-6082c7f4cc3b'",",","'UId':'9324259d-0980-483f-b763-35d2a940c493'",",'Col':",COLUMN(BCKetQuaHoatDong_06028!B29),",'Row':",ROW(BCKetQuaHoatDong_06028!B29),",","'ColDynamic':",COLUMN(BCKetQuaHoatDong_06028!B22),",","'RowDynamic':",ROW(BCKetQuaHoatDong_06028!B22),",","'Format':'string'",",'Value':'",SUBSTITUTE(BCKetQuaHoatDong_06028!B29,"'","\'"),"','TargetCode':''}")</f>
        <v>{'SheetId':'9e57442d-faa2-4732-bfe8-6082c7f4cc3b','UId':'9324259d-0980-483f-b763-35d2a940c493','Col':2,'Row':29,'ColDynamic':2,'RowDynamic':22,'Format':'string','Value':'Chi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29),",'Row':",ROW(BCKetQuaHoatDong_06028!C29),",","'ColDynamic':",COLUMN(BCKetQuaHoatDong_06028!C22),",","'RowDynamic':",ROW(BCKetQuaHoatDong_06028!C22),",","'Format':'string'",",'Value':'",SUBSTITUTE(BCKetQuaHoatDong_06028!C29,"'","\'"),"','TargetCode':''}")</f>
        <v>{'SheetId':'9e57442d-faa2-4732-bfe8-6082c7f4cc3b','UId':'67c26905-bf35-4a04-be60-4f96f03e26a6','Col':3,'Row':29,'ColDynamic':3,'RowDynamic':22,'Format':'string','Value':'2229','TargetCode':''}</v>
      </c>
    </row>
    <row r="199" spans="1:1" x14ac:dyDescent="0.25">
      <c r="A199" t="str">
        <f>CONCATENATE("{'SheetId':'9e57442d-faa2-4732-bfe8-6082c7f4cc3b'",",","'UId':'1fe83977-2f78-4ce9-aa52-80fb62c52ad7'",",'Col':",COLUMN(BCKetQuaHoatDong_06028!D29),",'Row':",ROW(BCKetQuaHoatDong_06028!D29),",","'ColDynamic':",COLUMN(BCKetQuaHoatDong_06028!D22),",","'RowDynamic':",ROW(BCKetQuaHoatDong_06028!D22),",","'Format':'numberic'",",'Value':'",SUBSTITUTE(BCKetQuaHoatDong_06028!D29,"'","\'"),"','TargetCode':''}")</f>
        <v>{'SheetId':'9e57442d-faa2-4732-bfe8-6082c7f4cc3b','UId':'1fe83977-2f78-4ce9-aa52-80fb62c52ad7','Col':4,'Row':29,'ColDynamic':4,'RowDynamic':22,'Format':'numberic','Value':'15000000','TargetCode':''}</v>
      </c>
    </row>
    <row r="200" spans="1:1" x14ac:dyDescent="0.25">
      <c r="A200" t="str">
        <f>CONCATENATE("{'SheetId':'9e57442d-faa2-4732-bfe8-6082c7f4cc3b'",",","'UId':'3e45938a-8b15-4a28-8d4e-6889d6469db5'",",'Col':",COLUMN(BCKetQuaHoatDong_06028!E29),",'Row':",ROW(BCKetQuaHoatDong_06028!E29),",","'ColDynamic':",COLUMN(BCKetQuaHoatDong_06028!E22),",","'RowDynamic':",ROW(BCKetQuaHoatDong_06028!E22),",","'Format':'numberic'",",'Value':'",SUBSTITUTE(BCKetQuaHoatDong_06028!E29,"'","\'"),"','TargetCode':''}")</f>
        <v>{'SheetId':'9e57442d-faa2-4732-bfe8-6082c7f4cc3b','UId':'3e45938a-8b15-4a28-8d4e-6889d6469db5','Col':5,'Row':29,'ColDynamic':5,'RowDynamic':22,'Format':'numberic','Value':'15000000','TargetCode':''}</v>
      </c>
    </row>
    <row r="201" spans="1:1" x14ac:dyDescent="0.25">
      <c r="A201" t="str">
        <f>CONCATENATE("{'SheetId':'9e57442d-faa2-4732-bfe8-6082c7f4cc3b'",",","'UId':'3873886c-5e1c-44a4-ba3a-dae5f5accc8b'",",'Col':",COLUMN(BCKetQuaHoatDong_06028!F29),",'Row':",ROW(BCKetQuaHoatDong_06028!F29),",","'ColDynamic':",COLUMN(BCKetQuaHoatDong_06028!F22),",","'RowDynamic':",ROW(BCKetQuaHoatDong_06028!F22),",","'Format':'numberic'",",'Value':'",SUBSTITUTE(BCKetQuaHoatDong_06028!F29,"'","\'"),"','TargetCode':''}")</f>
        <v>{'SheetId':'9e57442d-faa2-4732-bfe8-6082c7f4cc3b','UId':'3873886c-5e1c-44a4-ba3a-dae5f5accc8b','Col':6,'Row':29,'ColDynamic':6,'RowDynamic':22,'Format':'numberic','Value':'90000000','TargetCode':''}</v>
      </c>
    </row>
    <row r="202" spans="1:1" x14ac:dyDescent="0.25">
      <c r="A202" t="str">
        <f>CONCATENATE("{'SheetId':'9e57442d-faa2-4732-bfe8-6082c7f4cc3b'",",","'UId':'15e86dda-a54b-4326-8eb7-afbb7929b116'",",'Col':",COLUMN(BCKetQuaHoatDong_06028!A31),",'Row':",ROW(BCKetQuaHoatDong_06028!A31),",","'ColDynamic':",COLUMN(BCKetQuaHoatDong_06028!A20),",","'RowDynamic':",ROW(BCKetQuaHoatDong_06028!A20),",","'Format':'numberic'",",'Value':'",SUBSTITUTE(BCKetQuaHoatDong_06028!A31,"'","\'"),"','TargetCode':''}")</f>
        <v>{'SheetId':'9e57442d-faa2-4732-bfe8-6082c7f4cc3b','UId':'15e86dda-a54b-4326-8eb7-afbb7929b116','Col':1,'Row':31,'ColDynamic':1,'RowDynamic':20,'Format':'numberic','Value':'','TargetCode':''}</v>
      </c>
    </row>
    <row r="203" spans="1:1" x14ac:dyDescent="0.25">
      <c r="A203" t="str">
        <f>CONCATENATE("{'SheetId':'9e57442d-faa2-4732-bfe8-6082c7f4cc3b'",",","'UId':'73810421-b7f7-40d7-95d6-b4923d77dc4e'",",'Col':",COLUMN(BCKetQuaHoatDong_06028!B31),",'Row':",ROW(BCKetQuaHoatDong_06028!B31),",","'ColDynamic':",COLUMN(BCKetQuaHoatDong_06028!B20),",","'RowDynamic':",ROW(BCKetQuaHoatDong_06028!B20),",","'Format':'string'",",'Value':'",SUBSTITUTE(BCKetQuaHoatDong_06028!B31,"'","\'"),"','TargetCode':''}")</f>
        <v>{'SheetId':'9e57442d-faa2-4732-bfe8-6082c7f4cc3b','UId':'73810421-b7f7-40d7-95d6-b4923d77dc4e','Col':2,'Row':31,'ColDynamic':2,'RowDynamic':20,'Format':'string','Value':'','TargetCode':''}</v>
      </c>
    </row>
    <row r="204" spans="1:1" x14ac:dyDescent="0.25">
      <c r="A204" t="str">
        <f>CONCATENATE("{'SheetId':'9e57442d-faa2-4732-bfe8-6082c7f4cc3b'",",","'UId':'fa8bdb68-7be0-411f-9202-332d6807316c'",",'Col':",COLUMN(BCKetQuaHoatDong_06028!C31),",'Row':",ROW(BCKetQuaHoatDong_06028!C31),",","'ColDynamic':",COLUMN(BCKetQuaHoatDong_06028!C20),",","'RowDynamic':",ROW(BCKetQuaHoatDong_06028!C20),",","'Format':'numberic'",",'Value':'",SUBSTITUTE(BCKetQuaHoatDong_06028!C31,"'","\'"),"','TargetCode':''}")</f>
        <v>{'SheetId':'9e57442d-faa2-4732-bfe8-6082c7f4cc3b','UId':'fa8bdb68-7be0-411f-9202-332d6807316c','Col':3,'Row':31,'ColDynamic':3,'RowDynamic':20,'Format':'numberic','Value':'','TargetCode':''}</v>
      </c>
    </row>
    <row r="205" spans="1:1" x14ac:dyDescent="0.25">
      <c r="A205" t="str">
        <f>CONCATENATE("{'SheetId':'9e57442d-faa2-4732-bfe8-6082c7f4cc3b'",",","'UId':'6e89f4c2-e229-478a-a50a-9e0592742b95'",",'Col':",COLUMN(BCKetQuaHoatDong_06028!D31),",'Row':",ROW(BCKetQuaHoatDong_06028!D31),",","'ColDynamic':",COLUMN(BCKetQuaHoatDong_06028!D20),",","'RowDynamic':",ROW(BCKetQuaHoatDong_06028!D20),",","'Format':'numberic'",",'Value':'",SUBSTITUTE(BCKetQuaHoatDong_06028!D31,"'","\'"),"','TargetCode':''}")</f>
        <v>{'SheetId':'9e57442d-faa2-4732-bfe8-6082c7f4cc3b','UId':'6e89f4c2-e229-478a-a50a-9e0592742b95','Col':4,'Row':31,'ColDynamic':4,'RowDynamic':20,'Format':'numberic','Value':'','TargetCode':''}</v>
      </c>
    </row>
    <row r="206" spans="1:1" x14ac:dyDescent="0.25">
      <c r="A206" t="str">
        <f>CONCATENATE("{'SheetId':'9e57442d-faa2-4732-bfe8-6082c7f4cc3b'",",","'UId':'8eb70317-0c52-43e4-a50d-f13250c186b6'",",'Col':",COLUMN(BCKetQuaHoatDong_06028!E31),",'Row':",ROW(BCKetQuaHoatDong_06028!E31),",","'ColDynamic':",COLUMN(BCKetQuaHoatDong_06028!E20),",","'RowDynamic':",ROW(BCKetQuaHoatDong_06028!E20),",","'Format':'numberic'",",'Value':'",SUBSTITUTE(BCKetQuaHoatDong_06028!E31,"'","\'"),"','TargetCode':''}")</f>
        <v>{'SheetId':'9e57442d-faa2-4732-bfe8-6082c7f4cc3b','UId':'8eb70317-0c52-43e4-a50d-f13250c186b6','Col':5,'Row':31,'ColDynamic':5,'RowDynamic':20,'Format':'numberic','Value':'','TargetCode':''}</v>
      </c>
    </row>
    <row r="207" spans="1:1" x14ac:dyDescent="0.25">
      <c r="A207" t="str">
        <f>CONCATENATE("{'SheetId':'9e57442d-faa2-4732-bfe8-6082c7f4cc3b'",",","'UId':'e790d9d2-07c7-4410-a57b-aa8d373644f1'",",'Col':",COLUMN(BCKetQuaHoatDong_06028!F31),",'Row':",ROW(BCKetQuaHoatDong_06028!F31),",","'ColDynamic':",COLUMN(BCKetQuaHoatDong_06028!F20),",","'RowDynamic':",ROW(BCKetQuaHoatDong_06028!F20),",","'Format':'numberic'",",'Value':'",SUBSTITUTE(BCKetQuaHoatDong_06028!F31,"'","\'"),"','TargetCode':''}")</f>
        <v>{'SheetId':'9e57442d-faa2-4732-bfe8-6082c7f4cc3b','UId':'e790d9d2-07c7-4410-a57b-aa8d373644f1','Col':6,'Row':31,'ColDynamic':6,'RowDynamic':20,'Format':'numberic','Value':'','TargetCode':''}</v>
      </c>
    </row>
    <row r="208" spans="1:1" x14ac:dyDescent="0.25">
      <c r="A208" t="str">
        <f>CONCATENATE("{'SheetId':'9e57442d-faa2-4732-bfe8-6082c7f4cc3b'",",","'UId':'581705f2-b558-44e2-8b63-817b7dd987f8'",",'Col':",COLUMN(BCKetQuaHoatDong_06028!D32),",'Row':",ROW(BCKetQuaHoatDong_06028!D32),",","'Format':'numberic'",",'Value':'",SUBSTITUTE(BCKetQuaHoatDong_06028!D32,"'","\'"),"','TargetCode':''}")</f>
        <v>{'SheetId':'9e57442d-faa2-4732-bfe8-6082c7f4cc3b','UId':'581705f2-b558-44e2-8b63-817b7dd987f8','Col':4,'Row':32,'Format':'numberic','Value':'6575340','TargetCode':''}</v>
      </c>
    </row>
    <row r="209" spans="1:1" x14ac:dyDescent="0.25">
      <c r="A209" t="str">
        <f>CONCATENATE("{'SheetId':'9e57442d-faa2-4732-bfe8-6082c7f4cc3b'",",","'UId':'a342e52b-1996-43bd-aad7-3f3a098098b1'",",'Col':",COLUMN(BCKetQuaHoatDong_06028!E32),",'Row':",ROW(BCKetQuaHoatDong_06028!E32),",","'Format':'numberic'",",'Value':'",SUBSTITUTE(BCKetQuaHoatDong_06028!E32,"'","\'"),"','TargetCode':''}")</f>
        <v>{'SheetId':'9e57442d-faa2-4732-bfe8-6082c7f4cc3b','UId':'a342e52b-1996-43bd-aad7-3f3a098098b1','Col':5,'Row':32,'Format':'numberic','Value':'6794518','TargetCode':''}</v>
      </c>
    </row>
    <row r="210" spans="1:1" x14ac:dyDescent="0.25">
      <c r="A210" t="str">
        <f>CONCATENATE("{'SheetId':'9e57442d-faa2-4732-bfe8-6082c7f4cc3b'",",","'UId':'ae6443cc-5c55-4f1a-a361-ff2dd22018a3'",",'Col':",COLUMN(BCKetQuaHoatDong_06028!F32),",'Row':",ROW(BCKetQuaHoatDong_06028!F32),",","'Format':'numberic'",",'Value':'",SUBSTITUTE(BCKetQuaHoatDong_06028!F32,"'","\'"),"','TargetCode':''}")</f>
        <v>{'SheetId':'9e57442d-faa2-4732-bfe8-6082c7f4cc3b','UId':'ae6443cc-5c55-4f1a-a361-ff2dd22018a3','Col':6,'Row':32,'Format':'numberic','Value':'-40328782','TargetCode':''}</v>
      </c>
    </row>
    <row r="211" spans="1:1" x14ac:dyDescent="0.25">
      <c r="A211" t="str">
        <f>CONCATENATE("{'SheetId':'9e57442d-faa2-4732-bfe8-6082c7f4cc3b'",",","'UId':'bcb48df1-b7bd-4f2c-bf76-37ec4b6cf56f'",",'Col':",COLUMN(BCKetQuaHoatDong_06028!A34),",'Row':",ROW(BCKetQuaHoatDong_06028!A34),",","'ColDynamic':",COLUMN(BCKetQuaHoatDong_06028!A24),",","'RowDynamic':",ROW(BCKetQuaHoatDong_06028!A24),",","'Format':'numberic'",",'Value':'",SUBSTITUTE(BCKetQuaHoatDong_06028!A34,"'","\'"),"','TargetCode':''}")</f>
        <v>{'SheetId':'9e57442d-faa2-4732-bfe8-6082c7f4cc3b','UId':'bcb48df1-b7bd-4f2c-bf76-37ec4b6cf56f','Col':1,'Row':34,'ColDynamic':1,'RowDynamic':24,'Format':'numberic','Value':'','TargetCode':''}</v>
      </c>
    </row>
    <row r="212" spans="1:1" x14ac:dyDescent="0.25">
      <c r="A212" t="str">
        <f>CONCATENATE("{'SheetId':'9e57442d-faa2-4732-bfe8-6082c7f4cc3b'",",","'UId':'24de0f49-0a19-489f-940f-75cb0b19d5bd'",",'Col':",COLUMN(BCKetQuaHoatDong_06028!B34),",'Row':",ROW(BCKetQuaHoatDong_06028!B34),",","'ColDynamic':",COLUMN(BCKetQuaHoatDong_06028!B24),",","'RowDynamic':",ROW(BCKetQuaHoatDong_06028!B24),",","'Format':'string'",",'Value':'",SUBSTITUTE(BCKetQuaHoatDong_06028!B34,"'","\'"),"','TargetCode':''}")</f>
        <v>{'SheetId':'9e57442d-faa2-4732-bfe8-6082c7f4cc3b','UId':'24de0f49-0a19-489f-940f-75cb0b19d5bd','Col':2,'Row':34,'ColDynamic':2,'RowDynamic':24,'Format':'string','Value':'','TargetCode':''}</v>
      </c>
    </row>
    <row r="213" spans="1:1" x14ac:dyDescent="0.25">
      <c r="A213" t="str">
        <f>CONCATENATE("{'SheetId':'9e57442d-faa2-4732-bfe8-6082c7f4cc3b'",",","'UId':'3edb652c-0c08-4cc3-a08e-49f67f5ed250'",",'Col':",COLUMN(BCKetQuaHoatDong_06028!C34),",'Row':",ROW(BCKetQuaHoatDong_06028!C34),",","'ColDynamic':",COLUMN(BCKetQuaHoatDong_06028!C24),",","'RowDynamic':",ROW(BCKetQuaHoatDong_06028!C24),",","'Format':'numberic'",",'Value':'",SUBSTITUTE(BCKetQuaHoatDong_06028!C34,"'","\'"),"','TargetCode':''}")</f>
        <v>{'SheetId':'9e57442d-faa2-4732-bfe8-6082c7f4cc3b','UId':'3edb652c-0c08-4cc3-a08e-49f67f5ed250','Col':3,'Row':34,'ColDynamic':3,'RowDynamic':24,'Format':'numberic','Value':'','TargetCode':''}</v>
      </c>
    </row>
    <row r="214" spans="1:1" x14ac:dyDescent="0.25">
      <c r="A214" t="str">
        <f>CONCATENATE("{'SheetId':'9e57442d-faa2-4732-bfe8-6082c7f4cc3b'",",","'UId':'1553eca9-03d8-4552-8ef0-e6d8e0d3318c'",",'Col':",COLUMN(BCKetQuaHoatDong_06028!D34),",'Row':",ROW(BCKetQuaHoatDong_06028!D34),",","'ColDynamic':",COLUMN(BCKetQuaHoatDong_06028!D24),",","'RowDynamic':",ROW(BCKetQuaHoatDong_06028!D24),",","'Format':'numberic'",",'Value':'",SUBSTITUTE(BCKetQuaHoatDong_06028!D34,"'","\'"),"','TargetCode':''}")</f>
        <v>{'SheetId':'9e57442d-faa2-4732-bfe8-6082c7f4cc3b','UId':'1553eca9-03d8-4552-8ef0-e6d8e0d3318c','Col':4,'Row':34,'ColDynamic':4,'RowDynamic':24,'Format':'numberic','Value':'','TargetCode':''}</v>
      </c>
    </row>
    <row r="215" spans="1:1" x14ac:dyDescent="0.25">
      <c r="A215" t="str">
        <f>CONCATENATE("{'SheetId':'9e57442d-faa2-4732-bfe8-6082c7f4cc3b'",",","'UId':'17c4f79a-fc43-4be8-9d15-bb9c3616d000'",",'Col':",COLUMN(BCKetQuaHoatDong_06028!E34),",'Row':",ROW(BCKetQuaHoatDong_06028!E34),",","'ColDynamic':",COLUMN(BCKetQuaHoatDong_06028!E24),",","'RowDynamic':",ROW(BCKetQuaHoatDong_06028!E24),",","'Format':'numberic'",",'Value':'",SUBSTITUTE(BCKetQuaHoatDong_06028!E34,"'","\'"),"','TargetCode':''}")</f>
        <v>{'SheetId':'9e57442d-faa2-4732-bfe8-6082c7f4cc3b','UId':'17c4f79a-fc43-4be8-9d15-bb9c3616d000','Col':5,'Row':34,'ColDynamic':5,'RowDynamic':24,'Format':'numberic','Value':'','TargetCode':''}</v>
      </c>
    </row>
    <row r="216" spans="1:1" x14ac:dyDescent="0.25">
      <c r="A216" t="str">
        <f>CONCATENATE("{'SheetId':'9e57442d-faa2-4732-bfe8-6082c7f4cc3b'",",","'UId':'a89698fd-f0c3-4ca9-8d66-bdcc696fc670'",",'Col':",COLUMN(BCKetQuaHoatDong_06028!F34),",'Row':",ROW(BCKetQuaHoatDong_06028!F34),",","'ColDynamic':",COLUMN(BCKetQuaHoatDong_06028!F24),",","'RowDynamic':",ROW(BCKetQuaHoatDong_06028!F24),",","'Format':'numberic'",",'Value':'",SUBSTITUTE(BCKetQuaHoatDong_06028!F34,"'","\'"),"','TargetCode':''}")</f>
        <v>{'SheetId':'9e57442d-faa2-4732-bfe8-6082c7f4cc3b','UId':'a89698fd-f0c3-4ca9-8d66-bdcc696fc670','Col':6,'Row':34,'ColDynamic':6,'RowDynamic':24,'Format':'numberic','Value':'','TargetCode':''}</v>
      </c>
    </row>
    <row r="217" spans="1:1" x14ac:dyDescent="0.25">
      <c r="A217" t="str">
        <f>CONCATENATE("{'SheetId':'9e57442d-faa2-4732-bfe8-6082c7f4cc3b'",",","'UId':'22eae942-46a3-4663-8bad-854ee399b27a'",",'Col':",COLUMN(BCKetQuaHoatDong_06028!D35),",'Row':",ROW(BCKetQuaHoatDong_06028!D35),",","'Format':'numberic'",",'Value':'",SUBSTITUTE(BCKetQuaHoatDong_06028!D35,"'","\'"),"','TargetCode':''}")</f>
        <v>{'SheetId':'9e57442d-faa2-4732-bfe8-6082c7f4cc3b','UId':'22eae942-46a3-4663-8bad-854ee399b27a','Col':4,'Row':35,'Format':'numberic','Value':'3846886','TargetCode':''}</v>
      </c>
    </row>
    <row r="218" spans="1:1" x14ac:dyDescent="0.25">
      <c r="A218" t="str">
        <f>CONCATENATE("{'SheetId':'9e57442d-faa2-4732-bfe8-6082c7f4cc3b'",",","'UId':'e86bd792-47df-41d4-b178-07deae52a1d3'",",'Col':",COLUMN(BCKetQuaHoatDong_06028!E35),",'Row':",ROW(BCKetQuaHoatDong_06028!E35),",","'Format':'numberic'",",'Value':'",SUBSTITUTE(BCKetQuaHoatDong_06028!E35,"'","\'"),"','TargetCode':''}")</f>
        <v>{'SheetId':'9e57442d-faa2-4732-bfe8-6082c7f4cc3b','UId':'e86bd792-47df-41d4-b178-07deae52a1d3','Col':5,'Row':35,'Format':'numberic','Value':'200000','TargetCode':''}</v>
      </c>
    </row>
    <row r="219" spans="1:1" x14ac:dyDescent="0.25">
      <c r="A219" t="str">
        <f>CONCATENATE("{'SheetId':'9e57442d-faa2-4732-bfe8-6082c7f4cc3b'",",","'UId':'38ae0936-1d1f-43c1-92bd-8403ec08cfeb'",",'Col':",COLUMN(BCKetQuaHoatDong_06028!F35),",'Row':",ROW(BCKetQuaHoatDong_06028!F35),",","'Format':'numberic'",",'Value':'",SUBSTITUTE(BCKetQuaHoatDong_06028!F35,"'","\'"),"','TargetCode':''}")</f>
        <v>{'SheetId':'9e57442d-faa2-4732-bfe8-6082c7f4cc3b','UId':'38ae0936-1d1f-43c1-92bd-8403ec08cfeb','Col':6,'Row':35,'Format':'numberic','Value':'6000688','TargetCode':''}</v>
      </c>
    </row>
    <row r="220" spans="1:1" x14ac:dyDescent="0.25">
      <c r="A220" t="str">
        <f>CONCATENATE("{'SheetId':'9e57442d-faa2-4732-bfe8-6082c7f4cc3b'",",","'UId':'ecb4026f-1a26-45ab-9660-b78f43ce41ce'",",'Col':",COLUMN(BCKetQuaHoatDong_06028!A39),",'Row':",ROW(BCKetQuaHoatDong_06028!A39),",","'ColDynamic':",COLUMN(BCKetQuaHoatDong_06028!A27),",","'RowDynamic':",ROW(BCKetQuaHoatDong_06028!A27),",","'Format':'numberic'",",'Value':'",SUBSTITUTE(BCKetQuaHoatDong_06028!A39,"'","\'"),"','TargetCode':''}")</f>
        <v>{'SheetId':'9e57442d-faa2-4732-bfe8-6082c7f4cc3b','UId':'ecb4026f-1a26-45ab-9660-b78f43ce41ce','Col':1,'Row':39,'ColDynamic':1,'RowDynamic':27,'Format':'numberic','Value':'','TargetCode':''}</v>
      </c>
    </row>
    <row r="221" spans="1:1" x14ac:dyDescent="0.25">
      <c r="A221" t="str">
        <f>CONCATENATE("{'SheetId':'9e57442d-faa2-4732-bfe8-6082c7f4cc3b'",",","'UId':'91eaa931-c442-4276-b12a-9dda3acbc478'",",'Col':",COLUMN(BCKetQuaHoatDong_06028!B39),",'Row':",ROW(BCKetQuaHoatDong_06028!B39),",","'ColDynamic':",COLUMN(BCKetQuaHoatDong_06028!B27),",","'RowDynamic':",ROW(BCKetQuaHoatDong_06028!B27),",","'Format':'string'",",'Value':'",SUBSTITUTE(BCKetQuaHoatDong_06028!B39,"'","\'"),"','TargetCode':''}")</f>
        <v>{'SheetId':'9e57442d-faa2-4732-bfe8-6082c7f4cc3b','UId':'91eaa931-c442-4276-b12a-9dda3acbc478','Col':2,'Row':39,'ColDynamic':2,'RowDynamic':27,'Format':'string','Value':'Chi phí khác','TargetCode':''}</v>
      </c>
    </row>
    <row r="222" spans="1:1" x14ac:dyDescent="0.25">
      <c r="A222" t="str">
        <f>CONCATENATE("{'SheetId':'9e57442d-faa2-4732-bfe8-6082c7f4cc3b'",",","'UId':'f9950487-005d-4640-aa21-0cc2a775f31c'",",'Col':",COLUMN(BCKetQuaHoatDong_06028!C39),",'Row':",ROW(BCKetQuaHoatDong_06028!C39),",","'ColDynamic':",COLUMN(BCKetQuaHoatDong_06028!C27),",","'RowDynamic':",ROW(BCKetQuaHoatDong_06028!C27),",","'Format':'numberic'",",'Value':'",SUBSTITUTE(BCKetQuaHoatDong_06028!C39,"'","\'"),"','TargetCode':''}")</f>
        <v>{'SheetId':'9e57442d-faa2-4732-bfe8-6082c7f4cc3b','UId':'f9950487-005d-4640-aa21-0cc2a775f31c','Col':3,'Row':39,'ColDynamic':3,'RowDynamic':27,'Format':'numberic','Value':'2231.3','TargetCode':''}</v>
      </c>
    </row>
    <row r="223" spans="1:1" x14ac:dyDescent="0.25">
      <c r="A223" t="str">
        <f>CONCATENATE("{'SheetId':'9e57442d-faa2-4732-bfe8-6082c7f4cc3b'",",","'UId':'bfe9ffac-8ec1-40e3-88fa-42f3638e20c8'",",'Col':",COLUMN(BCKetQuaHoatDong_06028!D39),",'Row':",ROW(BCKetQuaHoatDong_06028!D39),",","'ColDynamic':",COLUMN(BCKetQuaHoatDong_06028!D27),",","'RowDynamic':",ROW(BCKetQuaHoatDong_06028!D27),",","'Format':'numberic'",",'Value':'",SUBSTITUTE(BCKetQuaHoatDong_06028!D39,"'","\'"),"','TargetCode':''}")</f>
        <v>{'SheetId':'9e57442d-faa2-4732-bfe8-6082c7f4cc3b','UId':'bfe9ffac-8ec1-40e3-88fa-42f3638e20c8','Col':4,'Row':39,'ColDynamic':4,'RowDynamic':27,'Format':'numberic','Value':'','TargetCode':''}</v>
      </c>
    </row>
    <row r="224" spans="1:1" x14ac:dyDescent="0.25">
      <c r="A224" t="str">
        <f>CONCATENATE("{'SheetId':'9e57442d-faa2-4732-bfe8-6082c7f4cc3b'",",","'UId':'11038476-613e-43a0-89c3-f961b68ecf32'",",'Col':",COLUMN(BCKetQuaHoatDong_06028!E39),",'Row':",ROW(BCKetQuaHoatDong_06028!E39),",","'ColDynamic':",COLUMN(BCKetQuaHoatDong_06028!E27),",","'RowDynamic':",ROW(BCKetQuaHoatDong_06028!E27),",","'Format':'numberic'",",'Value':'",SUBSTITUTE(BCKetQuaHoatDong_06028!E39,"'","\'"),"','TargetCode':''}")</f>
        <v>{'SheetId':'9e57442d-faa2-4732-bfe8-6082c7f4cc3b','UId':'11038476-613e-43a0-89c3-f961b68ecf32','Col':5,'Row':39,'ColDynamic':5,'RowDynamic':27,'Format':'numberic','Value':'','TargetCode':''}</v>
      </c>
    </row>
    <row r="225" spans="1:1" x14ac:dyDescent="0.25">
      <c r="A225" t="str">
        <f>CONCATENATE("{'SheetId':'9e57442d-faa2-4732-bfe8-6082c7f4cc3b'",",","'UId':'be7b669c-6e76-4b2f-a0fb-92dcbf45e626'",",'Col':",COLUMN(BCKetQuaHoatDong_06028!F39),",'Row':",ROW(BCKetQuaHoatDong_06028!F39),",","'ColDynamic':",COLUMN(BCKetQuaHoatDong_06028!F27),",","'RowDynamic':",ROW(BCKetQuaHoatDong_06028!F27),",","'Format':'numberic'",",'Value':'",SUBSTITUTE(BCKetQuaHoatDong_06028!F39,"'","\'"),"','TargetCode':''}")</f>
        <v>{'SheetId':'9e57442d-faa2-4732-bfe8-6082c7f4cc3b','UId':'be7b669c-6e76-4b2f-a0fb-92dcbf45e626','Col':6,'Row':39,'ColDynamic':6,'RowDynamic':27,'Format':'numberic','Value':'','TargetCode':''}</v>
      </c>
    </row>
    <row r="226" spans="1:1" x14ac:dyDescent="0.25">
      <c r="A226" t="str">
        <f>CONCATENATE("{'SheetId':'9e57442d-faa2-4732-bfe8-6082c7f4cc3b'",",","'UId':'a2f958ce-55fd-4741-a0a1-bdcf0dd1c8ec'",",'Col':",COLUMN(BCKetQuaHoatDong_06028!D40),",'Row':",ROW(BCKetQuaHoatDong_06028!D40),",","'Format':'numberic'",",'Value':'",SUBSTITUTE(BCKetQuaHoatDong_06028!D40,"'","\'"),"','TargetCode':''}")</f>
        <v>{'SheetId':'9e57442d-faa2-4732-bfe8-6082c7f4cc3b','UId':'a2f958ce-55fd-4741-a0a1-bdcf0dd1c8ec','Col':4,'Row':40,'Format':'numberic','Value':'988805','TargetCode':''}</v>
      </c>
    </row>
    <row r="227" spans="1:1" x14ac:dyDescent="0.25">
      <c r="A227" t="str">
        <f>CONCATENATE("{'SheetId':'9e57442d-faa2-4732-bfe8-6082c7f4cc3b'",",","'UId':'393bdfde-2176-402e-9b16-331c74ac5995'",",'Col':",COLUMN(BCKetQuaHoatDong_06028!E40),",'Row':",ROW(BCKetQuaHoatDong_06028!E40),",","'Format':'numberic'",",'Value':'",SUBSTITUTE(BCKetQuaHoatDong_06028!E40,"'","\'"),"','TargetCode':''}")</f>
        <v>{'SheetId':'9e57442d-faa2-4732-bfe8-6082c7f4cc3b','UId':'393bdfde-2176-402e-9b16-331c74ac5995','Col':5,'Row':40,'Format':'numberic','Value':'1527123','TargetCode':''}</v>
      </c>
    </row>
    <row r="228" spans="1:1" x14ac:dyDescent="0.25">
      <c r="A228" t="str">
        <f>CONCATENATE("{'SheetId':'9e57442d-faa2-4732-bfe8-6082c7f4cc3b'",",","'UId':'61a21fd4-9c85-4c00-b1f5-a006461b16c9'",",'Col':",COLUMN(BCKetQuaHoatDong_06028!F40),",'Row':",ROW(BCKetQuaHoatDong_06028!F40),",","'Format':'numberic'",",'Value':'",SUBSTITUTE(BCKetQuaHoatDong_06028!F40,"'","\'"),"','TargetCode':''}")</f>
        <v>{'SheetId':'9e57442d-faa2-4732-bfe8-6082c7f4cc3b','UId':'61a21fd4-9c85-4c00-b1f5-a006461b16c9','Col':6,'Row':40,'Format':'numberic','Value':'6609929','TargetCode':''}</v>
      </c>
    </row>
    <row r="229" spans="1:1" x14ac:dyDescent="0.25">
      <c r="A229" t="str">
        <f>CONCATENATE("{'SheetId':'9e57442d-faa2-4732-bfe8-6082c7f4cc3b'",",","'UId':'b0668875-2953-4f6b-9456-7589822bd4fe'",",'Col':",COLUMN(BCKetQuaHoatDong_06028!A44),",'Row':",ROW(BCKetQuaHoatDong_06028!A44),",","'ColDynamic':",COLUMN(BCKetQuaHoatDong_06028!A15),",","'RowDynamic':",ROW(BCKetQuaHoatDong_06028!A15),",","'Format':'numberic'",",'Value':'",SUBSTITUTE(BCKetQuaHoatDong_06028!A44,"'","\'"),"','TargetCode':''}")</f>
        <v>{'SheetId':'9e57442d-faa2-4732-bfe8-6082c7f4cc3b','UId':'b0668875-2953-4f6b-9456-7589822bd4fe','Col':1,'Row':44,'ColDynamic':1,'RowDynamic':15,'Format':'numberic','Value':'','TargetCode':''}</v>
      </c>
    </row>
    <row r="230" spans="1:1" x14ac:dyDescent="0.25">
      <c r="A230" t="str">
        <f>CONCATENATE("{'SheetId':'9e57442d-faa2-4732-bfe8-6082c7f4cc3b'",",","'UId':'61456a65-5569-4084-b598-c739d0fdc8a5'",",'Col':",COLUMN(BCKetQuaHoatDong_06028!B44),",'Row':",ROW(BCKetQuaHoatDong_06028!B44),",","'ColDynamic':",COLUMN(BCKetQuaHoatDong_06028!B15),",","'RowDynamic':",ROW(BCKetQuaHoatDong_06028!B15),",","'Format':'string'",",'Value':'",SUBSTITUTE(BCKetQuaHoatDong_06028!B44,"'","\'"),"','TargetCode':''}")</f>
        <v>{'SheetId':'9e57442d-faa2-4732-bfe8-6082c7f4cc3b','UId':'61456a65-5569-4084-b598-c739d0fdc8a5','Col':2,'Row':44,'ColDynamic':2,'RowDynamic':15,'Format':'string','Value':'Phí khác','TargetCode':''}</v>
      </c>
    </row>
    <row r="231" spans="1:1" x14ac:dyDescent="0.25">
      <c r="A231" t="str">
        <f>CONCATENATE("{'SheetId':'9e57442d-faa2-4732-bfe8-6082c7f4cc3b'",",","'UId':'6c51844e-8fc8-4ebd-89c8-c19634d8f6d9'",",'Col':",COLUMN(BCKetQuaHoatDong_06028!C44),",'Row':",ROW(BCKetQuaHoatDong_06028!C44),",","'ColDynamic':",COLUMN(BCKetQuaHoatDong_06028!C15),",","'RowDynamic':",ROW(BCKetQuaHoatDong_06028!C15),",","'Format':'numberic'",",'Value':'",SUBSTITUTE(BCKetQuaHoatDong_06028!C44,"'","\'"),"','TargetCode':''}")</f>
        <v>{'SheetId':'9e57442d-faa2-4732-bfe8-6082c7f4cc3b','UId':'6c51844e-8fc8-4ebd-89c8-c19634d8f6d9','Col':3,'Row':44,'ColDynamic':3,'RowDynamic':15,'Format':'numberic','Value':'2232.3','TargetCode':''}</v>
      </c>
    </row>
    <row r="232" spans="1:1" x14ac:dyDescent="0.25">
      <c r="A232" t="str">
        <f>CONCATENATE("{'SheetId':'9e57442d-faa2-4732-bfe8-6082c7f4cc3b'",",","'UId':'0e840f2a-55e8-472f-90c2-7a2142459c27'",",'Col':",COLUMN(BCKetQuaHoatDong_06028!D44),",'Row':",ROW(BCKetQuaHoatDong_06028!D44),",","'ColDynamic':",COLUMN(BCKetQuaHoatDong_06028!D15),",","'RowDynamic':",ROW(BCKetQuaHoatDong_06028!D15),",","'Format':'numberic'",",'Value':'",SUBSTITUTE(BCKetQuaHoatDong_06028!D44,"'","\'"),"','TargetCode':''}")</f>
        <v>{'SheetId':'9e57442d-faa2-4732-bfe8-6082c7f4cc3b','UId':'0e840f2a-55e8-472f-90c2-7a2142459c27','Col':4,'Row':44,'ColDynamic':4,'RowDynamic':15,'Format':'numberic','Value':'','TargetCode':''}</v>
      </c>
    </row>
    <row r="233" spans="1:1" x14ac:dyDescent="0.25">
      <c r="A233" t="str">
        <f>CONCATENATE("{'SheetId':'9e57442d-faa2-4732-bfe8-6082c7f4cc3b'",",","'UId':'102a2de3-8caa-495e-9317-436f7a11d50b'",",'Col':",COLUMN(BCKetQuaHoatDong_06028!E44),",'Row':",ROW(BCKetQuaHoatDong_06028!E44),",","'ColDynamic':",COLUMN(BCKetQuaHoatDong_06028!E15),",","'RowDynamic':",ROW(BCKetQuaHoatDong_06028!E15),",","'Format':'numberic'",",'Value':'",SUBSTITUTE(BCKetQuaHoatDong_06028!E44,"'","\'"),"','TargetCode':''}")</f>
        <v>{'SheetId':'9e57442d-faa2-4732-bfe8-6082c7f4cc3b','UId':'102a2de3-8caa-495e-9317-436f7a11d50b','Col':5,'Row':44,'ColDynamic':5,'RowDynamic':15,'Format':'numberic','Value':'','TargetCode':''}</v>
      </c>
    </row>
    <row r="234" spans="1:1" x14ac:dyDescent="0.25">
      <c r="A234" t="str">
        <f>CONCATENATE("{'SheetId':'9e57442d-faa2-4732-bfe8-6082c7f4cc3b'",",","'UId':'35f3ea0a-83d0-4be4-b861-05d6ff252f97'",",'Col':",COLUMN(BCKetQuaHoatDong_06028!F44),",'Row':",ROW(BCKetQuaHoatDong_06028!F44),",","'ColDynamic':",COLUMN(BCKetQuaHoatDong_06028!F15),",","'RowDynamic':",ROW(BCKetQuaHoatDong_06028!F15),",","'Format':'numberic'",",'Value':'",SUBSTITUTE(BCKetQuaHoatDong_06028!F44,"'","\'"),"','TargetCode':''}")</f>
        <v>{'SheetId':'9e57442d-faa2-4732-bfe8-6082c7f4cc3b','UId':'35f3ea0a-83d0-4be4-b861-05d6ff252f97','Col':6,'Row':44,'ColDynamic':6,'RowDynamic':15,'Format':'numberic','Value':'','TargetCode':''}</v>
      </c>
    </row>
    <row r="235" spans="1:1" x14ac:dyDescent="0.25">
      <c r="A235" t="str">
        <f>CONCATENATE("{'SheetId':'9e57442d-faa2-4732-bfe8-6082c7f4cc3b'",",","'UId':'c95f90f6-640a-4331-b0e8-54422c753940'",",'Col':",COLUMN(BCKetQuaHoatDong_06028!D45),",'Row':",ROW(BCKetQuaHoatDong_06028!D45),",","'Format':'numberic'",",'Value':'",SUBSTITUTE(BCKetQuaHoatDong_06028!D45,"'","\'"),"','TargetCode':''}")</f>
        <v>{'SheetId':'9e57442d-faa2-4732-bfe8-6082c7f4cc3b','UId':'c95f90f6-640a-4331-b0e8-54422c753940','Col':4,'Row':45,'Format':'numberic','Value':'294788952','TargetCode':''}</v>
      </c>
    </row>
    <row r="236" spans="1:1" x14ac:dyDescent="0.25">
      <c r="A236" t="str">
        <f>CONCATENATE("{'SheetId':'9e57442d-faa2-4732-bfe8-6082c7f4cc3b'",",","'UId':'19caeda8-1e5a-4518-8250-4c15acb82c48'",",'Col':",COLUMN(BCKetQuaHoatDong_06028!E45),",'Row':",ROW(BCKetQuaHoatDong_06028!E45),",","'Format':'numberic'",",'Value':'",SUBSTITUTE(BCKetQuaHoatDong_06028!E45,"'","\'"),"','TargetCode':''}")</f>
        <v>{'SheetId':'9e57442d-faa2-4732-bfe8-6082c7f4cc3b','UId':'19caeda8-1e5a-4518-8250-4c15acb82c48','Col':5,'Row':45,'Format':'numberic','Value':'309573500','TargetCode':''}</v>
      </c>
    </row>
    <row r="237" spans="1:1" x14ac:dyDescent="0.25">
      <c r="A237" t="str">
        <f>CONCATENATE("{'SheetId':'9e57442d-faa2-4732-bfe8-6082c7f4cc3b'",",","'UId':'d743182c-5853-46f3-8604-ad3aa58840b8'",",'Col':",COLUMN(BCKetQuaHoatDong_06028!F45),",'Row':",ROW(BCKetQuaHoatDong_06028!F45),",","'Format':'numberic'",",'Value':'",SUBSTITUTE(BCKetQuaHoatDong_06028!F45,"'","\'"),"','TargetCode':''}")</f>
        <v>{'SheetId':'9e57442d-faa2-4732-bfe8-6082c7f4cc3b','UId':'d743182c-5853-46f3-8604-ad3aa58840b8','Col':6,'Row':45,'Format':'numberic','Value':'1822203720','TargetCode':''}</v>
      </c>
    </row>
    <row r="238" spans="1:1" x14ac:dyDescent="0.25">
      <c r="A238" t="str">
        <f>CONCATENATE("{'SheetId':'9e57442d-faa2-4732-bfe8-6082c7f4cc3b'",",","'UId':'5fb4cc84-0a90-4cae-ba19-392c839af798'",",'Col':",COLUMN(BCKetQuaHoatDong_06028!D46),",'Row':",ROW(BCKetQuaHoatDong_06028!D46),",","'Format':'numberic'",",'Value':'",SUBSTITUTE(BCKetQuaHoatDong_06028!D46,"'","\'"),"','TargetCode':''}")</f>
        <v>{'SheetId':'9e57442d-faa2-4732-bfe8-6082c7f4cc3b','UId':'5fb4cc84-0a90-4cae-ba19-392c839af798','Col':4,'Row':46,'Format':'numberic','Value':'449827799','TargetCode':''}</v>
      </c>
    </row>
    <row r="239" spans="1:1" x14ac:dyDescent="0.25">
      <c r="A239" t="str">
        <f>CONCATENATE("{'SheetId':'9e57442d-faa2-4732-bfe8-6082c7f4cc3b'",",","'UId':'c14dbefc-c01b-44b0-a577-6f17c0396290'",",'Col':",COLUMN(BCKetQuaHoatDong_06028!E46),",'Row':",ROW(BCKetQuaHoatDong_06028!E46),",","'Format':'numberic'",",'Value':'",SUBSTITUTE(BCKetQuaHoatDong_06028!E46,"'","\'"),"','TargetCode':''}")</f>
        <v>{'SheetId':'9e57442d-faa2-4732-bfe8-6082c7f4cc3b','UId':'c14dbefc-c01b-44b0-a577-6f17c0396290','Col':5,'Row':46,'Format':'numberic','Value':'-191096175','TargetCode':''}</v>
      </c>
    </row>
    <row r="240" spans="1:1" x14ac:dyDescent="0.25">
      <c r="A240" t="str">
        <f>CONCATENATE("{'SheetId':'9e57442d-faa2-4732-bfe8-6082c7f4cc3b'",",","'UId':'d1eb0ab7-7a60-49c8-b8aa-39c894436edb'",",'Col':",COLUMN(BCKetQuaHoatDong_06028!F46),",'Row':",ROW(BCKetQuaHoatDong_06028!F46),",","'Format':'numberic'",",'Value':'",SUBSTITUTE(BCKetQuaHoatDong_06028!F46,"'","\'"),"','TargetCode':''}")</f>
        <v>{'SheetId':'9e57442d-faa2-4732-bfe8-6082c7f4cc3b','UId':'d1eb0ab7-7a60-49c8-b8aa-39c894436edb','Col':6,'Row':46,'Format':'numberic','Value':'225865085','TargetCode':''}</v>
      </c>
    </row>
    <row r="241" spans="1:1" x14ac:dyDescent="0.25">
      <c r="A241" t="str">
        <f>CONCATENATE("{'SheetId':'9e57442d-faa2-4732-bfe8-6082c7f4cc3b'",",","'UId':'7dc5398f-c841-400c-850b-875a5c468e05'",",'Col':",COLUMN(BCKetQuaHoatDong_06028!D47),",'Row':",ROW(BCKetQuaHoatDong_06028!D47),",","'Format':'numberic'",",'Value':'",SUBSTITUTE(BCKetQuaHoatDong_06028!D47,"'","\'"),"','TargetCode':''}")</f>
        <v>{'SheetId':'9e57442d-faa2-4732-bfe8-6082c7f4cc3b','UId':'7dc5398f-c841-400c-850b-875a5c468e05','Col':4,'Row':47,'Format':'numberic','Value':'56960482.9999998','TargetCode':''}</v>
      </c>
    </row>
    <row r="242" spans="1:1" x14ac:dyDescent="0.25">
      <c r="A242" t="str">
        <f>CONCATENATE("{'SheetId':'9e57442d-faa2-4732-bfe8-6082c7f4cc3b'",",","'UId':'fa4fb11d-bd81-48b0-9ef6-a4ff2cd9d48a'",",'Col':",COLUMN(BCKetQuaHoatDong_06028!E47),",'Row':",ROW(BCKetQuaHoatDong_06028!E47),",","'Format':'numberic'",",'Value':'",SUBSTITUTE(BCKetQuaHoatDong_06028!E47,"'","\'"),"','TargetCode':''}")</f>
        <v>{'SheetId':'9e57442d-faa2-4732-bfe8-6082c7f4cc3b','UId':'fa4fb11d-bd81-48b0-9ef6-a4ff2cd9d48a','Col':5,'Row':47,'Format':'numberic','Value':'','TargetCode':''}</v>
      </c>
    </row>
    <row r="243" spans="1:1" x14ac:dyDescent="0.25">
      <c r="A243" t="str">
        <f>CONCATENATE("{'SheetId':'9e57442d-faa2-4732-bfe8-6082c7f4cc3b'",",","'UId':'73bb9d14-e1ea-4394-a083-b8a649641cf9'",",'Col':",COLUMN(BCKetQuaHoatDong_06028!F47),",'Row':",ROW(BCKetQuaHoatDong_06028!F47),",","'Format':'numberic'",",'Value':'",SUBSTITUTE(BCKetQuaHoatDong_06028!F47,"'","\'"),"','TargetCode':''}")</f>
        <v>{'SheetId':'9e57442d-faa2-4732-bfe8-6082c7f4cc3b','UId':'73bb9d14-e1ea-4394-a083-b8a649641cf9','Col':6,'Row':47,'Format':'numberic','Value':'23685102.9999998','TargetCode':''}</v>
      </c>
    </row>
    <row r="244" spans="1:1" x14ac:dyDescent="0.25">
      <c r="A244" t="str">
        <f>CONCATENATE("{'SheetId':'9e57442d-faa2-4732-bfe8-6082c7f4cc3b'",",","'UId':'bab2e1a7-20d5-41fd-881b-9a21514bfc4f'",",'Col':",COLUMN(BCKetQuaHoatDong_06028!D48),",'Row':",ROW(BCKetQuaHoatDong_06028!D48),",","'Format':'numberic'",",'Value':'",SUBSTITUTE(BCKetQuaHoatDong_06028!D48,"'","\'"),"','TargetCode':''}")</f>
        <v>{'SheetId':'9e57442d-faa2-4732-bfe8-6082c7f4cc3b','UId':'bab2e1a7-20d5-41fd-881b-9a21514bfc4f','Col':4,'Row':48,'Format':'numberic','Value':'392867316','TargetCode':''}</v>
      </c>
    </row>
    <row r="245" spans="1:1" x14ac:dyDescent="0.25">
      <c r="A245" t="str">
        <f>CONCATENATE("{'SheetId':'9e57442d-faa2-4732-bfe8-6082c7f4cc3b'",",","'UId':'128100c2-b671-4904-a5a9-41069ed12784'",",'Col':",COLUMN(BCKetQuaHoatDong_06028!E48),",'Row':",ROW(BCKetQuaHoatDong_06028!E48),",","'Format':'numberic'",",'Value':'",SUBSTITUTE(BCKetQuaHoatDong_06028!E48,"'","\'"),"','TargetCode':''}")</f>
        <v>{'SheetId':'9e57442d-faa2-4732-bfe8-6082c7f4cc3b','UId':'128100c2-b671-4904-a5a9-41069ed12784','Col':5,'Row':48,'Format':'numberic','Value':'-191096175','TargetCode':''}</v>
      </c>
    </row>
    <row r="246" spans="1:1" x14ac:dyDescent="0.25">
      <c r="A246" t="str">
        <f>CONCATENATE("{'SheetId':'9e57442d-faa2-4732-bfe8-6082c7f4cc3b'",",","'UId':'04b06e65-b2eb-4858-bb0b-d72c0270f1f6'",",'Col':",COLUMN(BCKetQuaHoatDong_06028!F48),",'Row':",ROW(BCKetQuaHoatDong_06028!F48),",","'Format':'numberic'",",'Value':'",SUBSTITUTE(BCKetQuaHoatDong_06028!F48,"'","\'"),"','TargetCode':''}")</f>
        <v>{'SheetId':'9e57442d-faa2-4732-bfe8-6082c7f4cc3b','UId':'04b06e65-b2eb-4858-bb0b-d72c0270f1f6','Col':6,'Row':48,'Format':'numberic','Value':'202179982','TargetCode':''}</v>
      </c>
    </row>
    <row r="247" spans="1:1" x14ac:dyDescent="0.25">
      <c r="A247" t="str">
        <f>CONCATENATE("{'SheetId':'9e57442d-faa2-4732-bfe8-6082c7f4cc3b'",",","'UId':'0c34f541-ad2d-4bff-9fce-284295e89335'",",'Col':",COLUMN(BCKetQuaHoatDong_06028!D49),",'Row':",ROW(BCKetQuaHoatDong_06028!D49),",","'Format':'numberic'",",'Value':'",SUBSTITUTE(BCKetQuaHoatDong_06028!D49,"'","\'"),"','TargetCode':''}")</f>
        <v>{'SheetId':'9e57442d-faa2-4732-bfe8-6082c7f4cc3b','UId':'0c34f541-ad2d-4bff-9fce-284295e89335','Col':4,'Row':49,'Format':'numberic','Value':'744616751','TargetCode':''}</v>
      </c>
    </row>
    <row r="248" spans="1:1" x14ac:dyDescent="0.25">
      <c r="A248" t="str">
        <f>CONCATENATE("{'SheetId':'9e57442d-faa2-4732-bfe8-6082c7f4cc3b'",",","'UId':'a1069390-e9a5-41a9-8d0c-f5931f68451d'",",'Col':",COLUMN(BCKetQuaHoatDong_06028!E49),",'Row':",ROW(BCKetQuaHoatDong_06028!E49),",","'Format':'numberic'",",'Value':'",SUBSTITUTE(BCKetQuaHoatDong_06028!E49,"'","\'"),"','TargetCode':''}")</f>
        <v>{'SheetId':'9e57442d-faa2-4732-bfe8-6082c7f4cc3b','UId':'a1069390-e9a5-41a9-8d0c-f5931f68451d','Col':5,'Row':49,'Format':'numberic','Value':'118477325','TargetCode':''}</v>
      </c>
    </row>
    <row r="249" spans="1:1" x14ac:dyDescent="0.25">
      <c r="A249" t="str">
        <f>CONCATENATE("{'SheetId':'9e57442d-faa2-4732-bfe8-6082c7f4cc3b'",",","'UId':'943a903f-8f0c-48d3-9a7d-d0f797c51f06'",",'Col':",COLUMN(BCKetQuaHoatDong_06028!F49),",'Row':",ROW(BCKetQuaHoatDong_06028!F49),",","'Format':'numberic'",",'Value':'",SUBSTITUTE(BCKetQuaHoatDong_06028!F49,"'","\'"),"','TargetCode':''}")</f>
        <v>{'SheetId':'9e57442d-faa2-4732-bfe8-6082c7f4cc3b','UId':'943a903f-8f0c-48d3-9a7d-d0f797c51f06','Col':6,'Row':49,'Format':'numberic','Value':'2048068805','TargetCode':''}</v>
      </c>
    </row>
    <row r="250" spans="1:1" x14ac:dyDescent="0.25">
      <c r="A250" t="str">
        <f>CONCATENATE("{'SheetId':'9e57442d-faa2-4732-bfe8-6082c7f4cc3b'",",","'UId':'14ba2d4e-fc98-469f-8702-009a93d663bf'",",'Col':",COLUMN(BCKetQuaHoatDong_06028!D50),",'Row':",ROW(BCKetQuaHoatDong_06028!D50),",","'Format':'numberic'",",'Value':'",SUBSTITUTE(BCKetQuaHoatDong_06028!D50,"'","\'"),"','TargetCode':''}")</f>
        <v>{'SheetId':'9e57442d-faa2-4732-bfe8-6082c7f4cc3b','UId':'14ba2d4e-fc98-469f-8702-009a93d663bf','Col':4,'Row':50,'Format':'numberic','Value':'71247626810','TargetCode':''}</v>
      </c>
    </row>
    <row r="251" spans="1:1" x14ac:dyDescent="0.25">
      <c r="A251" t="str">
        <f>CONCATENATE("{'SheetId':'9e57442d-faa2-4732-bfe8-6082c7f4cc3b'",",","'UId':'46dc8404-c63b-42c5-af20-35a421a3b5ab'",",'Col':",COLUMN(BCKetQuaHoatDong_06028!E50),",'Row':",ROW(BCKetQuaHoatDong_06028!E50),",","'Format':'numberic'",",'Value':'",SUBSTITUTE(BCKetQuaHoatDong_06028!E50,"'","\'"),"','TargetCode':''}")</f>
        <v>{'SheetId':'9e57442d-faa2-4732-bfe8-6082c7f4cc3b','UId':'46dc8404-c63b-42c5-af20-35a421a3b5ab','Col':5,'Row':50,'Format':'numberic','Value':'62065221764','TargetCode':''}</v>
      </c>
    </row>
    <row r="252" spans="1:1" x14ac:dyDescent="0.25">
      <c r="A252" t="str">
        <f>CONCATENATE("{'SheetId':'9e57442d-faa2-4732-bfe8-6082c7f4cc3b'",",","'UId':'a1137c7a-72fe-4907-952f-0a4daf353a5c'",",'Col':",COLUMN(BCKetQuaHoatDong_06028!F50),",'Row':",ROW(BCKetQuaHoatDong_06028!F50),",","'Format':'numberic'",",'Value':'",SUBSTITUTE(BCKetQuaHoatDong_06028!F50,"'","\'"),"','TargetCode':''}")</f>
        <v>{'SheetId':'9e57442d-faa2-4732-bfe8-6082c7f4cc3b','UId':'a1137c7a-72fe-4907-952f-0a4daf353a5c','Col':6,'Row':50,'Format':'numberic','Value':'59846226041','TargetCode':''}</v>
      </c>
    </row>
    <row r="253" spans="1:1" x14ac:dyDescent="0.25">
      <c r="A253" t="str">
        <f>CONCATENATE("{'SheetId':'9e57442d-faa2-4732-bfe8-6082c7f4cc3b'",",","'UId':'ae182ae4-ecb8-4b3e-87b1-02fe2b8c8c6e'",",'Col':",COLUMN(BCKetQuaHoatDong_06028!D51),",'Row':",ROW(BCKetQuaHoatDong_06028!D51),",","'Format':'numberic'",",'Value':'",SUBSTITUTE(BCKetQuaHoatDong_06028!D51,"'","\'"),"','TargetCode':''}")</f>
        <v>{'SheetId':'9e57442d-faa2-4732-bfe8-6082c7f4cc3b','UId':'ae182ae4-ecb8-4b3e-87b1-02fe2b8c8c6e','Col':4,'Row':51,'Format':'numberic','Value':'-2075430910','TargetCode':''}</v>
      </c>
    </row>
    <row r="254" spans="1:1" x14ac:dyDescent="0.25">
      <c r="A254" t="str">
        <f>CONCATENATE("{'SheetId':'9e57442d-faa2-4732-bfe8-6082c7f4cc3b'",",","'UId':'c7c70708-3a08-4a71-8b5b-958036d28d83'",",'Col':",COLUMN(BCKetQuaHoatDong_06028!E51),",'Row':",ROW(BCKetQuaHoatDong_06028!E51),",","'Format':'numberic'",",'Value':'",SUBSTITUTE(BCKetQuaHoatDong_06028!E51,"'","\'"),"','TargetCode':''}")</f>
        <v>{'SheetId':'9e57442d-faa2-4732-bfe8-6082c7f4cc3b','UId':'c7c70708-3a08-4a71-8b5b-958036d28d83','Col':5,'Row':51,'Format':'numberic','Value':'9182405046','TargetCode':''}</v>
      </c>
    </row>
    <row r="255" spans="1:1" x14ac:dyDescent="0.25">
      <c r="A255" t="str">
        <f>CONCATENATE("{'SheetId':'9e57442d-faa2-4732-bfe8-6082c7f4cc3b'",",","'UId':'b56d1f06-ac4a-4581-bd76-0a7116bb9601'",",'Col':",COLUMN(BCKetQuaHoatDong_06028!F51),",'Row':",ROW(BCKetQuaHoatDong_06028!F51),",","'Format':'numberic'",",'Value':'",SUBSTITUTE(BCKetQuaHoatDong_06028!F51,"'","\'"),"','TargetCode':''}")</f>
        <v>{'SheetId':'9e57442d-faa2-4732-bfe8-6082c7f4cc3b','UId':'b56d1f06-ac4a-4581-bd76-0a7116bb9601','Col':6,'Row':51,'Format':'numberic','Value':'9325969859','TargetCode':''}</v>
      </c>
    </row>
    <row r="256" spans="1:1" x14ac:dyDescent="0.25">
      <c r="A256" t="str">
        <f>CONCATENATE("{'SheetId':'9e57442d-faa2-4732-bfe8-6082c7f4cc3b'",",","'UId':'071f8b6b-411a-4479-a1e0-68ae4989d4d4'",",'Col':",COLUMN(BCKetQuaHoatDong_06028!D52),",'Row':",ROW(BCKetQuaHoatDong_06028!D52),",","'Format':'numberic'",",'Value':'",SUBSTITUTE(BCKetQuaHoatDong_06028!D52,"'","\'"),"','TargetCode':''}")</f>
        <v>{'SheetId':'9e57442d-faa2-4732-bfe8-6082c7f4cc3b','UId':'071f8b6b-411a-4479-a1e0-68ae4989d4d4','Col':4,'Row':52,'Format':'numberic','Value':'744616751','TargetCode':''}</v>
      </c>
    </row>
    <row r="257" spans="1:1" x14ac:dyDescent="0.25">
      <c r="A257" t="str">
        <f>CONCATENATE("{'SheetId':'9e57442d-faa2-4732-bfe8-6082c7f4cc3b'",",","'UId':'649fe867-7540-4d27-809f-914ad09af55e'",",'Col':",COLUMN(BCKetQuaHoatDong_06028!E52),",'Row':",ROW(BCKetQuaHoatDong_06028!E52),",","'Format':'numberic'",",'Value':'",SUBSTITUTE(BCKetQuaHoatDong_06028!E52,"'","\'"),"','TargetCode':''}")</f>
        <v>{'SheetId':'9e57442d-faa2-4732-bfe8-6082c7f4cc3b','UId':'649fe867-7540-4d27-809f-914ad09af55e','Col':5,'Row':52,'Format':'numberic','Value':'118477325','TargetCode':''}</v>
      </c>
    </row>
    <row r="258" spans="1:1" x14ac:dyDescent="0.25">
      <c r="A258" t="str">
        <f>CONCATENATE("{'SheetId':'9e57442d-faa2-4732-bfe8-6082c7f4cc3b'",",","'UId':'ce2f8942-9d48-4663-bc86-864ddeb2e9fb'",",'Col':",COLUMN(BCKetQuaHoatDong_06028!F52),",'Row':",ROW(BCKetQuaHoatDong_06028!F52),",","'Format':'numberic'",",'Value':'",SUBSTITUTE(BCKetQuaHoatDong_06028!F52,"'","\'"),"','TargetCode':''}")</f>
        <v>{'SheetId':'9e57442d-faa2-4732-bfe8-6082c7f4cc3b','UId':'ce2f8942-9d48-4663-bc86-864ddeb2e9fb','Col':6,'Row':52,'Format':'numberic','Value':'2048068805','TargetCode':''}</v>
      </c>
    </row>
    <row r="259" spans="1:1" x14ac:dyDescent="0.25">
      <c r="A259" t="str">
        <f>CONCATENATE("{'SheetId':'9e57442d-faa2-4732-bfe8-6082c7f4cc3b'",",","'UId':'da1428fc-0129-48bd-9cae-bcdc3527e7ff'",",'Col':",COLUMN(BCKetQuaHoatDong_06028!D53),",'Row':",ROW(BCKetQuaHoatDong_06028!D53),",","'Format':'numberic'",",'Value':'",SUBSTITUTE(BCKetQuaHoatDong_06028!D53,"'","\'"),"','TargetCode':''}")</f>
        <v>{'SheetId':'9e57442d-faa2-4732-bfe8-6082c7f4cc3b','UId':'da1428fc-0129-48bd-9cae-bcdc3527e7ff','Col':4,'Row':53,'Format':'numberic','Value':'','TargetCode':''}</v>
      </c>
    </row>
    <row r="260" spans="1:1" x14ac:dyDescent="0.25">
      <c r="A260" t="str">
        <f>CONCATENATE("{'SheetId':'9e57442d-faa2-4732-bfe8-6082c7f4cc3b'",",","'UId':'e59bf9b3-105f-46b2-a4c4-386837875fff'",",'Col':",COLUMN(BCKetQuaHoatDong_06028!E53),",'Row':",ROW(BCKetQuaHoatDong_06028!E53),",","'Format':'numberic'",",'Value':'",SUBSTITUTE(BCKetQuaHoatDong_06028!E53,"'","\'"),"','TargetCode':''}")</f>
        <v>{'SheetId':'9e57442d-faa2-4732-bfe8-6082c7f4cc3b','UId':'e59bf9b3-105f-46b2-a4c4-386837875fff','Col':5,'Row':53,'Format':'numberic','Value':'','TargetCode':''}</v>
      </c>
    </row>
    <row r="261" spans="1:1" x14ac:dyDescent="0.25">
      <c r="A261" t="str">
        <f>CONCATENATE("{'SheetId':'9e57442d-faa2-4732-bfe8-6082c7f4cc3b'",",","'UId':'190b7595-8f9e-458d-8990-f4ff2e021104'",",'Col':",COLUMN(BCKetQuaHoatDong_06028!F53),",'Row':",ROW(BCKetQuaHoatDong_06028!F53),",","'Format':'numberic'",",'Value':'",SUBSTITUTE(BCKetQuaHoatDong_06028!F53,"'","\'"),"','TargetCode':''}")</f>
        <v>{'SheetId':'9e57442d-faa2-4732-bfe8-6082c7f4cc3b','UId':'190b7595-8f9e-458d-8990-f4ff2e021104','Col':6,'Row':53,'Format':'numberic','Value':'','TargetCode':''}</v>
      </c>
    </row>
    <row r="262" spans="1:1" x14ac:dyDescent="0.25">
      <c r="A262" t="str">
        <f>CONCATENATE("{'SheetId':'9e57442d-faa2-4732-bfe8-6082c7f4cc3b'",",","'UId':'26da4aec-6928-4f66-88a5-fdfd0ee643e5'",",'Col':",COLUMN(BCKetQuaHoatDong_06028!D54),",'Row':",ROW(BCKetQuaHoatDong_06028!D54),",","'Format':'numberic'",",'Value':'",SUBSTITUTE(BCKetQuaHoatDong_06028!D54,"'","\'"),"','TargetCode':''}")</f>
        <v>{'SheetId':'9e57442d-faa2-4732-bfe8-6082c7f4cc3b','UId':'26da4aec-6928-4f66-88a5-fdfd0ee643e5','Col':4,'Row':54,'Format':'numberic','Value':'-2820047661','TargetCode':''}</v>
      </c>
    </row>
    <row r="263" spans="1:1" x14ac:dyDescent="0.25">
      <c r="A263" t="str">
        <f>CONCATENATE("{'SheetId':'9e57442d-faa2-4732-bfe8-6082c7f4cc3b'",",","'UId':'9b98b4cd-1dc6-4f10-9fcd-3b02154fc346'",",'Col':",COLUMN(BCKetQuaHoatDong_06028!E54),",'Row':",ROW(BCKetQuaHoatDong_06028!E54),",","'Format':'numberic'",",'Value':'",SUBSTITUTE(BCKetQuaHoatDong_06028!E54,"'","\'"),"','TargetCode':''}")</f>
        <v>{'SheetId':'9e57442d-faa2-4732-bfe8-6082c7f4cc3b','UId':'9b98b4cd-1dc6-4f10-9fcd-3b02154fc346','Col':5,'Row':54,'Format':'numberic','Value':'9063927721','TargetCode':''}</v>
      </c>
    </row>
    <row r="264" spans="1:1" x14ac:dyDescent="0.25">
      <c r="A264" t="str">
        <f>CONCATENATE("{'SheetId':'9e57442d-faa2-4732-bfe8-6082c7f4cc3b'",",","'UId':'ab589e24-1208-4602-83e1-3b0d9a9ddac2'",",'Col':",COLUMN(BCKetQuaHoatDong_06028!F54),",'Row':",ROW(BCKetQuaHoatDong_06028!F54),",","'Format':'numberic'",",'Value':'",SUBSTITUTE(BCKetQuaHoatDong_06028!F54,"'","\'"),"','TargetCode':''}")</f>
        <v>{'SheetId':'9e57442d-faa2-4732-bfe8-6082c7f4cc3b','UId':'ab589e24-1208-4602-83e1-3b0d9a9ddac2','Col':6,'Row':54,'Format':'numberic','Value':'7277901054','TargetCode':''}</v>
      </c>
    </row>
    <row r="265" spans="1:1" x14ac:dyDescent="0.25">
      <c r="A265" t="str">
        <f>CONCATENATE("{'SheetId':'9e57442d-faa2-4732-bfe8-6082c7f4cc3b'",",","'UId':'a1e12271-7d9c-46e1-be1f-d3831e97dba6'",",'Col':",COLUMN(BCKetQuaHoatDong_06028!D55),",'Row':",ROW(BCKetQuaHoatDong_06028!D55),",","'Format':'numberic'",",'Value':'",SUBSTITUTE(BCKetQuaHoatDong_06028!D55,"'","\'"),"','TargetCode':''}")</f>
        <v>{'SheetId':'9e57442d-faa2-4732-bfe8-6082c7f4cc3b','UId':'a1e12271-7d9c-46e1-be1f-d3831e97dba6','Col':4,'Row':55,'Format':'numberic','Value':'69172195900','TargetCode':''}</v>
      </c>
    </row>
    <row r="266" spans="1:1" x14ac:dyDescent="0.25">
      <c r="A266" t="str">
        <f>CONCATENATE("{'SheetId':'9e57442d-faa2-4732-bfe8-6082c7f4cc3b'",",","'UId':'85d94755-db4c-439e-8336-6cbb28df62be'",",'Col':",COLUMN(BCKetQuaHoatDong_06028!E55),",'Row':",ROW(BCKetQuaHoatDong_06028!E55),",","'Format':'numberic'",",'Value':'",SUBSTITUTE(BCKetQuaHoatDong_06028!E55,"'","\'"),"','TargetCode':''}")</f>
        <v>{'SheetId':'9e57442d-faa2-4732-bfe8-6082c7f4cc3b','UId':'85d94755-db4c-439e-8336-6cbb28df62be','Col':5,'Row':55,'Format':'numberic','Value':'71247626810','TargetCode':''}</v>
      </c>
    </row>
    <row r="267" spans="1:1" x14ac:dyDescent="0.25">
      <c r="A267" t="str">
        <f>CONCATENATE("{'SheetId':'9e57442d-faa2-4732-bfe8-6082c7f4cc3b'",",","'UId':'d8a625ed-973b-4579-990b-8dd486f640c5'",",'Col':",COLUMN(BCKetQuaHoatDong_06028!F55),",'Row':",ROW(BCKetQuaHoatDong_06028!F55),",","'Format':'numberic'",",'Value':'",SUBSTITUTE(BCKetQuaHoatDong_06028!F55,"'","\'"),"','TargetCode':''}")</f>
        <v>{'SheetId':'9e57442d-faa2-4732-bfe8-6082c7f4cc3b','UId':'d8a625ed-973b-4579-990b-8dd486f640c5','Col':6,'Row':55,'Format':'numberic','Value':'69172195900','TargetCode':''}</v>
      </c>
    </row>
    <row r="268" spans="1:1" x14ac:dyDescent="0.25">
      <c r="A268" t="str">
        <f>CONCATENATE("{'SheetId':'9e57442d-faa2-4732-bfe8-6082c7f4cc3b'",",","'UId':'913a97b8-0f0a-4141-8c25-d538ceaee879'",",'Col':",COLUMN(BCKetQuaHoatDong_06028!D56),",'Row':",ROW(BCKetQuaHoatDong_06028!D56),",","'Format':'numberic'",",'Value':'",SUBSTITUTE(BCKetQuaHoatDong_06028!D56,"'","\'"),"','TargetCode':''}")</f>
        <v>{'SheetId':'9e57442d-faa2-4732-bfe8-6082c7f4cc3b','UId':'913a97b8-0f0a-4141-8c25-d538ceaee879','Col':4,'Row':56,'Format':'numberic','Value':' ','TargetCode':''}</v>
      </c>
    </row>
    <row r="269" spans="1:1" x14ac:dyDescent="0.25">
      <c r="A269" t="str">
        <f>CONCATENATE("{'SheetId':'9e57442d-faa2-4732-bfe8-6082c7f4cc3b'",",","'UId':'e496ef7d-483e-4b9a-88df-8925231821da'",",'Col':",COLUMN(BCKetQuaHoatDong_06028!E56),",'Row':",ROW(BCKetQuaHoatDong_06028!E56),",","'Format':'numberic'",",'Value':'",SUBSTITUTE(BCKetQuaHoatDong_06028!E56,"'","\'"),"','TargetCode':''}")</f>
        <v>{'SheetId':'9e57442d-faa2-4732-bfe8-6082c7f4cc3b','UId':'e496ef7d-483e-4b9a-88df-8925231821da','Col':5,'Row':56,'Format':'numberic','Value':' ','TargetCode':''}</v>
      </c>
    </row>
    <row r="270" spans="1:1" x14ac:dyDescent="0.25">
      <c r="A270" t="str">
        <f>CONCATENATE("{'SheetId':'9e57442d-faa2-4732-bfe8-6082c7f4cc3b'",",","'UId':'3412402c-2226-4951-a761-60259d131db2'",",'Col':",COLUMN(BCKetQuaHoatDong_06028!F56),",'Row':",ROW(BCKetQuaHoatDong_06028!F56),",","'Format':'numberic'",",'Value':'",SUBSTITUTE(BCKetQuaHoatDong_06028!F56,"'","\'"),"','TargetCode':''}")</f>
        <v>{'SheetId':'9e57442d-faa2-4732-bfe8-6082c7f4cc3b','UId':'3412402c-2226-4951-a761-60259d131db2','Col':6,'Row':56,'Format':'numberic','Value':' ','TargetCode':''}</v>
      </c>
    </row>
    <row r="271" spans="1:1" x14ac:dyDescent="0.25">
      <c r="A271" t="str">
        <f>CONCATENATE("{'SheetId':'9e57442d-faa2-4732-bfe8-6082c7f4cc3b'",",","'UId':'60a8eff8-ff29-4438-9df1-7fcd50284081'",",'Col':",COLUMN(BCKetQuaHoatDong_06028!D57),",'Row':",ROW(BCKetQuaHoatDong_06028!D57),",","'Format':'numberic'",",'Value':'",SUBSTITUTE(BCKetQuaHoatDong_06028!D57,"'","\'"),"','TargetCode':''}")</f>
        <v>{'SheetId':'9e57442d-faa2-4732-bfe8-6082c7f4cc3b','UId':'60a8eff8-ff29-4438-9df1-7fcd50284081','Col':4,'Row':57,'Format':'numberic','Value':' ','TargetCode':''}</v>
      </c>
    </row>
    <row r="272" spans="1:1" x14ac:dyDescent="0.25">
      <c r="A272" t="str">
        <f>CONCATENATE("{'SheetId':'9e57442d-faa2-4732-bfe8-6082c7f4cc3b'",",","'UId':'e5334a5f-5783-46c1-8b37-fe7861d211a0'",",'Col':",COLUMN(BCKetQuaHoatDong_06028!E57),",'Row':",ROW(BCKetQuaHoatDong_06028!E57),",","'Format':'numberic'",",'Value':'",SUBSTITUTE(BCKetQuaHoatDong_06028!E57,"'","\'"),"','TargetCode':''}")</f>
        <v>{'SheetId':'9e57442d-faa2-4732-bfe8-6082c7f4cc3b','UId':'e5334a5f-5783-46c1-8b37-fe7861d211a0','Col':5,'Row':57,'Format':'numberic','Value':' ','TargetCode':''}</v>
      </c>
    </row>
    <row r="273" spans="1:1" x14ac:dyDescent="0.25">
      <c r="A273" t="str">
        <f>CONCATENATE("{'SheetId':'9e57442d-faa2-4732-bfe8-6082c7f4cc3b'",",","'UId':'320effb9-3358-4bf4-91c8-6de1f9e55f08'",",'Col':",COLUMN(BCKetQuaHoatDong_06028!F57),",'Row':",ROW(BCKetQuaHoatDong_06028!F57),",","'Format':'numberic'",",'Value':'",SUBSTITUTE(BCKetQuaHoatDong_06028!F57,"'","\'"),"','TargetCode':''}")</f>
        <v>{'SheetId':'9e57442d-faa2-4732-bfe8-6082c7f4cc3b','UId':'320effb9-3358-4bf4-91c8-6de1f9e55f08','Col':6,'Row':57,'Format':'numberic','Value':' ','TargetCode':''}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5">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5">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5">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{'SheetId':'1deb9a6e-dc5a-4908-87cc-034ee9747e20','UId':'2af5b400-8abe-46e3-8b64-7efb4d13db84','Col':4,'Row':22,'ColDynamic':4,'RowDynamic':23,'Format':'numberic','Value':'442384','TargetCode':''}</v>
      </c>
    </row>
    <row r="311" spans="1:1" x14ac:dyDescent="0.25">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5">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{'SheetId':'1deb9a6e-dc5a-4908-87cc-034ee9747e20','UId':'a4748164-33b9-46bd-8561-e8b3f76700ee','Col':6,'Row':22,'ColDynamic':6,'RowDynamic':23,'Format':'numberic','Value':'44715949668','TargetCode':''}</v>
      </c>
    </row>
    <row r="313" spans="1:1" x14ac:dyDescent="0.25">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{'SheetId':'1deb9a6e-dc5a-4908-87cc-034ee9747e20','UId':'8b15b2dd-95b7-4075-8cb9-63831db4f74a','Col':7,'Row':22,'ColDynamic':7,'RowDynamic':23,'Format':'numberic','Value':'0.64043361676588','TargetCode':''}</v>
      </c>
    </row>
    <row r="314" spans="1:1" x14ac:dyDescent="0.25">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5">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5">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5">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 ','TargetCode':''}</v>
      </c>
    </row>
    <row r="318" spans="1:1" x14ac:dyDescent="0.25">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5">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5">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5">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5">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5">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5">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 ','TargetCode':''}</v>
      </c>
    </row>
    <row r="325" spans="1:1" x14ac:dyDescent="0.25">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{'SheetId':'1deb9a6e-dc5a-4908-87cc-034ee9747e20','UId':'740ad2fc-8f8c-4571-bfbb-d73a204a23fa','Col':4,'Row':26,'Format':'numberic','Value':'442384','TargetCode':''}</v>
      </c>
    </row>
    <row r="326" spans="1:1" x14ac:dyDescent="0.25">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5">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{'SheetId':'1deb9a6e-dc5a-4908-87cc-034ee9747e20','UId':'d007d564-0a98-45f4-94c4-a2e4056245bc','Col':6,'Row':26,'Format':'numberic','Value':'44715949668','TargetCode':''}</v>
      </c>
    </row>
    <row r="328" spans="1:1" x14ac:dyDescent="0.25">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{'SheetId':'1deb9a6e-dc5a-4908-87cc-034ee9747e20','UId':'87b8e950-d5f9-45b4-8cfb-d8108dd16f8f','Col':7,'Row':26,'Format':'numberic','Value':'0.64043361676588','TargetCode':''}</v>
      </c>
    </row>
    <row r="329" spans="1:1" x14ac:dyDescent="0.25">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5">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5">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5">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 ','TargetCode':''}</v>
      </c>
    </row>
    <row r="333" spans="1:1" x14ac:dyDescent="0.25">
      <c r="A333" t="str">
        <f>CONCATENATE("{'SheetId':'1deb9a6e-dc5a-4908-87cc-034ee9747e20'",",","'UId':'4fe6fd2f-049f-4c3b-a78b-58fd08d62d7d'",",'Col':",COLUMN(BCDanhMucDauTu_06029!A37),",'Row':",ROW(BCDanhMucDauTu_06029!A37),",","'ColDynamic':",COLUMN(BCDanhMucDauTu_06029!A40),",","'RowDynamic':",ROW(BCDanhMucDauTu_06029!A40),",","'Format':'numberic'",",'Value':'",SUBSTITUTE(BCDanhMucDauTu_06029!A37,"'","\'"),"','TargetCode':''}")</f>
        <v>{'SheetId':'1deb9a6e-dc5a-4908-87cc-034ee9747e20','UId':'4fe6fd2f-049f-4c3b-a78b-58fd08d62d7d','Col':1,'Row':37,'ColDynamic':1,'RowDynamic':40,'Format':'numberic','Value':' ','TargetCode':''}</v>
      </c>
    </row>
    <row r="334" spans="1:1" x14ac:dyDescent="0.25">
      <c r="A334" t="str">
        <f>CONCATENATE("{'SheetId':'1deb9a6e-dc5a-4908-87cc-034ee9747e20'",",","'UId':'21737fa5-5263-466a-9802-c554ec94ffeb'",",'Col':",COLUMN(BCDanhMucDauTu_06029!B37),",'Row':",ROW(BCDanhMucDauTu_06029!B37),",","'ColDynamic':",COLUMN(BCDanhMucDauTu_06029!B40),",","'RowDynamic':",ROW(BCDanhMucDauTu_06029!B40),",","'Format':'string'",",'Value':'",SUBSTITUTE(BCDanhMucDauTu_06029!B37,"'","\'"),"','TargetCode':''}")</f>
        <v>{'SheetId':'1deb9a6e-dc5a-4908-87cc-034ee9747e20','UId':'21737fa5-5263-466a-9802-c554ec94ffeb','Col':2,'Row':37,'ColDynamic':2,'RowDynamic':40,'Format':'string','Value':'Tổng','TargetCode':''}</v>
      </c>
    </row>
    <row r="335" spans="1:1" x14ac:dyDescent="0.25">
      <c r="A335" t="str">
        <f>CONCATENATE("{'SheetId':'1deb9a6e-dc5a-4908-87cc-034ee9747e20'",",","'UId':'b1780ae8-e3e9-4d68-b8e3-06dc22233b5c'",",'Col':",COLUMN(BCDanhMucDauTu_06029!C37),",'Row':",ROW(BCDanhMucDauTu_06029!C37),",","'ColDynamic':",COLUMN(BCDanhMucDauTu_06029!C40),",","'RowDynamic':",ROW(BCDanhMucDauTu_06029!C40),",","'Format':'numberic'",",'Value':'",SUBSTITUTE(BCDanhMucDauTu_06029!C37,"'","\'"),"','TargetCode':''}")</f>
        <v>{'SheetId':'1deb9a6e-dc5a-4908-87cc-034ee9747e20','UId':'b1780ae8-e3e9-4d68-b8e3-06dc22233b5c','Col':3,'Row':37,'ColDynamic':3,'RowDynamic':40,'Format':'numberic','Value':'2257','TargetCode':''}</v>
      </c>
    </row>
    <row r="336" spans="1:1" x14ac:dyDescent="0.25">
      <c r="A336" t="str">
        <f>CONCATENATE("{'SheetId':'1deb9a6e-dc5a-4908-87cc-034ee9747e20'",",","'UId':'fd0c415a-d2bc-42ee-b389-414f8400dae8'",",'Col':",COLUMN(BCDanhMucDauTu_06029!D37),",'Row':",ROW(BCDanhMucDauTu_06029!D37),",","'ColDynamic':",COLUMN(BCDanhMucDauTu_06029!D40),",","'RowDynamic':",ROW(BCDanhMucDauTu_06029!D40),",","'Format':'numberic'",",'Value':'",SUBSTITUTE(BCDanhMucDauTu_06029!D37,"'","\'"),"','TargetCode':''}")</f>
        <v>{'SheetId':'1deb9a6e-dc5a-4908-87cc-034ee9747e20','UId':'fd0c415a-d2bc-42ee-b389-414f8400dae8','Col':4,'Row':37,'ColDynamic':4,'RowDynamic':40,'Format':'numberic','Value':' ','TargetCode':''}</v>
      </c>
    </row>
    <row r="337" spans="1:1" x14ac:dyDescent="0.25">
      <c r="A337" t="str">
        <f>CONCATENATE("{'SheetId':'1deb9a6e-dc5a-4908-87cc-034ee9747e20'",",","'UId':'816243e8-9c85-4ba1-805c-371f6b4844e4'",",'Col':",COLUMN(BCDanhMucDauTu_06029!E37),",'Row':",ROW(BCDanhMucDauTu_06029!E37),",","'ColDynamic':",COLUMN(BCDanhMucDauTu_06029!E40),",","'RowDynamic':",ROW(BCDanhMucDauTu_06029!E40),",","'Format':'numberic'",",'Value':'",SUBSTITUTE(BCDanhMucDauTu_06029!E37,"'","\'"),"','TargetCode':''}")</f>
        <v>{'SheetId':'1deb9a6e-dc5a-4908-87cc-034ee9747e20','UId':'816243e8-9c85-4ba1-805c-371f6b4844e4','Col':5,'Row':37,'ColDynamic':5,'RowDynamic':40,'Format':'numberic','Value':' ','TargetCode':''}</v>
      </c>
    </row>
    <row r="338" spans="1:1" x14ac:dyDescent="0.25">
      <c r="A338" t="str">
        <f>CONCATENATE("{'SheetId':'1deb9a6e-dc5a-4908-87cc-034ee9747e20'",",","'UId':'2efa8183-1804-400f-919b-54e0d328e017'",",'Col':",COLUMN(BCDanhMucDauTu_06029!F37),",'Row':",ROW(BCDanhMucDauTu_06029!F37),",","'ColDynamic':",COLUMN(BCDanhMucDauTu_06029!F40),",","'RowDynamic':",ROW(BCDanhMucDauTu_06029!F40),",","'Format':'numberic'",",'Value':'",SUBSTITUTE(BCDanhMucDauTu_06029!F37,"'","\'"),"','TargetCode':''}")</f>
        <v>{'SheetId':'1deb9a6e-dc5a-4908-87cc-034ee9747e20','UId':'2efa8183-1804-400f-919b-54e0d328e017','Col':6,'Row':37,'ColDynamic':6,'RowDynamic':40,'Format':'numberic','Value':'17038000208','TargetCode':''}</v>
      </c>
    </row>
    <row r="339" spans="1:1" x14ac:dyDescent="0.25">
      <c r="A339" t="str">
        <f>CONCATENATE("{'SheetId':'1deb9a6e-dc5a-4908-87cc-034ee9747e20'",",","'UId':'890ca93f-4ffa-4063-bc4e-3ca8427d321f'",",'Col':",COLUMN(BCDanhMucDauTu_06029!G37),",'Row':",ROW(BCDanhMucDauTu_06029!G37),",","'ColDynamic':",COLUMN(BCDanhMucDauTu_06029!G40),",","'RowDynamic':",ROW(BCDanhMucDauTu_06029!G40),",","'Format':'numberic'",",'Value':'",SUBSTITUTE(BCDanhMucDauTu_06029!G37,"'","\'"),"','TargetCode':''}")</f>
        <v>{'SheetId':'1deb9a6e-dc5a-4908-87cc-034ee9747e20','UId':'890ca93f-4ffa-4063-bc4e-3ca8427d321f','Col':7,'Row':37,'ColDynamic':7,'RowDynamic':40,'Format':'numberic','Value':'0.244022729622938','TargetCode':''}</v>
      </c>
    </row>
    <row r="340" spans="1:1" x14ac:dyDescent="0.25">
      <c r="A340" t="str">
        <f>CONCATENATE("{'SheetId':'1deb9a6e-dc5a-4908-87cc-034ee9747e20'",",","'UId':'df249e66-a9ea-45a2-9c76-d51aecb2379d'",",'Col':",COLUMN(BCDanhMucDauTu_06029!D38),",'Row':",ROW(BCDanhMucDauTu_06029!D38),",","'Format':'numberic'",",'Value':'",SUBSTITUTE(BCDanhMucDauTu_06029!D38,"'","\'"),"','TargetCode':''}")</f>
        <v>{'SheetId':'1deb9a6e-dc5a-4908-87cc-034ee9747e20','UId':'df249e66-a9ea-45a2-9c76-d51aecb2379d','Col':4,'Row':38,'Format':'numberic','Value':' ','TargetCode':''}</v>
      </c>
    </row>
    <row r="341" spans="1:1" x14ac:dyDescent="0.25">
      <c r="A341" t="str">
        <f>CONCATENATE("{'SheetId':'1deb9a6e-dc5a-4908-87cc-034ee9747e20'",",","'UId':'a81df1b4-0c26-4bbd-9a9d-27dc4b538b2c'",",'Col':",COLUMN(BCDanhMucDauTu_06029!E38),",'Row':",ROW(BCDanhMucDauTu_06029!E38),",","'Format':'numberic'",",'Value':'",SUBSTITUTE(BCDanhMucDauTu_06029!E38,"'","\'"),"','TargetCode':''}")</f>
        <v>{'SheetId':'1deb9a6e-dc5a-4908-87cc-034ee9747e20','UId':'a81df1b4-0c26-4bbd-9a9d-27dc4b538b2c','Col':5,'Row':38,'Format':'numberic','Value':' ','TargetCode':''}</v>
      </c>
    </row>
    <row r="342" spans="1:1" x14ac:dyDescent="0.25">
      <c r="A342" t="str">
        <f>CONCATENATE("{'SheetId':'1deb9a6e-dc5a-4908-87cc-034ee9747e20'",",","'UId':'4a9e3616-ca24-464d-b5e2-89b07d4dab94'",",'Col':",COLUMN(BCDanhMucDauTu_06029!F38),",'Row':",ROW(BCDanhMucDauTu_06029!F38),",","'Format':'numberic'",",'Value':'",SUBSTITUTE(BCDanhMucDauTu_06029!F38,"'","\'"),"','TargetCode':''}")</f>
        <v>{'SheetId':'1deb9a6e-dc5a-4908-87cc-034ee9747e20','UId':'4a9e3616-ca24-464d-b5e2-89b07d4dab94','Col':6,'Row':38,'Format':'numberic','Value':' ','TargetCode':''}</v>
      </c>
    </row>
    <row r="343" spans="1:1" x14ac:dyDescent="0.25">
      <c r="A343" t="str">
        <f>CONCATENATE("{'SheetId':'1deb9a6e-dc5a-4908-87cc-034ee9747e20'",",","'UId':'4cbb5dbb-7a56-4367-b451-172c5d9fc088'",",'Col':",COLUMN(BCDanhMucDauTu_06029!G38),",'Row':",ROW(BCDanhMucDauTu_06029!G38),",","'Format':'numberic'",",'Value':'",SUBSTITUTE(BCDanhMucDauTu_06029!G38,"'","\'"),"','TargetCode':''}")</f>
        <v>{'SheetId':'1deb9a6e-dc5a-4908-87cc-034ee9747e20','UId':'4cbb5dbb-7a56-4367-b451-172c5d9fc088','Col':7,'Row':38,'Format':'numberic','Value':' ','TargetCode':''}</v>
      </c>
    </row>
    <row r="344" spans="1:1" x14ac:dyDescent="0.25">
      <c r="A344" t="str">
        <f>CONCATENATE("{'SheetId':'1deb9a6e-dc5a-4908-87cc-034ee9747e20'",",","'UId':'70357de6-0706-48a2-a361-da95bcaa1827'",",'Col':",COLUMN(BCDanhMucDauTu_06029!D39),",'Row':",ROW(BCDanhMucDauTu_06029!D39),",","'Format':'numberic'",",'Value':'",SUBSTITUTE(BCDanhMucDauTu_06029!D39,"'","\'"),"','TargetCode':''}")</f>
        <v>{'SheetId':'1deb9a6e-dc5a-4908-87cc-034ee9747e20','UId':'70357de6-0706-48a2-a361-da95bcaa1827','Col':4,'Row':39,'Format':'numberic','Value':' ','TargetCode':''}</v>
      </c>
    </row>
    <row r="345" spans="1:1" x14ac:dyDescent="0.25">
      <c r="A345" t="str">
        <f>CONCATENATE("{'SheetId':'1deb9a6e-dc5a-4908-87cc-034ee9747e20'",",","'UId':'4f148c59-190d-4dad-aff9-126f4ce81c6d'",",'Col':",COLUMN(BCDanhMucDauTu_06029!E39),",'Row':",ROW(BCDanhMucDauTu_06029!E39),",","'Format':'numberic'",",'Value':'",SUBSTITUTE(BCDanhMucDauTu_06029!E39,"'","\'"),"','TargetCode':''}")</f>
        <v>{'SheetId':'1deb9a6e-dc5a-4908-87cc-034ee9747e20','UId':'4f148c59-190d-4dad-aff9-126f4ce81c6d','Col':5,'Row':39,'Format':'numberic','Value':' ','TargetCode':''}</v>
      </c>
    </row>
    <row r="346" spans="1:1" x14ac:dyDescent="0.25">
      <c r="A346" t="str">
        <f>CONCATENATE("{'SheetId':'1deb9a6e-dc5a-4908-87cc-034ee9747e20'",",","'UId':'6ba9d2bf-7322-4bb6-be73-05a728f53c5a'",",'Col':",COLUMN(BCDanhMucDauTu_06029!F39),",'Row':",ROW(BCDanhMucDauTu_06029!F39),",","'Format':'numberic'",",'Value':'",SUBSTITUTE(BCDanhMucDauTu_06029!F39,"'","\'"),"','TargetCode':''}")</f>
        <v>{'SheetId':'1deb9a6e-dc5a-4908-87cc-034ee9747e20','UId':'6ba9d2bf-7322-4bb6-be73-05a728f53c5a','Col':6,'Row':39,'Format':'numberic','Value':'8067415676','TargetCode':''}</v>
      </c>
    </row>
    <row r="347" spans="1:1" x14ac:dyDescent="0.25">
      <c r="A347" t="str">
        <f>CONCATENATE("{'SheetId':'1deb9a6e-dc5a-4908-87cc-034ee9747e20'",",","'UId':'cad08826-aed0-458d-a3df-563ee1ca2782'",",'Col':",COLUMN(BCDanhMucDauTu_06029!G39),",'Row':",ROW(BCDanhMucDauTu_06029!G39),",","'Format':'numberic'",",'Value':'",SUBSTITUTE(BCDanhMucDauTu_06029!G39,"'","\'"),"','TargetCode':''}")</f>
        <v>{'SheetId':'1deb9a6e-dc5a-4908-87cc-034ee9747e20','UId':'cad08826-aed0-458d-a3df-563ee1ca2782','Col':7,'Row':39,'Format':'numberic','Value':'0.115543653611182','TargetCode':''}</v>
      </c>
    </row>
    <row r="348" spans="1:1" x14ac:dyDescent="0.25">
      <c r="A348" t="str">
        <f>CONCATENATE("{'SheetId':'1deb9a6e-dc5a-4908-87cc-034ee9747e20'",",","'UId':'26452794-e0d2-44f2-8c51-7f5465fbf4cf'",",'Col':",COLUMN(BCDanhMucDauTu_06029!A45),",'Row':",ROW(BCDanhMucDauTu_06029!A45),",","'ColDynamic':",COLUMN(BCDanhMucDauTu_06029!A38),",","'RowDynamic':",ROW(BCDanhMucDauTu_06029!A38),",","'Format':'string'",",'Value':'",SUBSTITUTE(BCDanhMucDauTu_06029!A45,"'","\'"),"','TargetCode':''}")</f>
        <v>{'SheetId':'1deb9a6e-dc5a-4908-87cc-034ee9747e20','UId':'26452794-e0d2-44f2-8c51-7f5465fbf4cf','Col':1,'Row':45,'ColDynamic':1,'RowDynamic':38,'Format':'string','Value':' ','TargetCode':''}</v>
      </c>
    </row>
    <row r="349" spans="1:1" x14ac:dyDescent="0.25">
      <c r="A349" t="str">
        <f>CONCATENATE("{'SheetId':'1deb9a6e-dc5a-4908-87cc-034ee9747e20'",",","'UId':'9b14eff9-5e45-4cf1-9494-0604b89ed28b'",",'Col':",COLUMN(BCDanhMucDauTu_06029!B45),",'Row':",ROW(BCDanhMucDauTu_06029!B45),",","'ColDynamic':",COLUMN(BCDanhMucDauTu_06029!B38),",","'RowDynamic':",ROW(BCDanhMucDauTu_06029!B38),",","'Format':'string'",",'Value':'",SUBSTITUTE(BCDanhMucDauTu_06029!B45,"'","\'"),"','TargetCode':''}")</f>
        <v>{'SheetId':'1deb9a6e-dc5a-4908-87cc-034ee9747e20','UId':'9b14eff9-5e45-4cf1-9494-0604b89ed28b','Col':2,'Row':45,'ColDynamic':2,'RowDynamic':38,'Format':'string','Value':'Tiền gửi ngân hàng','TargetCode':''}</v>
      </c>
    </row>
    <row r="350" spans="1:1" x14ac:dyDescent="0.25">
      <c r="A350" t="str">
        <f>CONCATENATE("{'SheetId':'1deb9a6e-dc5a-4908-87cc-034ee9747e20'",",","'UId':'8d66f097-23e3-4ef9-8131-e5ac52c6b32f'",",'Col':",COLUMN(BCDanhMucDauTu_06029!C45),",'Row':",ROW(BCDanhMucDauTu_06029!C45),",","'ColDynamic':",COLUMN(BCDanhMucDauTu_06029!C38),",","'RowDynamic':",ROW(BCDanhMucDauTu_06029!C38),",","'Format':'string'",",'Value':'",SUBSTITUTE(BCDanhMucDauTu_06029!C45,"'","\'"),"','TargetCode':''}")</f>
        <v>{'SheetId':'1deb9a6e-dc5a-4908-87cc-034ee9747e20','UId':'8d66f097-23e3-4ef9-8131-e5ac52c6b32f','Col':3,'Row':45,'ColDynamic':3,'RowDynamic':38,'Format':'string','Value':'2260','TargetCode':''}</v>
      </c>
    </row>
    <row r="351" spans="1:1" x14ac:dyDescent="0.25">
      <c r="A351" t="str">
        <f>CONCATENATE("{'SheetId':'1deb9a6e-dc5a-4908-87cc-034ee9747e20'",",","'UId':'ead9614a-658c-4220-bedf-ca1bfba113ca'",",'Col':",COLUMN(BCDanhMucDauTu_06029!D45),",'Row':",ROW(BCDanhMucDauTu_06029!D45),",","'ColDynamic':",COLUMN(BCDanhMucDauTu_06029!D38),",","'RowDynamic':",ROW(BCDanhMucDauTu_06029!D38),",","'Format':'numberic'",",'Value':'",SUBSTITUTE(BCDanhMucDauTu_06029!D45,"'","\'"),"','TargetCode':''}")</f>
        <v>{'SheetId':'1deb9a6e-dc5a-4908-87cc-034ee9747e20','UId':'ead9614a-658c-4220-bedf-ca1bfba113ca','Col':4,'Row':45,'ColDynamic':4,'RowDynamic':38,'Format':'numberic','Value':' ','TargetCode':''}</v>
      </c>
    </row>
    <row r="352" spans="1:1" x14ac:dyDescent="0.25">
      <c r="A352" t="str">
        <f>CONCATENATE("{'SheetId':'1deb9a6e-dc5a-4908-87cc-034ee9747e20'",",","'UId':'4fdfc09c-5e5b-40ad-b617-c48d140e6fbc'",",'Col':",COLUMN(BCDanhMucDauTu_06029!E45),",'Row':",ROW(BCDanhMucDauTu_06029!E45),",","'ColDynamic':",COLUMN(BCDanhMucDauTu_06029!E38),",","'RowDynamic':",ROW(BCDanhMucDauTu_06029!E38),",","'Format':'numberic'",",'Value':'",SUBSTITUTE(BCDanhMucDauTu_06029!E45,"'","\'"),"','TargetCode':''}")</f>
        <v>{'SheetId':'1deb9a6e-dc5a-4908-87cc-034ee9747e20','UId':'4fdfc09c-5e5b-40ad-b617-c48d140e6fbc','Col':5,'Row':45,'ColDynamic':5,'RowDynamic':38,'Format':'numberic','Value':' ','TargetCode':''}</v>
      </c>
    </row>
    <row r="353" spans="1:1" x14ac:dyDescent="0.25">
      <c r="A353" t="str">
        <f>CONCATENATE("{'SheetId':'1deb9a6e-dc5a-4908-87cc-034ee9747e20'",",","'UId':'ba8351a8-8ef9-4c39-b20c-9e499c7302c4'",",'Col':",COLUMN(BCDanhMucDauTu_06029!F45),",'Row':",ROW(BCDanhMucDauTu_06029!F45),",","'ColDynamic':",COLUMN(BCDanhMucDauTu_06029!F38),",","'RowDynamic':",ROW(BCDanhMucDauTu_06029!F38),",","'Format':'numberic'",",'Value':'",SUBSTITUTE(BCDanhMucDauTu_06029!F45,"'","\'"),"','TargetCode':''}")</f>
        <v>{'SheetId':'1deb9a6e-dc5a-4908-87cc-034ee9747e20','UId':'ba8351a8-8ef9-4c39-b20c-9e499c7302c4','Col':6,'Row':45,'ColDynamic':6,'RowDynamic':38,'Format':'numberic','Value':' ','TargetCode':''}</v>
      </c>
    </row>
    <row r="354" spans="1:1" x14ac:dyDescent="0.25">
      <c r="A354" t="str">
        <f>CONCATENATE("{'SheetId':'1deb9a6e-dc5a-4908-87cc-034ee9747e20'",",","'UId':'20aec549-2649-4108-8c50-4ff697541fea'",",'Col':",COLUMN(BCDanhMucDauTu_06029!G45),",'Row':",ROW(BCDanhMucDauTu_06029!G45),",","'ColDynamic':",COLUMN(BCDanhMucDauTu_06029!G38),",","'RowDynamic':",ROW(BCDanhMucDauTu_06029!G38),",","'Format':'numberic'",",'Value':'",SUBSTITUTE(BCDanhMucDauTu_06029!G45,"'","\'"),"','TargetCode':''}")</f>
        <v>{'SheetId':'1deb9a6e-dc5a-4908-87cc-034ee9747e20','UId':'20aec549-2649-4108-8c50-4ff697541fea','Col':7,'Row':45,'ColDynamic':7,'RowDynamic':38,'Format':'numberic','Value':' ','TargetCode':''}</v>
      </c>
    </row>
    <row r="355" spans="1:1" x14ac:dyDescent="0.25">
      <c r="A355" t="str">
        <f>CONCATENATE("{'SheetId':'1deb9a6e-dc5a-4908-87cc-034ee9747e20'",",","'UId':'c94d94d7-01a6-4c24-95e6-4f83c62d0567'",",'Col':",COLUMN(BCDanhMucDauTu_06029!A47),",'Row':",ROW(BCDanhMucDauTu_06029!A47),",","'ColDynamic':",COLUMN(BCDanhMucDauTu_06029!A40),",","'RowDynamic':",ROW(BCDanhMucDauTu_06029!A40),",","'Format':'string'",",'Value':'",SUBSTITUTE(BCDanhMucDauTu_06029!A47,"'","\'"),"','TargetCode':''}")</f>
        <v>{'SheetId':'1deb9a6e-dc5a-4908-87cc-034ee9747e20','UId':'c94d94d7-01a6-4c24-95e6-4f83c62d0567','Col':1,'Row':47,'ColDynamic':1,'RowDynamic':40,'Format':'string','Value':' ','TargetCode':''}</v>
      </c>
    </row>
    <row r="356" spans="1:1" x14ac:dyDescent="0.25">
      <c r="A356" t="str">
        <f>CONCATENATE("{'SheetId':'1deb9a6e-dc5a-4908-87cc-034ee9747e20'",",","'UId':'333b59bf-d7bf-4903-a769-681773c5c1d6'",",'Col':",COLUMN(BCDanhMucDauTu_06029!B47),",'Row':",ROW(BCDanhMucDauTu_06029!B47),",","'ColDynamic':",COLUMN(BCDanhMucDauTu_06029!B40),",","'RowDynamic':",ROW(BCDanhMucDauTu_06029!B40),",","'Format':'string'",",'Value':'",SUBSTITUTE(BCDanhMucDauTu_06029!B47,"'","\'"),"','TargetCode':''}")</f>
        <v>{'SheetId':'1deb9a6e-dc5a-4908-87cc-034ee9747e20','UId':'333b59bf-d7bf-4903-a769-681773c5c1d6','Col':2,'Row':47,'ColDynamic':2,'RowDynamic':40,'Format':'string','Value':'','TargetCode':''}</v>
      </c>
    </row>
    <row r="357" spans="1:1" x14ac:dyDescent="0.25">
      <c r="A357" t="str">
        <f>CONCATENATE("{'SheetId':'1deb9a6e-dc5a-4908-87cc-034ee9747e20'",",","'UId':'70dcb08c-d0c0-43e8-87c7-cb83b1736902'",",'Col':",COLUMN(BCDanhMucDauTu_06029!C47),",'Row':",ROW(BCDanhMucDauTu_06029!C47),",","'ColDynamic':",COLUMN(BCDanhMucDauTu_06029!C40),",","'RowDynamic':",ROW(BCDanhMucDauTu_06029!C40),",","'Format':'string'",",'Value':'",SUBSTITUTE(BCDanhMucDauTu_06029!C47,"'","\'"),"','TargetCode':''}")</f>
        <v>{'SheetId':'1deb9a6e-dc5a-4908-87cc-034ee9747e20','UId':'70dcb08c-d0c0-43e8-87c7-cb83b1736902','Col':3,'Row':47,'ColDynamic':3,'RowDynamic':40,'Format':'string','Value':'','TargetCode':''}</v>
      </c>
    </row>
    <row r="358" spans="1:1" x14ac:dyDescent="0.25">
      <c r="A358" t="str">
        <f>CONCATENATE("{'SheetId':'1deb9a6e-dc5a-4908-87cc-034ee9747e20'",",","'UId':'b98b0710-edbe-464f-91cc-a50943b92e53'",",'Col':",COLUMN(BCDanhMucDauTu_06029!D47),",'Row':",ROW(BCDanhMucDauTu_06029!D47),",","'ColDynamic':",COLUMN(BCDanhMucDauTu_06029!D40),",","'RowDynamic':",ROW(BCDanhMucDauTu_06029!D40),",","'Format':'numberic'",",'Value':'",SUBSTITUTE(BCDanhMucDauTu_06029!D47,"'","\'"),"','TargetCode':''}")</f>
        <v>{'SheetId':'1deb9a6e-dc5a-4908-87cc-034ee9747e20','UId':'b98b0710-edbe-464f-91cc-a50943b92e53','Col':4,'Row':47,'ColDynamic':4,'RowDynamic':40,'Format':'numberic','Value':' ','TargetCode':''}</v>
      </c>
    </row>
    <row r="359" spans="1:1" x14ac:dyDescent="0.25">
      <c r="A359" t="str">
        <f>CONCATENATE("{'SheetId':'1deb9a6e-dc5a-4908-87cc-034ee9747e20'",",","'UId':'1e5e338d-e8d3-484c-a931-f154e681f9d1'",",'Col':",COLUMN(BCDanhMucDauTu_06029!E47),",'Row':",ROW(BCDanhMucDauTu_06029!E47),",","'ColDynamic':",COLUMN(BCDanhMucDauTu_06029!E40),",","'RowDynamic':",ROW(BCDanhMucDauTu_06029!E40),",","'Format':'numberic'",",'Value':'",SUBSTITUTE(BCDanhMucDauTu_06029!E47,"'","\'"),"','TargetCode':''}")</f>
        <v>{'SheetId':'1deb9a6e-dc5a-4908-87cc-034ee9747e20','UId':'1e5e338d-e8d3-484c-a931-f154e681f9d1','Col':5,'Row':47,'ColDynamic':5,'RowDynamic':40,'Format':'numberic','Value':' ','TargetCode':''}</v>
      </c>
    </row>
    <row r="360" spans="1:1" x14ac:dyDescent="0.25">
      <c r="A360" t="str">
        <f>CONCATENATE("{'SheetId':'1deb9a6e-dc5a-4908-87cc-034ee9747e20'",",","'UId':'f0171a12-b46c-408e-9769-0674783f4494'",",'Col':",COLUMN(BCDanhMucDauTu_06029!F47),",'Row':",ROW(BCDanhMucDauTu_06029!F47),",","'ColDynamic':",COLUMN(BCDanhMucDauTu_06029!F40),",","'RowDynamic':",ROW(BCDanhMucDauTu_06029!F40),",","'Format':'numberic'",",'Value':'",SUBSTITUTE(BCDanhMucDauTu_06029!F47,"'","\'"),"','TargetCode':''}")</f>
        <v>{'SheetId':'1deb9a6e-dc5a-4908-87cc-034ee9747e20','UId':'f0171a12-b46c-408e-9769-0674783f4494','Col':6,'Row':47,'ColDynamic':6,'RowDynamic':40,'Format':'numberic','Value':' ','TargetCode':''}</v>
      </c>
    </row>
    <row r="361" spans="1:1" x14ac:dyDescent="0.25">
      <c r="A361" t="str">
        <f>CONCATENATE("{'SheetId':'1deb9a6e-dc5a-4908-87cc-034ee9747e20'",",","'UId':'123dfcbf-9d8f-4865-9abd-67aef0fb2ded'",",'Col':",COLUMN(BCDanhMucDauTu_06029!G47),",'Row':",ROW(BCDanhMucDauTu_06029!G47),",","'ColDynamic':",COLUMN(BCDanhMucDauTu_06029!G40),",","'RowDynamic':",ROW(BCDanhMucDauTu_06029!G40),",","'Format':'numberic'",",'Value':'",SUBSTITUTE(BCDanhMucDauTu_06029!G47,"'","\'"),"','TargetCode':''}")</f>
        <v>{'SheetId':'1deb9a6e-dc5a-4908-87cc-034ee9747e20','UId':'123dfcbf-9d8f-4865-9abd-67aef0fb2ded','Col':7,'Row':47,'ColDynamic':7,'RowDynamic':40,'Format':'numberic','Value':' ','TargetCode':''}</v>
      </c>
    </row>
    <row r="362" spans="1:1" x14ac:dyDescent="0.25">
      <c r="A362" t="str">
        <f>CONCATENATE("{'SheetId':'1deb9a6e-dc5a-4908-87cc-034ee9747e20'",",","'UId':'61c7d7e9-4c4a-4062-8012-4877345d4ca2'",",'Col':",COLUMN(BCDanhMucDauTu_06029!D48),",'Row':",ROW(BCDanhMucDauTu_06029!D48),",","'Format':'numberic'",",'Value':'",SUBSTITUTE(BCDanhMucDauTu_06029!D48,"'","\'"),"','TargetCode':''}")</f>
        <v>{'SheetId':'1deb9a6e-dc5a-4908-87cc-034ee9747e20','UId':'61c7d7e9-4c4a-4062-8012-4877345d4ca2','Col':4,'Row':48,'Format':'numberic','Value':' ','TargetCode':''}</v>
      </c>
    </row>
    <row r="363" spans="1:1" x14ac:dyDescent="0.25">
      <c r="A363" t="str">
        <f>CONCATENATE("{'SheetId':'1deb9a6e-dc5a-4908-87cc-034ee9747e20'",",","'UId':'55eb1cfc-48db-45d7-badc-9126702dbaca'",",'Col':",COLUMN(BCDanhMucDauTu_06029!E48),",'Row':",ROW(BCDanhMucDauTu_06029!E48),",","'Format':'numberic'",",'Value':'",SUBSTITUTE(BCDanhMucDauTu_06029!E48,"'","\'"),"','TargetCode':''}")</f>
        <v>{'SheetId':'1deb9a6e-dc5a-4908-87cc-034ee9747e20','UId':'55eb1cfc-48db-45d7-badc-9126702dbaca','Col':5,'Row':48,'Format':'numberic','Value':' ','TargetCode':''}</v>
      </c>
    </row>
    <row r="364" spans="1:1" x14ac:dyDescent="0.25">
      <c r="A364" t="str">
        <f>CONCATENATE("{'SheetId':'1deb9a6e-dc5a-4908-87cc-034ee9747e20'",",","'UId':'0b0a71cf-8b1c-4a88-a170-2b7251d20ffa'",",'Col':",COLUMN(BCDanhMucDauTu_06029!F48),",'Row':",ROW(BCDanhMucDauTu_06029!F48),",","'Format':'numberic'",",'Value':'",SUBSTITUTE(BCDanhMucDauTu_06029!F48,"'","\'"),"','TargetCode':''}")</f>
        <v>{'SheetId':'1deb9a6e-dc5a-4908-87cc-034ee9747e20','UId':'0b0a71cf-8b1c-4a88-a170-2b7251d20ffa','Col':6,'Row':48,'Format':'numberic','Value':'8067415676','TargetCode':''}</v>
      </c>
    </row>
    <row r="365" spans="1:1" x14ac:dyDescent="0.25">
      <c r="A365" t="str">
        <f>CONCATENATE("{'SheetId':'1deb9a6e-dc5a-4908-87cc-034ee9747e20'",",","'UId':'3ec63538-3a98-477e-b957-0e4550274988'",",'Col':",COLUMN(BCDanhMucDauTu_06029!G48),",'Row':",ROW(BCDanhMucDauTu_06029!G48),",","'Format':'numberic'",",'Value':'",SUBSTITUTE(BCDanhMucDauTu_06029!G48,"'","\'"),"','TargetCode':''}")</f>
        <v>{'SheetId':'1deb9a6e-dc5a-4908-87cc-034ee9747e20','UId':'3ec63538-3a98-477e-b957-0e4550274988','Col':7,'Row':48,'Format':'numberic','Value':'0.115543653611182','TargetCode':''}</v>
      </c>
    </row>
    <row r="366" spans="1:1" x14ac:dyDescent="0.25">
      <c r="A366" t="str">
        <f>CONCATENATE("{'SheetId':'1deb9a6e-dc5a-4908-87cc-034ee9747e20'",",","'UId':'b7e2b881-7166-4008-81ef-36fa655ba0d3'",",'Col':",COLUMN(BCDanhMucDauTu_06029!D49),",'Row':",ROW(BCDanhMucDauTu_06029!D49),",","'Format':'numberic'",",'Value':'",SUBSTITUTE(BCDanhMucDauTu_06029!D49,"'","\'"),"','TargetCode':''}")</f>
        <v>{'SheetId':'1deb9a6e-dc5a-4908-87cc-034ee9747e20','UId':'b7e2b881-7166-4008-81ef-36fa655ba0d3','Col':4,'Row':49,'Format':'numberic','Value':' ','TargetCode':''}</v>
      </c>
    </row>
    <row r="367" spans="1:1" x14ac:dyDescent="0.25">
      <c r="A367" t="str">
        <f>CONCATENATE("{'SheetId':'1deb9a6e-dc5a-4908-87cc-034ee9747e20'",",","'UId':'b0198f8c-cffe-4d00-9816-22e0fa96124d'",",'Col':",COLUMN(BCDanhMucDauTu_06029!E49),",'Row':",ROW(BCDanhMucDauTu_06029!E49),",","'Format':'numberic'",",'Value':'",SUBSTITUTE(BCDanhMucDauTu_06029!E49,"'","\'"),"','TargetCode':''}")</f>
        <v>{'SheetId':'1deb9a6e-dc5a-4908-87cc-034ee9747e20','UId':'b0198f8c-cffe-4d00-9816-22e0fa96124d','Col':5,'Row':49,'Format':'numberic','Value':' ','TargetCode':''}</v>
      </c>
    </row>
    <row r="368" spans="1:1" x14ac:dyDescent="0.25">
      <c r="A368" t="str">
        <f>CONCATENATE("{'SheetId':'1deb9a6e-dc5a-4908-87cc-034ee9747e20'",",","'UId':'2a23d1c5-766a-4746-bd88-93015d1e4053'",",'Col':",COLUMN(BCDanhMucDauTu_06029!F49),",'Row':",ROW(BCDanhMucDauTu_06029!F49),",","'Format':'numberic'",",'Value':'",SUBSTITUTE(BCDanhMucDauTu_06029!F49,"'","\'"),"','TargetCode':''}")</f>
        <v>{'SheetId':'1deb9a6e-dc5a-4908-87cc-034ee9747e20','UId':'2a23d1c5-766a-4746-bd88-93015d1e4053','Col':6,'Row':49,'Format':'numberic','Value':'69821365552','TargetCode':''}</v>
      </c>
    </row>
    <row r="369" spans="1:1" x14ac:dyDescent="0.25">
      <c r="A369" t="str">
        <f>CONCATENATE("{'SheetId':'1deb9a6e-dc5a-4908-87cc-034ee9747e20'",",","'UId':'ca227d64-7ddf-4c5b-94c2-f07049f1a645'",",'Col':",COLUMN(BCDanhMucDauTu_06029!G49),",'Row':",ROW(BCDanhMucDauTu_06029!G49),",","'Format':'numberic'",",'Value':'",SUBSTITUTE(BCDanhMucDauTu_06029!G49,"'","\'"),"','TargetCode':''}")</f>
        <v>{'SheetId':'1deb9a6e-dc5a-4908-87cc-034ee9747e20','UId':'ca227d64-7ddf-4c5b-94c2-f07049f1a645','Col':7,'Row':49,'Format':'numberic','Value':'1','TargetCode':''}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{'SheetId':'eea37401-614e-480f-bf0c-66e62a21c940','UId':'8fe4c321-a5c4-4a50-a26e-af5571876426','Col':4,'Row':3,'Format':'numberic','Value':'0.0120011409124332','TargetCode':''}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{'SheetId':'eea37401-614e-480f-bf0c-66e62a21c940','UId':'e505df99-52a5-4046-b588-70e17a64bc04','Col':5,'Row':3,'Format':'numberic','Value':'0.012001167523002','TargetCode':''}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{'SheetId':'eea37401-614e-480f-bf0c-66e62a21c940','UId':'906b49c2-3105-44f5-a32d-07590223a8f2','Col':4,'Row':4,'Format':'numberic','Value':'0.00444912517567508','TargetCode':''}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{'SheetId':'eea37401-614e-480f-bf0c-66e62a21c940','UId':'1292eb8e-a778-4ce5-ab53-509a4c8a9832','Col':5,'Row':4,'Format':'numberic','Value':'0.00442805742154888','TargetCode':''}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{'SheetId':'eea37401-614e-480f-bf0c-66e62a21c940','UId':'043b7f89-a817-4764-b06f-cc2a71ce03b0','Col':4,'Row':5,'Format':'numberic','Value':'0.00477809903148326','TargetCode':''}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{'SheetId':'eea37401-614e-480f-bf0c-66e62a21c940','UId':'99e0f9cc-8606-43f9-8ce6-a58dc892af79','Col':5,'Row':5,'Format':'numberic','Value':'0.00476099706241237','TargetCode':''}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{'SheetId':'eea37401-614e-480f-bf0c-66e62a21c940','UId':'5a5a30c0-7249-46cc-a3d5-6518c7410f2b','Col':4,'Row':6,'Format':'numberic','Value':'0.000942529552440945','TargetCode':''}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{'SheetId':'eea37401-614e-480f-bf0c-66e62a21c940','UId':'b6bb9469-63ab-4fda-88bd-7b1865b669bf','Col':5,'Row':6,'Format':'numberic','Value':'0.00097046121219656','TargetCode':''}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{'SheetId':'eea37401-614e-480f-bf0c-66e62a21c940','UId':'e3f08122-3427-41af-b11b-1a46844a64fc','Col':4,'Row':9,'Format':'numberic','Value':'0.00344643258021459','TargetCode':''}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{'SheetId':'eea37401-614e-480f-bf0c-66e62a21c940','UId':'9e68654a-171d-4fbe-8c69-6a6d18753f97','Col':5,'Row':9,'Format':'numberic','Value':'0.00289591939874947','TargetCode':''}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{'SheetId':'eea37401-614e-480f-bf0c-66e62a21c940','UId':'01528f3a-d80f-403f-9e7e-01c54429c341','Col':4,'Row':10,'Format':'numberic','Value':'0.0267597863680897','TargetCode':''}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{'SheetId':'eea37401-614e-480f-bf0c-66e62a21c940','UId':'2e9dd82c-3e13-4dfb-9508-7eb62f82b7a5','Col':5,'Row':10,'Format':'numberic','Value':'0.0262329182629459','TargetCode':''}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{'SheetId':'eea37401-614e-480f-bf0c-66e62a21c940','UId':'e04710a4-564b-4804-a3c9-8b96b736ccd0','Col':4,'Row':11,'Format':'numberic','Value':'1.65086728400543','TargetCode':''}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{'SheetId':'eea37401-614e-480f-bf0c-66e62a21c940','UId':'0421496e-49be-42f6-bd5e-4ff79e46d605','Col':5,'Row':11,'Format':'numberic','Value':'0.345949542561558','TargetCode':''}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{'SheetId':'eea37401-614e-480f-bf0c-66e62a21c940','UId':'759e81e7-6be1-448f-8880-c7fb179e0f97','Col':4,'Row':14,'Format':'numberic','Value':'62575547100','TargetCode':''}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{'SheetId':'eea37401-614e-480f-bf0c-66e62a21c940','UId':'d55f381c-544c-4c22-a6c9-f44d9ae2c1ab','Col':5,'Row':14,'Format':'numberic','Value':'54611387600','TargetCode':''}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{'SheetId':'eea37401-614e-480f-bf0c-66e62a21c940','UId':'5b9de7f0-70a7-42bf-94c8-d94c81c70e42','Col':4,'Row':15,'Format':'numberic','Value':'62575547100','TargetCode':''}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{'SheetId':'eea37401-614e-480f-bf0c-66e62a21c940','UId':'85d68133-b410-4986-a2ae-00da0ca256bd','Col':5,'Row':15,'Format':'numberic','Value':'54611387600','TargetCode':''}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{'SheetId':'eea37401-614e-480f-bf0c-66e62a21c940','UId':'31f6ac2c-5e3e-4a12-b200-cf5f834a027b','Col':4,'Row':16,'Format':'numberic','Value':'6257554.71','TargetCode':''}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{'SheetId':'eea37401-614e-480f-bf0c-66e62a21c940','UId':'e12c39c4-7956-414a-b632-d0af1c2ab599','Col':5,'Row':16,'Format':'numberic','Value':'5461138.76','TargetCode':''}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{'SheetId':'eea37401-614e-480f-bf0c-66e62a21c940','UId':'b08c24e4-4516-482b-a697-9d62ff87afcf','Col':4,'Row':17,'Format':'numberic','Value':'-2467424900','TargetCode':''}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{'SheetId':'eea37401-614e-480f-bf0c-66e62a21c940','UId':'a7ccfa80-7e7d-4308-b36d-abc719c80bf3','Col':5,'Row':17,'Format':'numberic','Value':'7964159500','TargetCode':''}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{'SheetId':'eea37401-614e-480f-bf0c-66e62a21c940','UId':'e8ec4ef9-08e4-4e39-8477-ae21a99e8959','Col':4,'Row':18,'Format':'numberic','Value':'1404677.05','TargetCode':''}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{'SheetId':'eea37401-614e-480f-bf0c-66e62a21c940','UId':'dde8a5b2-e9c7-4f1b-a63c-0174479280ef','Col':5,'Row':18,'Format':'numberic','Value':'2095978.73','TargetCode':''}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{'SheetId':'eea37401-614e-480f-bf0c-66e62a21c940','UId':'0e4c1db2-c20e-4d52-853c-271375cc313a','Col':4,'Row':19,'Format':'numberic','Value':'14046770500','TargetCode':''}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{'SheetId':'eea37401-614e-480f-bf0c-66e62a21c940','UId':'12f0bb36-f2e3-462a-b5c8-133ec8de4536','Col':5,'Row':19,'Format':'numberic','Value':'20959787300','TargetCode':''}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{'SheetId':'eea37401-614e-480f-bf0c-66e62a21c940','UId':'99c017fe-183e-4244-a2e8-3180fad52922','Col':4,'Row':20,'Format':'numberic','Value':'-1651419.54','TargetCode':''}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{'SheetId':'eea37401-614e-480f-bf0c-66e62a21c940','UId':'b3b6a8fb-5b81-4dc7-b0e6-531f207f2848','Col':5,'Row':20,'Format':'numberic','Value':'-1299562.78','TargetCode':''}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{'SheetId':'eea37401-614e-480f-bf0c-66e62a21c940','UId':'d7299fb4-5fbd-49ea-a765-7a162fd18f1e','Col':4,'Row':21,'Format':'numberic','Value':'-16514195400','TargetCode':''}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{'SheetId':'eea37401-614e-480f-bf0c-66e62a21c940','UId':'15c659ac-ac36-4f95-b662-8fcd6067cf35','Col':5,'Row':21,'Format':'numberic','Value':'-12995627800','TargetCode':''}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{'SheetId':'eea37401-614e-480f-bf0c-66e62a21c940','UId':'232e2092-5dcd-464b-b1fe-07f27efe2d21','Col':4,'Row':22,'Format':'numberic','Value':'60108122200','TargetCode':''}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{'SheetId':'eea37401-614e-480f-bf0c-66e62a21c940','UId':'fa41f074-2315-4e28-81ff-52700c300177','Col':5,'Row':22,'Format':'numberic','Value':'62575547100','TargetCode':''}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{'SheetId':'eea37401-614e-480f-bf0c-66e62a21c940','UId':'d8289881-c7ab-468c-ad5d-bf473cb76780','Col':4,'Row':23,'Format':'numberic','Value':'60108122200','TargetCode':''}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{'SheetId':'eea37401-614e-480f-bf0c-66e62a21c940','UId':'994ed5e1-c943-4620-8991-d05a125691b0','Col':5,'Row':23,'Format':'numberic','Value':'62575547100','TargetCode':''}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{'SheetId':'eea37401-614e-480f-bf0c-66e62a21c940','UId':'7120d041-84df-4b71-aa97-9c53b5ab7f97','Col':4,'Row':24,'Format':'numberic','Value':'6010812.22','TargetCode':''}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{'SheetId':'eea37401-614e-480f-bf0c-66e62a21c940','UId':'ee5817e5-5c8c-481c-bd88-acd0b7e7eb64','Col':5,'Row':24,'Format':'numberic','Value':'6257554.71','TargetCode':''}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{'SheetId':'eea37401-614e-480f-bf0c-66e62a21c940','UId':'83b16c86-f622-444a-8fd4-b601d346c031','Col':4,'Row':25,'Format':'percentage','Value':'1.59806832915409E-05','TargetCode':''}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{'SheetId':'eea37401-614e-480f-bf0c-66e62a21c940','UId':'6080a665-802c-4b21-ade4-e67d42c38ace','Col':5,'Row':25,'Format':'percentage','Value':'1.83111992561786E-05','TargetCode':''}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{'SheetId':'eea37401-614e-480f-bf0c-66e62a21c940','UId':'dc7a563a-ad1d-4847-ad52-60ae8b13af41','Col':4,'Row':26,'Format':'percentage','Value':'0.6619','TargetCode':''}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{'SheetId':'eea37401-614e-480f-bf0c-66e62a21c940','UId':'c291a5ad-47fa-4a53-a5d4-2c97806fed49','Col':5,'Row':26,'Format':'percentage','Value':'0.6643','TargetCode':''}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{'SheetId':'eea37401-614e-480f-bf0c-66e62a21c940','UId':'19d7d32d-f72f-4744-9b80-66561ae1073a','Col':4,'Row':28,'Format':'numberic','Value':'1295','TargetCode':''}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{'SheetId':'eea37401-614e-480f-bf0c-66e62a21c940','UId':'2c2fe24e-69d3-4ae8-a8c8-c603f2a4a32c','Col':5,'Row':28,'Format':'numberic','Value':'1059','TargetCode':''}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{'SheetId':'eea37401-614e-480f-bf0c-66e62a21c940','UId':'507c37af-0901-43e1-8af6-f40112c246e3','Col':4,'Row':29,'Format':'numberic','Value':'11507.96','TargetCode':''}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{'SheetId':'eea37401-614e-480f-bf0c-66e62a21c940','UId':'bb1a5a18-9ac0-4a7c-9c34-d6fbecc14baf','Col':5,'Row':29,'Format':'numberic','Value':'11385.85','TargetCode':''}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M63"/>
  <sheetViews>
    <sheetView workbookViewId="0">
      <selection activeCell="B15" sqref="B15"/>
    </sheetView>
  </sheetViews>
  <sheetFormatPr defaultColWidth="9.1796875" defaultRowHeight="12.5" x14ac:dyDescent="0.25"/>
  <cols>
    <col min="1" max="1" width="6.81640625" style="49" customWidth="1"/>
    <col min="2" max="2" width="41.7265625" style="49" customWidth="1"/>
    <col min="3" max="3" width="10.26953125" style="49" customWidth="1"/>
    <col min="4" max="5" width="25.453125" style="50" customWidth="1"/>
    <col min="6" max="6" width="25.453125" style="63" customWidth="1"/>
    <col min="7" max="7" width="9.1796875" style="49"/>
    <col min="8" max="9" width="16.54296875" style="50" bestFit="1" customWidth="1"/>
    <col min="10" max="10" width="11.26953125" style="51" bestFit="1" customWidth="1"/>
    <col min="11" max="16384" width="9.1796875" style="49"/>
  </cols>
  <sheetData>
    <row r="1" spans="1:13" ht="15" customHeight="1" x14ac:dyDescent="0.25">
      <c r="A1" s="46" t="s">
        <v>6</v>
      </c>
      <c r="B1" s="46" t="s">
        <v>7</v>
      </c>
      <c r="C1" s="46" t="s">
        <v>55</v>
      </c>
      <c r="D1" s="47" t="s">
        <v>56</v>
      </c>
      <c r="E1" s="47" t="s">
        <v>57</v>
      </c>
      <c r="F1" s="48" t="s">
        <v>58</v>
      </c>
    </row>
    <row r="2" spans="1:13" ht="15" customHeight="1" x14ac:dyDescent="0.3">
      <c r="A2" s="52" t="s">
        <v>59</v>
      </c>
      <c r="B2" s="52" t="s">
        <v>60</v>
      </c>
      <c r="C2" s="52" t="s">
        <v>61</v>
      </c>
      <c r="D2" s="53" t="s">
        <v>1</v>
      </c>
      <c r="E2" s="53" t="s">
        <v>1</v>
      </c>
      <c r="F2" s="54" t="s">
        <v>1</v>
      </c>
    </row>
    <row r="3" spans="1:13" ht="15" customHeight="1" x14ac:dyDescent="0.35">
      <c r="A3" s="27" t="s">
        <v>62</v>
      </c>
      <c r="B3" s="27" t="s">
        <v>63</v>
      </c>
      <c r="C3" s="27" t="s">
        <v>64</v>
      </c>
      <c r="D3" s="55">
        <v>8067415676</v>
      </c>
      <c r="E3" s="55">
        <v>7631620672</v>
      </c>
      <c r="F3" s="56">
        <v>0.71203236361755551</v>
      </c>
      <c r="K3" s="57"/>
      <c r="L3" s="57"/>
      <c r="M3" s="57"/>
    </row>
    <row r="4" spans="1:13" ht="15" customHeight="1" x14ac:dyDescent="0.35">
      <c r="A4" s="27" t="s">
        <v>1</v>
      </c>
      <c r="B4" s="27" t="s">
        <v>65</v>
      </c>
      <c r="C4" s="27" t="s">
        <v>66</v>
      </c>
      <c r="D4" s="55"/>
      <c r="E4" s="55">
        <v>7000000000</v>
      </c>
      <c r="F4" s="56">
        <v>0</v>
      </c>
      <c r="K4" s="57"/>
      <c r="L4" s="57"/>
      <c r="M4" s="57"/>
    </row>
    <row r="5" spans="1:13" ht="15" customHeight="1" x14ac:dyDescent="0.35">
      <c r="A5" s="27" t="s">
        <v>67</v>
      </c>
      <c r="B5" s="27" t="s">
        <v>67</v>
      </c>
      <c r="C5" s="27" t="s">
        <v>67</v>
      </c>
      <c r="D5" s="55" t="s">
        <v>67</v>
      </c>
      <c r="E5" s="55" t="s">
        <v>67</v>
      </c>
      <c r="F5" s="56" t="s">
        <v>67</v>
      </c>
    </row>
    <row r="6" spans="1:13" ht="15" customHeight="1" x14ac:dyDescent="0.35">
      <c r="A6" s="27" t="s">
        <v>1</v>
      </c>
      <c r="B6" s="27" t="s">
        <v>68</v>
      </c>
      <c r="C6" s="27" t="s">
        <v>69</v>
      </c>
      <c r="D6" s="55">
        <v>8067415676</v>
      </c>
      <c r="E6" s="55">
        <v>631620672</v>
      </c>
      <c r="F6" s="56">
        <v>1.1005836446317654</v>
      </c>
      <c r="K6" s="57"/>
      <c r="L6" s="57"/>
      <c r="M6" s="57"/>
    </row>
    <row r="7" spans="1:13" ht="15" customHeight="1" x14ac:dyDescent="0.35">
      <c r="A7" s="27" t="s">
        <v>67</v>
      </c>
      <c r="B7" s="27" t="s">
        <v>67</v>
      </c>
      <c r="C7" s="27" t="s">
        <v>67</v>
      </c>
      <c r="D7" s="55" t="s">
        <v>67</v>
      </c>
      <c r="E7" s="55" t="s">
        <v>67</v>
      </c>
      <c r="F7" s="56" t="s">
        <v>67</v>
      </c>
    </row>
    <row r="8" spans="1:13" ht="15" customHeight="1" x14ac:dyDescent="0.35">
      <c r="A8" s="27" t="s">
        <v>70</v>
      </c>
      <c r="B8" s="27" t="s">
        <v>71</v>
      </c>
      <c r="C8" s="27" t="s">
        <v>72</v>
      </c>
      <c r="D8" s="55">
        <v>60692868788</v>
      </c>
      <c r="E8" s="55">
        <v>62541372392</v>
      </c>
      <c r="F8" s="56">
        <v>1.7960659563322086</v>
      </c>
      <c r="K8" s="57"/>
      <c r="L8" s="57"/>
      <c r="M8" s="57"/>
    </row>
    <row r="9" spans="1:13" ht="15" customHeight="1" x14ac:dyDescent="0.35">
      <c r="A9" s="27" t="s">
        <v>67</v>
      </c>
      <c r="B9" s="27" t="s">
        <v>67</v>
      </c>
      <c r="C9" s="27" t="s">
        <v>67</v>
      </c>
      <c r="D9" s="55" t="s">
        <v>67</v>
      </c>
      <c r="E9" s="55" t="s">
        <v>67</v>
      </c>
      <c r="F9" s="56" t="s">
        <v>67</v>
      </c>
    </row>
    <row r="10" spans="1:13" ht="15" customHeight="1" x14ac:dyDescent="0.35">
      <c r="A10" s="27"/>
      <c r="B10" s="27" t="s">
        <v>340</v>
      </c>
      <c r="C10" s="35" t="s">
        <v>437</v>
      </c>
      <c r="D10" s="55"/>
      <c r="E10" s="55"/>
      <c r="F10" s="56"/>
    </row>
    <row r="11" spans="1:13" ht="15" customHeight="1" x14ac:dyDescent="0.35">
      <c r="A11" s="27"/>
      <c r="B11" s="27" t="s">
        <v>193</v>
      </c>
      <c r="C11" s="35" t="s">
        <v>438</v>
      </c>
      <c r="D11" s="55">
        <v>44715949668</v>
      </c>
      <c r="E11" s="55">
        <v>46564453272</v>
      </c>
      <c r="F11" s="56">
        <v>2.052163521197266</v>
      </c>
      <c r="K11" s="57"/>
      <c r="L11" s="57"/>
      <c r="M11" s="57"/>
    </row>
    <row r="12" spans="1:13" ht="15" customHeight="1" x14ac:dyDescent="0.35">
      <c r="A12" s="27"/>
      <c r="B12" s="27" t="s">
        <v>341</v>
      </c>
      <c r="C12" s="35" t="s">
        <v>439</v>
      </c>
      <c r="D12" s="55">
        <v>15976919120</v>
      </c>
      <c r="E12" s="55">
        <v>15976919120</v>
      </c>
      <c r="F12" s="56">
        <v>1.3311377400587052</v>
      </c>
      <c r="K12" s="57"/>
      <c r="L12" s="57"/>
      <c r="M12" s="57"/>
    </row>
    <row r="13" spans="1:13" ht="15" customHeight="1" x14ac:dyDescent="0.35">
      <c r="A13" s="27"/>
      <c r="B13" s="27" t="s">
        <v>342</v>
      </c>
      <c r="C13" s="35" t="s">
        <v>440</v>
      </c>
      <c r="D13" s="55"/>
      <c r="E13" s="55"/>
      <c r="F13" s="56"/>
    </row>
    <row r="14" spans="1:13" ht="46.5" x14ac:dyDescent="0.35">
      <c r="A14" s="27" t="s">
        <v>73</v>
      </c>
      <c r="B14" s="58" t="s">
        <v>74</v>
      </c>
      <c r="C14" s="27" t="s">
        <v>75</v>
      </c>
      <c r="D14" s="55"/>
      <c r="E14" s="55"/>
      <c r="F14" s="56"/>
    </row>
    <row r="15" spans="1:13" ht="15" customHeight="1" x14ac:dyDescent="0.35">
      <c r="A15" s="27" t="s">
        <v>67</v>
      </c>
      <c r="B15" s="27" t="s">
        <v>67</v>
      </c>
      <c r="C15" s="27" t="s">
        <v>67</v>
      </c>
      <c r="D15" s="55" t="s">
        <v>67</v>
      </c>
      <c r="E15" s="55" t="s">
        <v>67</v>
      </c>
      <c r="F15" s="56" t="s">
        <v>67</v>
      </c>
    </row>
    <row r="16" spans="1:13" ht="15" customHeight="1" x14ac:dyDescent="0.35">
      <c r="A16" s="27" t="s">
        <v>76</v>
      </c>
      <c r="B16" s="27" t="s">
        <v>77</v>
      </c>
      <c r="C16" s="27" t="s">
        <v>78</v>
      </c>
      <c r="D16" s="55">
        <v>703403006</v>
      </c>
      <c r="E16" s="55">
        <v>1213583886</v>
      </c>
      <c r="F16" s="56">
        <v>1.272827331392429</v>
      </c>
      <c r="K16" s="57"/>
      <c r="L16" s="57"/>
      <c r="M16" s="57"/>
    </row>
    <row r="17" spans="1:13" ht="15" customHeight="1" x14ac:dyDescent="0.35">
      <c r="A17" s="27" t="s">
        <v>67</v>
      </c>
      <c r="B17" s="27" t="s">
        <v>67</v>
      </c>
      <c r="C17" s="27" t="s">
        <v>67</v>
      </c>
      <c r="D17" s="55" t="s">
        <v>67</v>
      </c>
      <c r="E17" s="55" t="s">
        <v>67</v>
      </c>
      <c r="F17" s="56" t="s">
        <v>67</v>
      </c>
    </row>
    <row r="18" spans="1:13" ht="15" customHeight="1" x14ac:dyDescent="0.35">
      <c r="A18" s="27"/>
      <c r="B18" s="27"/>
      <c r="C18" s="27"/>
      <c r="D18" s="55"/>
      <c r="E18" s="55"/>
      <c r="F18" s="56"/>
    </row>
    <row r="19" spans="1:13" ht="15" customHeight="1" x14ac:dyDescent="0.35">
      <c r="A19" s="27" t="s">
        <v>79</v>
      </c>
      <c r="B19" s="27" t="s">
        <v>80</v>
      </c>
      <c r="C19" s="27" t="s">
        <v>81</v>
      </c>
      <c r="D19" s="55">
        <v>357678082</v>
      </c>
      <c r="E19" s="55">
        <v>261538358</v>
      </c>
      <c r="F19" s="56">
        <v>0.7222681721792843</v>
      </c>
      <c r="K19" s="57"/>
      <c r="L19" s="57"/>
      <c r="M19" s="57"/>
    </row>
    <row r="20" spans="1:13" ht="15" customHeight="1" x14ac:dyDescent="0.35">
      <c r="A20" s="27" t="s">
        <v>67</v>
      </c>
      <c r="B20" s="27" t="s">
        <v>67</v>
      </c>
      <c r="C20" s="27" t="s">
        <v>67</v>
      </c>
      <c r="D20" s="55" t="s">
        <v>67</v>
      </c>
      <c r="E20" s="55" t="s">
        <v>67</v>
      </c>
      <c r="F20" s="56" t="s">
        <v>67</v>
      </c>
    </row>
    <row r="21" spans="1:13" ht="15" customHeight="1" x14ac:dyDescent="0.35">
      <c r="A21" s="27"/>
      <c r="B21" s="27"/>
      <c r="C21" s="27"/>
      <c r="D21" s="55"/>
      <c r="E21" s="55"/>
      <c r="F21" s="56"/>
    </row>
    <row r="22" spans="1:13" ht="46.5" x14ac:dyDescent="0.35">
      <c r="A22" s="27" t="s">
        <v>82</v>
      </c>
      <c r="B22" s="58" t="s">
        <v>83</v>
      </c>
      <c r="C22" s="27" t="s">
        <v>84</v>
      </c>
      <c r="D22" s="55"/>
      <c r="E22" s="55"/>
      <c r="F22" s="56"/>
    </row>
    <row r="23" spans="1:13" ht="15" customHeight="1" x14ac:dyDescent="0.35">
      <c r="A23" s="27" t="s">
        <v>67</v>
      </c>
      <c r="B23" s="27" t="s">
        <v>67</v>
      </c>
      <c r="C23" s="27" t="s">
        <v>67</v>
      </c>
      <c r="D23" s="55" t="s">
        <v>67</v>
      </c>
      <c r="E23" s="55" t="s">
        <v>67</v>
      </c>
      <c r="F23" s="56" t="s">
        <v>67</v>
      </c>
    </row>
    <row r="24" spans="1:13" ht="15" customHeight="1" x14ac:dyDescent="0.35">
      <c r="A24" s="27" t="s">
        <v>85</v>
      </c>
      <c r="B24" s="27" t="s">
        <v>86</v>
      </c>
      <c r="C24" s="27" t="s">
        <v>87</v>
      </c>
      <c r="D24" s="55" t="s">
        <v>1</v>
      </c>
      <c r="E24" s="55" t="s">
        <v>1</v>
      </c>
      <c r="F24" s="56" t="s">
        <v>1</v>
      </c>
    </row>
    <row r="25" spans="1:13" ht="15" customHeight="1" x14ac:dyDescent="0.35">
      <c r="A25" s="27" t="s">
        <v>67</v>
      </c>
      <c r="B25" s="27" t="s">
        <v>67</v>
      </c>
      <c r="C25" s="27" t="s">
        <v>67</v>
      </c>
      <c r="D25" s="55" t="s">
        <v>67</v>
      </c>
      <c r="E25" s="55" t="s">
        <v>67</v>
      </c>
      <c r="F25" s="56" t="s">
        <v>67</v>
      </c>
    </row>
    <row r="26" spans="1:13" ht="15" customHeight="1" x14ac:dyDescent="0.35">
      <c r="A26" s="27"/>
      <c r="B26" s="27"/>
      <c r="C26" s="27"/>
      <c r="D26" s="55" t="s">
        <v>1</v>
      </c>
      <c r="E26" s="55" t="s">
        <v>1</v>
      </c>
      <c r="F26" s="56" t="s">
        <v>1</v>
      </c>
    </row>
    <row r="27" spans="1:13" ht="15" customHeight="1" x14ac:dyDescent="0.35">
      <c r="A27" s="27" t="s">
        <v>88</v>
      </c>
      <c r="B27" s="27" t="s">
        <v>89</v>
      </c>
      <c r="C27" s="27" t="s">
        <v>90</v>
      </c>
      <c r="D27" s="55" t="s">
        <v>1</v>
      </c>
      <c r="E27" s="55" t="s">
        <v>1</v>
      </c>
      <c r="F27" s="56" t="s">
        <v>1</v>
      </c>
    </row>
    <row r="28" spans="1:13" ht="15" customHeight="1" x14ac:dyDescent="0.35">
      <c r="A28" s="27" t="s">
        <v>67</v>
      </c>
      <c r="B28" s="27" t="s">
        <v>67</v>
      </c>
      <c r="C28" s="27" t="s">
        <v>67</v>
      </c>
      <c r="D28" s="55" t="s">
        <v>67</v>
      </c>
      <c r="E28" s="55" t="s">
        <v>67</v>
      </c>
      <c r="F28" s="56" t="s">
        <v>67</v>
      </c>
    </row>
    <row r="29" spans="1:13" ht="15" customHeight="1" x14ac:dyDescent="0.35">
      <c r="A29" s="27"/>
      <c r="B29" s="27"/>
      <c r="C29" s="27"/>
      <c r="D29" s="55"/>
      <c r="E29" s="55"/>
      <c r="F29" s="56"/>
    </row>
    <row r="30" spans="1:13" ht="15" customHeight="1" x14ac:dyDescent="0.35">
      <c r="A30" s="27" t="s">
        <v>91</v>
      </c>
      <c r="B30" s="27" t="s">
        <v>92</v>
      </c>
      <c r="C30" s="27" t="s">
        <v>93</v>
      </c>
      <c r="D30" s="55" t="s">
        <v>1</v>
      </c>
      <c r="E30" s="55" t="s">
        <v>1</v>
      </c>
      <c r="F30" s="56" t="s">
        <v>1</v>
      </c>
    </row>
    <row r="31" spans="1:13" ht="15" customHeight="1" x14ac:dyDescent="0.35">
      <c r="A31" s="27" t="s">
        <v>67</v>
      </c>
      <c r="B31" s="27" t="s">
        <v>67</v>
      </c>
      <c r="C31" s="27" t="s">
        <v>67</v>
      </c>
      <c r="D31" s="55" t="s">
        <v>67</v>
      </c>
      <c r="E31" s="55" t="s">
        <v>67</v>
      </c>
      <c r="F31" s="56" t="s">
        <v>67</v>
      </c>
    </row>
    <row r="32" spans="1:13" ht="15" customHeight="1" x14ac:dyDescent="0.35">
      <c r="A32" s="27"/>
      <c r="B32" s="27"/>
      <c r="C32" s="27"/>
      <c r="D32" s="55"/>
      <c r="E32" s="55"/>
      <c r="F32" s="56"/>
    </row>
    <row r="33" spans="1:13" ht="15" customHeight="1" x14ac:dyDescent="0.35">
      <c r="A33" s="27" t="s">
        <v>94</v>
      </c>
      <c r="B33" s="27" t="s">
        <v>95</v>
      </c>
      <c r="C33" s="27" t="s">
        <v>96</v>
      </c>
      <c r="D33" s="55">
        <v>69821365552</v>
      </c>
      <c r="E33" s="55">
        <v>71648115308</v>
      </c>
      <c r="F33" s="56">
        <v>1.5122641366097056</v>
      </c>
      <c r="K33" s="57"/>
      <c r="L33" s="57"/>
      <c r="M33" s="57"/>
    </row>
    <row r="34" spans="1:13" ht="15" customHeight="1" x14ac:dyDescent="0.3">
      <c r="A34" s="52" t="s">
        <v>97</v>
      </c>
      <c r="B34" s="52" t="s">
        <v>98</v>
      </c>
      <c r="C34" s="52" t="s">
        <v>99</v>
      </c>
      <c r="D34" s="53" t="s">
        <v>1</v>
      </c>
      <c r="E34" s="53" t="s">
        <v>1</v>
      </c>
      <c r="F34" s="54" t="s">
        <v>1</v>
      </c>
    </row>
    <row r="35" spans="1:13" ht="31" x14ac:dyDescent="0.35">
      <c r="A35" s="27" t="s">
        <v>100</v>
      </c>
      <c r="B35" s="58" t="s">
        <v>101</v>
      </c>
      <c r="C35" s="27" t="s">
        <v>102</v>
      </c>
      <c r="D35" s="55"/>
      <c r="E35" s="55"/>
      <c r="F35" s="56"/>
    </row>
    <row r="36" spans="1:13" ht="15" customHeight="1" x14ac:dyDescent="0.35">
      <c r="A36" s="27" t="s">
        <v>67</v>
      </c>
      <c r="B36" s="27" t="s">
        <v>67</v>
      </c>
      <c r="C36" s="27" t="s">
        <v>67</v>
      </c>
      <c r="D36" s="55" t="s">
        <v>67</v>
      </c>
      <c r="E36" s="55" t="s">
        <v>67</v>
      </c>
      <c r="F36" s="56" t="s">
        <v>67</v>
      </c>
    </row>
    <row r="37" spans="1:13" ht="31" x14ac:dyDescent="0.35">
      <c r="A37" s="27" t="s">
        <v>103</v>
      </c>
      <c r="B37" s="58" t="s">
        <v>104</v>
      </c>
      <c r="C37" s="27" t="s">
        <v>105</v>
      </c>
      <c r="D37" s="55" t="s">
        <v>1</v>
      </c>
      <c r="E37" s="55" t="s">
        <v>1</v>
      </c>
      <c r="F37" s="56" t="s">
        <v>1</v>
      </c>
    </row>
    <row r="38" spans="1:13" ht="15" customHeight="1" x14ac:dyDescent="0.35">
      <c r="A38" s="27" t="s">
        <v>67</v>
      </c>
      <c r="B38" s="27" t="s">
        <v>67</v>
      </c>
      <c r="C38" s="27" t="s">
        <v>67</v>
      </c>
      <c r="D38" s="55" t="s">
        <v>67</v>
      </c>
      <c r="E38" s="55" t="s">
        <v>67</v>
      </c>
      <c r="F38" s="56" t="s">
        <v>67</v>
      </c>
    </row>
    <row r="39" spans="1:13" ht="15" customHeight="1" x14ac:dyDescent="0.35">
      <c r="A39" s="27"/>
      <c r="B39" s="27"/>
      <c r="C39" s="27"/>
      <c r="D39" s="55" t="s">
        <v>1</v>
      </c>
      <c r="E39" s="55" t="s">
        <v>1</v>
      </c>
      <c r="F39" s="56" t="s">
        <v>1</v>
      </c>
    </row>
    <row r="40" spans="1:13" ht="15" customHeight="1" x14ac:dyDescent="0.35">
      <c r="A40" s="27" t="s">
        <v>106</v>
      </c>
      <c r="B40" s="27" t="s">
        <v>107</v>
      </c>
      <c r="C40" s="27" t="s">
        <v>108</v>
      </c>
      <c r="D40" s="55">
        <v>649169652</v>
      </c>
      <c r="E40" s="55">
        <v>400488498</v>
      </c>
      <c r="F40" s="56">
        <v>2.682418444014492</v>
      </c>
      <c r="K40" s="57"/>
      <c r="L40" s="57"/>
      <c r="M40" s="57"/>
    </row>
    <row r="41" spans="1:13" ht="15" customHeight="1" x14ac:dyDescent="0.35">
      <c r="A41" s="27" t="s">
        <v>67</v>
      </c>
      <c r="B41" s="27" t="s">
        <v>67</v>
      </c>
      <c r="C41" s="27" t="s">
        <v>67</v>
      </c>
      <c r="D41" s="55" t="s">
        <v>67</v>
      </c>
      <c r="E41" s="55" t="s">
        <v>67</v>
      </c>
      <c r="F41" s="56" t="s">
        <v>67</v>
      </c>
    </row>
    <row r="42" spans="1:13" ht="31" x14ac:dyDescent="0.35">
      <c r="A42" s="27"/>
      <c r="B42" s="58" t="s">
        <v>343</v>
      </c>
      <c r="C42" s="27" t="s">
        <v>344</v>
      </c>
      <c r="D42" s="55">
        <v>695501</v>
      </c>
      <c r="E42" s="55">
        <v>495943</v>
      </c>
      <c r="F42" s="56">
        <v>6687.5096153846152</v>
      </c>
      <c r="K42" s="57"/>
      <c r="L42" s="57"/>
      <c r="M42" s="57"/>
    </row>
    <row r="43" spans="1:13" ht="31" x14ac:dyDescent="0.35">
      <c r="A43" s="27"/>
      <c r="B43" s="58" t="s">
        <v>345</v>
      </c>
      <c r="C43" s="27" t="s">
        <v>346</v>
      </c>
      <c r="D43" s="55">
        <v>348790236</v>
      </c>
      <c r="E43" s="55">
        <v>130285000</v>
      </c>
      <c r="F43" s="56">
        <v>18.357380842105265</v>
      </c>
      <c r="K43" s="57"/>
      <c r="L43" s="57"/>
      <c r="M43" s="57"/>
    </row>
    <row r="44" spans="1:13" ht="15" customHeight="1" x14ac:dyDescent="0.35">
      <c r="A44" s="27"/>
      <c r="B44" s="27" t="s">
        <v>347</v>
      </c>
      <c r="C44" s="27" t="s">
        <v>348</v>
      </c>
      <c r="D44" s="55"/>
      <c r="E44" s="55"/>
      <c r="F44" s="56"/>
    </row>
    <row r="45" spans="1:13" ht="15" customHeight="1" x14ac:dyDescent="0.35">
      <c r="A45" s="27"/>
      <c r="B45" s="27" t="s">
        <v>349</v>
      </c>
      <c r="C45" s="27" t="s">
        <v>350</v>
      </c>
      <c r="D45" s="55">
        <v>45000000</v>
      </c>
      <c r="E45" s="55">
        <v>30000000</v>
      </c>
      <c r="F45" s="56">
        <v>1</v>
      </c>
      <c r="K45" s="57"/>
      <c r="L45" s="57"/>
      <c r="M45" s="57"/>
    </row>
    <row r="46" spans="1:13" ht="15" customHeight="1" x14ac:dyDescent="0.35">
      <c r="A46" s="27"/>
      <c r="B46" s="27" t="s">
        <v>351</v>
      </c>
      <c r="C46" s="27" t="s">
        <v>352</v>
      </c>
      <c r="D46" s="55">
        <v>39671218</v>
      </c>
      <c r="E46" s="55">
        <v>33095878</v>
      </c>
      <c r="F46" s="56">
        <v>0.99723023846092107</v>
      </c>
      <c r="K46" s="57"/>
      <c r="L46" s="57"/>
      <c r="M46" s="57"/>
    </row>
    <row r="47" spans="1:13" ht="15" customHeight="1" x14ac:dyDescent="0.35">
      <c r="A47" s="27"/>
      <c r="B47" s="27" t="s">
        <v>353</v>
      </c>
      <c r="C47" s="27" t="s">
        <v>354</v>
      </c>
      <c r="D47" s="55">
        <v>16646720</v>
      </c>
      <c r="E47" s="55">
        <v>14273716</v>
      </c>
      <c r="F47" s="56">
        <v>2.8311017928061899</v>
      </c>
      <c r="K47" s="57"/>
      <c r="L47" s="57"/>
      <c r="M47" s="57"/>
    </row>
    <row r="48" spans="1:13" ht="15" customHeight="1" x14ac:dyDescent="0.35">
      <c r="A48" s="27"/>
      <c r="B48" s="27" t="s">
        <v>355</v>
      </c>
      <c r="C48" s="27" t="s">
        <v>356</v>
      </c>
      <c r="D48" s="55">
        <v>69071690</v>
      </c>
      <c r="E48" s="55">
        <v>69319956</v>
      </c>
      <c r="F48" s="56">
        <v>1.3631374690008278</v>
      </c>
      <c r="K48" s="57"/>
      <c r="L48" s="57"/>
      <c r="M48" s="57"/>
    </row>
    <row r="49" spans="1:13" ht="15" customHeight="1" x14ac:dyDescent="0.35">
      <c r="A49" s="27"/>
      <c r="B49" s="27" t="s">
        <v>357</v>
      </c>
      <c r="C49" s="27" t="s">
        <v>358</v>
      </c>
      <c r="D49" s="55">
        <v>20106615</v>
      </c>
      <c r="E49" s="55">
        <v>20076907</v>
      </c>
      <c r="F49" s="56">
        <v>1.2538770093160474</v>
      </c>
      <c r="K49" s="57"/>
      <c r="L49" s="57"/>
      <c r="M49" s="57"/>
    </row>
    <row r="50" spans="1:13" ht="15" customHeight="1" x14ac:dyDescent="0.35">
      <c r="A50" s="27"/>
      <c r="B50" s="27" t="s">
        <v>359</v>
      </c>
      <c r="C50" s="27" t="s">
        <v>360</v>
      </c>
      <c r="D50" s="55">
        <v>5500000</v>
      </c>
      <c r="E50" s="55">
        <v>5500000</v>
      </c>
      <c r="F50" s="56">
        <v>1.25</v>
      </c>
      <c r="K50" s="57"/>
      <c r="L50" s="57"/>
      <c r="M50" s="57"/>
    </row>
    <row r="51" spans="1:13" ht="15" customHeight="1" x14ac:dyDescent="0.35">
      <c r="A51" s="27"/>
      <c r="B51" s="27" t="s">
        <v>361</v>
      </c>
      <c r="C51" s="27" t="s">
        <v>362</v>
      </c>
      <c r="D51" s="55">
        <v>16500000</v>
      </c>
      <c r="E51" s="55">
        <v>16500000</v>
      </c>
      <c r="F51" s="56">
        <v>1.25</v>
      </c>
      <c r="K51" s="57"/>
      <c r="L51" s="57"/>
      <c r="M51" s="57"/>
    </row>
    <row r="52" spans="1:13" ht="15" customHeight="1" x14ac:dyDescent="0.35">
      <c r="A52" s="27"/>
      <c r="B52" s="27" t="s">
        <v>363</v>
      </c>
      <c r="C52" s="27" t="s">
        <v>364</v>
      </c>
      <c r="D52" s="55">
        <v>11000000</v>
      </c>
      <c r="E52" s="55">
        <v>11000000</v>
      </c>
      <c r="F52" s="56">
        <v>1</v>
      </c>
      <c r="K52" s="57"/>
      <c r="L52" s="57"/>
      <c r="M52" s="57"/>
    </row>
    <row r="53" spans="1:13" ht="15" customHeight="1" x14ac:dyDescent="0.35">
      <c r="A53" s="27"/>
      <c r="B53" s="27" t="s">
        <v>365</v>
      </c>
      <c r="C53" s="27" t="s">
        <v>366</v>
      </c>
      <c r="D53" s="55">
        <v>71228782</v>
      </c>
      <c r="E53" s="55">
        <v>65804122</v>
      </c>
      <c r="F53" s="56">
        <v>2.1703060311803628</v>
      </c>
      <c r="K53" s="57"/>
      <c r="L53" s="57"/>
      <c r="M53" s="57"/>
    </row>
    <row r="54" spans="1:13" ht="15" customHeight="1" x14ac:dyDescent="0.35">
      <c r="A54" s="27"/>
      <c r="B54" s="27" t="s">
        <v>367</v>
      </c>
      <c r="C54" s="27" t="s">
        <v>368</v>
      </c>
      <c r="D54" s="55">
        <v>4958890</v>
      </c>
      <c r="E54" s="55">
        <v>4136976</v>
      </c>
      <c r="F54" s="56">
        <v>1.1747363772922852</v>
      </c>
      <c r="K54" s="57"/>
      <c r="L54" s="57"/>
      <c r="M54" s="57"/>
    </row>
    <row r="55" spans="1:13" ht="31" x14ac:dyDescent="0.35">
      <c r="A55" s="27"/>
      <c r="B55" s="58" t="s">
        <v>369</v>
      </c>
      <c r="C55" s="27" t="s">
        <v>370</v>
      </c>
      <c r="D55" s="55"/>
      <c r="E55" s="55"/>
      <c r="F55" s="56"/>
    </row>
    <row r="56" spans="1:13" ht="15" customHeight="1" x14ac:dyDescent="0.35">
      <c r="A56" s="27"/>
      <c r="B56" s="27" t="s">
        <v>375</v>
      </c>
      <c r="C56" s="27" t="s">
        <v>371</v>
      </c>
      <c r="D56" s="55"/>
      <c r="E56" s="55"/>
      <c r="F56" s="56"/>
    </row>
    <row r="57" spans="1:13" ht="15" customHeight="1" x14ac:dyDescent="0.35">
      <c r="A57" s="27"/>
      <c r="B57" s="27" t="s">
        <v>376</v>
      </c>
      <c r="C57" s="27" t="s">
        <v>372</v>
      </c>
      <c r="D57" s="55"/>
      <c r="E57" s="55"/>
      <c r="F57" s="56"/>
    </row>
    <row r="58" spans="1:13" ht="15" customHeight="1" x14ac:dyDescent="0.35">
      <c r="A58" s="27"/>
      <c r="B58" s="27" t="s">
        <v>373</v>
      </c>
      <c r="C58" s="27" t="s">
        <v>374</v>
      </c>
      <c r="D58" s="55"/>
      <c r="E58" s="55"/>
      <c r="F58" s="56"/>
    </row>
    <row r="59" spans="1:13" ht="15" customHeight="1" x14ac:dyDescent="0.35">
      <c r="A59" s="27" t="s">
        <v>109</v>
      </c>
      <c r="B59" s="27" t="s">
        <v>110</v>
      </c>
      <c r="C59" s="27" t="s">
        <v>111</v>
      </c>
      <c r="D59" s="55">
        <v>649169652</v>
      </c>
      <c r="E59" s="55">
        <v>400488498</v>
      </c>
      <c r="F59" s="56">
        <v>2.682418444014492</v>
      </c>
      <c r="K59" s="57"/>
      <c r="L59" s="57"/>
      <c r="M59" s="57"/>
    </row>
    <row r="60" spans="1:13" ht="31" x14ac:dyDescent="0.35">
      <c r="A60" s="27" t="s">
        <v>1</v>
      </c>
      <c r="B60" s="58" t="s">
        <v>112</v>
      </c>
      <c r="C60" s="27" t="s">
        <v>113</v>
      </c>
      <c r="D60" s="55">
        <v>69172195900</v>
      </c>
      <c r="E60" s="55">
        <v>71247626810</v>
      </c>
      <c r="F60" s="56">
        <v>1.5060982355044148</v>
      </c>
      <c r="K60" s="57"/>
      <c r="L60" s="57"/>
      <c r="M60" s="57"/>
    </row>
    <row r="61" spans="1:13" ht="15" customHeight="1" x14ac:dyDescent="0.35">
      <c r="A61" s="27" t="s">
        <v>1</v>
      </c>
      <c r="B61" s="27" t="s">
        <v>114</v>
      </c>
      <c r="C61" s="27" t="s">
        <v>115</v>
      </c>
      <c r="D61" s="59">
        <v>6010812.2199999997</v>
      </c>
      <c r="E61" s="59">
        <v>6257554.71</v>
      </c>
      <c r="F61" s="56">
        <v>1.4299098683310898</v>
      </c>
      <c r="K61" s="57"/>
      <c r="L61" s="57"/>
      <c r="M61" s="57"/>
    </row>
    <row r="62" spans="1:13" ht="31" x14ac:dyDescent="0.35">
      <c r="A62" s="27" t="s">
        <v>1</v>
      </c>
      <c r="B62" s="58" t="s">
        <v>116</v>
      </c>
      <c r="C62" s="27" t="s">
        <v>117</v>
      </c>
      <c r="D62" s="59">
        <v>11507.96</v>
      </c>
      <c r="E62" s="59">
        <v>11385.85</v>
      </c>
      <c r="F62" s="56">
        <v>1.0532820907557425</v>
      </c>
      <c r="K62" s="57"/>
      <c r="L62" s="57"/>
      <c r="M62" s="57"/>
    </row>
    <row r="63" spans="1:13" ht="15" customHeight="1" x14ac:dyDescent="0.35">
      <c r="A63" s="60" t="s">
        <v>1</v>
      </c>
      <c r="B63" s="60" t="s">
        <v>1</v>
      </c>
      <c r="C63" s="60" t="s">
        <v>1</v>
      </c>
      <c r="D63" s="61" t="s">
        <v>1</v>
      </c>
      <c r="E63" s="61" t="s">
        <v>1</v>
      </c>
      <c r="F63" s="62" t="s">
        <v>1</v>
      </c>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M58"/>
  <sheetViews>
    <sheetView workbookViewId="0">
      <selection activeCell="B69" sqref="B68:B69"/>
    </sheetView>
  </sheetViews>
  <sheetFormatPr defaultRowHeight="12.5" x14ac:dyDescent="0.25"/>
  <cols>
    <col min="1" max="1" width="6.81640625" customWidth="1"/>
    <col min="2" max="2" width="60.26953125" customWidth="1"/>
    <col min="3" max="3" width="13" customWidth="1"/>
    <col min="4" max="6" width="20.81640625" style="34" customWidth="1"/>
    <col min="8" max="9" width="15" bestFit="1" customWidth="1"/>
    <col min="10" max="10" width="16.54296875" bestFit="1" customWidth="1"/>
  </cols>
  <sheetData>
    <row r="1" spans="1:13" ht="15" customHeight="1" x14ac:dyDescent="0.25">
      <c r="A1" s="7" t="s">
        <v>6</v>
      </c>
      <c r="B1" s="7" t="s">
        <v>118</v>
      </c>
      <c r="C1" s="7" t="s">
        <v>55</v>
      </c>
      <c r="D1" s="30" t="s">
        <v>56</v>
      </c>
      <c r="E1" s="30" t="s">
        <v>57</v>
      </c>
      <c r="F1" s="30" t="s">
        <v>119</v>
      </c>
    </row>
    <row r="2" spans="1:13" ht="15" customHeight="1" x14ac:dyDescent="0.3">
      <c r="A2" s="8" t="s">
        <v>59</v>
      </c>
      <c r="B2" s="8" t="s">
        <v>120</v>
      </c>
      <c r="C2" s="8" t="s">
        <v>75</v>
      </c>
      <c r="D2" s="31">
        <v>448802948</v>
      </c>
      <c r="E2" s="31">
        <v>461097486</v>
      </c>
      <c r="F2" s="31">
        <v>2636988728</v>
      </c>
      <c r="H2" s="20"/>
      <c r="I2" s="20"/>
      <c r="J2" s="20"/>
      <c r="K2" s="42"/>
      <c r="L2" s="42"/>
      <c r="M2" s="42"/>
    </row>
    <row r="3" spans="1:13" ht="31" x14ac:dyDescent="0.35">
      <c r="A3" s="5" t="s">
        <v>9</v>
      </c>
      <c r="B3" s="26" t="s">
        <v>121</v>
      </c>
      <c r="C3" s="5" t="s">
        <v>122</v>
      </c>
      <c r="D3" s="32"/>
      <c r="E3" s="32"/>
      <c r="F3" s="32"/>
    </row>
    <row r="4" spans="1:13" ht="15" customHeight="1" x14ac:dyDescent="0.35">
      <c r="A4" s="5" t="s">
        <v>67</v>
      </c>
      <c r="B4" s="5" t="s">
        <v>67</v>
      </c>
      <c r="C4" s="5" t="s">
        <v>67</v>
      </c>
      <c r="D4" s="32" t="s">
        <v>67</v>
      </c>
      <c r="E4" s="32" t="s">
        <v>67</v>
      </c>
      <c r="F4" s="32" t="s">
        <v>67</v>
      </c>
    </row>
    <row r="5" spans="1:13" ht="15" customHeight="1" x14ac:dyDescent="0.35">
      <c r="A5" s="5" t="s">
        <v>12</v>
      </c>
      <c r="B5" s="5" t="s">
        <v>77</v>
      </c>
      <c r="C5" s="5" t="s">
        <v>84</v>
      </c>
      <c r="D5" s="32">
        <v>332389381</v>
      </c>
      <c r="E5" s="32">
        <v>353346785</v>
      </c>
      <c r="F5" s="32">
        <v>2114172515</v>
      </c>
      <c r="K5" s="42"/>
      <c r="L5" s="42"/>
      <c r="M5" s="42"/>
    </row>
    <row r="6" spans="1:13" ht="15" customHeight="1" x14ac:dyDescent="0.35">
      <c r="A6" s="5" t="s">
        <v>67</v>
      </c>
      <c r="B6" s="5" t="s">
        <v>67</v>
      </c>
      <c r="C6" s="5" t="s">
        <v>67</v>
      </c>
      <c r="D6" s="32" t="s">
        <v>67</v>
      </c>
      <c r="E6" s="32" t="s">
        <v>67</v>
      </c>
      <c r="F6" s="32" t="s">
        <v>67</v>
      </c>
    </row>
    <row r="7" spans="1:13" ht="15" customHeight="1" x14ac:dyDescent="0.35">
      <c r="A7" s="5" t="s">
        <v>15</v>
      </c>
      <c r="B7" s="5" t="s">
        <v>123</v>
      </c>
      <c r="C7" s="5" t="s">
        <v>102</v>
      </c>
      <c r="D7" s="32">
        <v>116413567</v>
      </c>
      <c r="E7" s="32">
        <v>107750701</v>
      </c>
      <c r="F7" s="32">
        <v>522816213</v>
      </c>
      <c r="K7" s="42"/>
      <c r="L7" s="42"/>
      <c r="M7" s="42"/>
    </row>
    <row r="8" spans="1:13" ht="15" customHeight="1" x14ac:dyDescent="0.35">
      <c r="A8" s="5" t="s">
        <v>67</v>
      </c>
      <c r="B8" s="5" t="s">
        <v>67</v>
      </c>
      <c r="C8" s="5" t="s">
        <v>67</v>
      </c>
      <c r="D8" s="32" t="s">
        <v>67</v>
      </c>
      <c r="E8" s="32" t="s">
        <v>67</v>
      </c>
      <c r="F8" s="32" t="s">
        <v>67</v>
      </c>
    </row>
    <row r="9" spans="1:13" ht="15" customHeight="1" x14ac:dyDescent="0.35">
      <c r="A9" s="5" t="s">
        <v>18</v>
      </c>
      <c r="B9" s="5" t="s">
        <v>124</v>
      </c>
      <c r="C9" s="5" t="s">
        <v>122</v>
      </c>
      <c r="D9" s="32" t="s">
        <v>1</v>
      </c>
      <c r="E9" s="32" t="s">
        <v>1</v>
      </c>
      <c r="F9" s="32" t="s">
        <v>1</v>
      </c>
    </row>
    <row r="10" spans="1:13" ht="15" customHeight="1" x14ac:dyDescent="0.35">
      <c r="A10" s="5" t="s">
        <v>67</v>
      </c>
      <c r="B10" s="5" t="s">
        <v>67</v>
      </c>
      <c r="C10" s="5" t="s">
        <v>67</v>
      </c>
      <c r="D10" s="32" t="s">
        <v>67</v>
      </c>
      <c r="E10" s="32" t="s">
        <v>67</v>
      </c>
      <c r="F10" s="32" t="s">
        <v>67</v>
      </c>
    </row>
    <row r="11" spans="1:13" ht="15" customHeight="1" x14ac:dyDescent="0.3">
      <c r="A11" s="8" t="s">
        <v>97</v>
      </c>
      <c r="B11" s="8" t="s">
        <v>125</v>
      </c>
      <c r="C11" s="8" t="s">
        <v>126</v>
      </c>
      <c r="D11" s="31">
        <v>154013996</v>
      </c>
      <c r="E11" s="31">
        <v>151523986</v>
      </c>
      <c r="F11" s="31">
        <v>814785008</v>
      </c>
      <c r="K11" s="42"/>
      <c r="L11" s="42"/>
      <c r="M11" s="42"/>
    </row>
    <row r="12" spans="1:13" ht="15" customHeight="1" x14ac:dyDescent="0.35">
      <c r="A12" s="5" t="s">
        <v>9</v>
      </c>
      <c r="B12" s="5" t="s">
        <v>127</v>
      </c>
      <c r="C12" s="5" t="s">
        <v>128</v>
      </c>
      <c r="D12" s="32">
        <v>69071690</v>
      </c>
      <c r="E12" s="32">
        <v>69319956</v>
      </c>
      <c r="F12" s="32">
        <v>401204988</v>
      </c>
      <c r="K12" s="42"/>
      <c r="L12" s="42"/>
      <c r="M12" s="42"/>
    </row>
    <row r="13" spans="1:13" ht="15" customHeight="1" x14ac:dyDescent="0.35">
      <c r="A13" s="5" t="s">
        <v>67</v>
      </c>
      <c r="B13" s="5" t="s">
        <v>67</v>
      </c>
      <c r="C13" s="5" t="s">
        <v>67</v>
      </c>
      <c r="D13" s="32" t="s">
        <v>67</v>
      </c>
      <c r="E13" s="32" t="s">
        <v>67</v>
      </c>
      <c r="F13" s="32" t="s">
        <v>67</v>
      </c>
    </row>
    <row r="14" spans="1:13" ht="15" customHeight="1" x14ac:dyDescent="0.35">
      <c r="A14" s="5" t="s">
        <v>12</v>
      </c>
      <c r="B14" s="5" t="s">
        <v>129</v>
      </c>
      <c r="C14" s="5" t="s">
        <v>130</v>
      </c>
      <c r="D14" s="32">
        <v>25606615</v>
      </c>
      <c r="E14" s="32">
        <v>25576907</v>
      </c>
      <c r="F14" s="32">
        <v>153569403</v>
      </c>
      <c r="K14" s="42"/>
      <c r="L14" s="42"/>
      <c r="M14" s="42"/>
    </row>
    <row r="15" spans="1:13" ht="15" customHeight="1" x14ac:dyDescent="0.35">
      <c r="A15" s="5" t="s">
        <v>67</v>
      </c>
      <c r="B15" s="5" t="s">
        <v>67</v>
      </c>
      <c r="C15" s="5" t="s">
        <v>67</v>
      </c>
      <c r="D15" s="32" t="s">
        <v>67</v>
      </c>
      <c r="E15" s="32" t="s">
        <v>67</v>
      </c>
      <c r="F15" s="32" t="s">
        <v>67</v>
      </c>
    </row>
    <row r="16" spans="1:13" ht="15" customHeight="1" x14ac:dyDescent="0.35">
      <c r="A16" s="5"/>
      <c r="B16" s="5" t="s">
        <v>377</v>
      </c>
      <c r="C16" s="35" t="s">
        <v>380</v>
      </c>
      <c r="D16" s="32">
        <v>20000000</v>
      </c>
      <c r="E16" s="32">
        <v>20000000</v>
      </c>
      <c r="F16" s="32">
        <v>120000000</v>
      </c>
      <c r="K16" s="42"/>
      <c r="L16" s="42"/>
      <c r="M16" s="42"/>
    </row>
    <row r="17" spans="1:13" ht="15" customHeight="1" x14ac:dyDescent="0.35">
      <c r="A17" s="5"/>
      <c r="B17" s="5" t="s">
        <v>378</v>
      </c>
      <c r="C17" s="35" t="s">
        <v>381</v>
      </c>
      <c r="D17" s="32">
        <v>106615</v>
      </c>
      <c r="E17" s="32">
        <v>76907</v>
      </c>
      <c r="F17" s="32">
        <v>569403</v>
      </c>
      <c r="K17" s="42"/>
      <c r="L17" s="42"/>
      <c r="M17" s="42"/>
    </row>
    <row r="18" spans="1:13" ht="15" customHeight="1" x14ac:dyDescent="0.35">
      <c r="A18" s="5"/>
      <c r="B18" s="5" t="s">
        <v>379</v>
      </c>
      <c r="C18" s="35" t="s">
        <v>382</v>
      </c>
      <c r="D18" s="32">
        <v>5500000</v>
      </c>
      <c r="E18" s="32">
        <v>5500000</v>
      </c>
      <c r="F18" s="32">
        <v>33000000</v>
      </c>
      <c r="K18" s="42"/>
      <c r="L18" s="42"/>
      <c r="M18" s="42"/>
    </row>
    <row r="19" spans="1:13" ht="31" x14ac:dyDescent="0.35">
      <c r="A19" s="5" t="s">
        <v>15</v>
      </c>
      <c r="B19" s="26" t="s">
        <v>131</v>
      </c>
      <c r="C19" s="5" t="s">
        <v>132</v>
      </c>
      <c r="D19" s="32">
        <v>27500000</v>
      </c>
      <c r="E19" s="32">
        <v>27500000</v>
      </c>
      <c r="F19" s="32">
        <v>165000000</v>
      </c>
      <c r="K19" s="42"/>
      <c r="L19" s="42"/>
      <c r="M19" s="42"/>
    </row>
    <row r="20" spans="1:13" ht="15" customHeight="1" x14ac:dyDescent="0.35">
      <c r="A20" s="5" t="s">
        <v>67</v>
      </c>
      <c r="B20" s="5" t="s">
        <v>67</v>
      </c>
      <c r="C20" s="5" t="s">
        <v>67</v>
      </c>
      <c r="D20" s="32" t="s">
        <v>67</v>
      </c>
      <c r="E20" s="32" t="s">
        <v>67</v>
      </c>
      <c r="F20" s="32" t="s">
        <v>67</v>
      </c>
      <c r="K20" s="42"/>
      <c r="L20" s="42"/>
      <c r="M20" s="42"/>
    </row>
    <row r="21" spans="1:13" ht="15" customHeight="1" x14ac:dyDescent="0.35">
      <c r="A21" s="5"/>
      <c r="B21" s="5" t="s">
        <v>383</v>
      </c>
      <c r="C21" s="5" t="s">
        <v>384</v>
      </c>
      <c r="D21" s="32">
        <v>16500000</v>
      </c>
      <c r="E21" s="32">
        <v>16500000</v>
      </c>
      <c r="F21" s="32">
        <v>99000000</v>
      </c>
      <c r="K21" s="42"/>
      <c r="L21" s="42"/>
      <c r="M21" s="42"/>
    </row>
    <row r="22" spans="1:13" ht="31" x14ac:dyDescent="0.35">
      <c r="A22" s="5"/>
      <c r="B22" s="26" t="s">
        <v>385</v>
      </c>
      <c r="C22" s="5" t="s">
        <v>386</v>
      </c>
      <c r="D22" s="32">
        <v>11000000</v>
      </c>
      <c r="E22" s="32">
        <v>11000000</v>
      </c>
      <c r="F22" s="32">
        <v>66000000</v>
      </c>
      <c r="K22" s="42"/>
      <c r="L22" s="42"/>
      <c r="M22" s="42"/>
    </row>
    <row r="23" spans="1:13" ht="31" x14ac:dyDescent="0.35">
      <c r="A23" s="5" t="s">
        <v>18</v>
      </c>
      <c r="B23" s="26" t="s">
        <v>133</v>
      </c>
      <c r="C23" s="5" t="s">
        <v>134</v>
      </c>
      <c r="D23" s="32"/>
      <c r="E23" s="32"/>
      <c r="F23" s="32"/>
    </row>
    <row r="24" spans="1:13" ht="15" customHeight="1" x14ac:dyDescent="0.35">
      <c r="A24" s="5" t="s">
        <v>67</v>
      </c>
      <c r="B24" s="5" t="s">
        <v>67</v>
      </c>
      <c r="C24" s="5" t="s">
        <v>67</v>
      </c>
      <c r="D24" s="32" t="s">
        <v>67</v>
      </c>
      <c r="E24" s="32" t="s">
        <v>67</v>
      </c>
      <c r="F24" s="32" t="s">
        <v>67</v>
      </c>
    </row>
    <row r="25" spans="1:13" ht="31" x14ac:dyDescent="0.35">
      <c r="A25" s="5" t="s">
        <v>21</v>
      </c>
      <c r="B25" s="26" t="s">
        <v>135</v>
      </c>
      <c r="C25" s="5" t="s">
        <v>136</v>
      </c>
      <c r="D25" s="32"/>
      <c r="E25" s="32"/>
      <c r="F25" s="32"/>
    </row>
    <row r="26" spans="1:13" ht="15" customHeight="1" x14ac:dyDescent="0.35">
      <c r="A26" s="5" t="s">
        <v>67</v>
      </c>
      <c r="B26" s="5" t="s">
        <v>67</v>
      </c>
      <c r="C26" s="5" t="s">
        <v>67</v>
      </c>
      <c r="D26" s="32" t="s">
        <v>67</v>
      </c>
      <c r="E26" s="32" t="s">
        <v>67</v>
      </c>
      <c r="F26" s="32" t="s">
        <v>67</v>
      </c>
    </row>
    <row r="27" spans="1:13" ht="15" customHeight="1" x14ac:dyDescent="0.35">
      <c r="A27" s="5" t="s">
        <v>24</v>
      </c>
      <c r="B27" s="5" t="s">
        <v>137</v>
      </c>
      <c r="C27" s="5" t="s">
        <v>138</v>
      </c>
      <c r="D27" s="32">
        <v>5424660</v>
      </c>
      <c r="E27" s="32">
        <v>5605482</v>
      </c>
      <c r="F27" s="32">
        <v>32728782</v>
      </c>
      <c r="K27" s="42"/>
      <c r="L27" s="42"/>
      <c r="M27" s="42"/>
    </row>
    <row r="28" spans="1:13" ht="15" customHeight="1" x14ac:dyDescent="0.35">
      <c r="A28" s="5" t="s">
        <v>67</v>
      </c>
      <c r="B28" s="5" t="s">
        <v>67</v>
      </c>
      <c r="C28" s="5" t="s">
        <v>67</v>
      </c>
      <c r="D28" s="32" t="s">
        <v>67</v>
      </c>
      <c r="E28" s="32" t="s">
        <v>67</v>
      </c>
      <c r="F28" s="32" t="s">
        <v>67</v>
      </c>
    </row>
    <row r="29" spans="1:13" ht="31" x14ac:dyDescent="0.35">
      <c r="A29" s="5" t="s">
        <v>27</v>
      </c>
      <c r="B29" s="26" t="s">
        <v>139</v>
      </c>
      <c r="C29" s="5" t="s">
        <v>140</v>
      </c>
      <c r="D29" s="32">
        <v>15000000</v>
      </c>
      <c r="E29" s="32">
        <v>15000000</v>
      </c>
      <c r="F29" s="32">
        <v>90000000</v>
      </c>
      <c r="K29" s="42"/>
      <c r="L29" s="42"/>
      <c r="M29" s="42"/>
    </row>
    <row r="30" spans="1:13" ht="15" customHeight="1" x14ac:dyDescent="0.35">
      <c r="A30" s="5" t="s">
        <v>67</v>
      </c>
      <c r="B30" s="5" t="s">
        <v>67</v>
      </c>
      <c r="C30" s="5" t="s">
        <v>67</v>
      </c>
      <c r="D30" s="32" t="s">
        <v>67</v>
      </c>
      <c r="E30" s="32" t="s">
        <v>67</v>
      </c>
      <c r="F30" s="32" t="s">
        <v>67</v>
      </c>
    </row>
    <row r="31" spans="1:13" ht="15" customHeight="1" x14ac:dyDescent="0.35">
      <c r="A31" s="5"/>
      <c r="B31" s="5"/>
      <c r="C31" s="5"/>
      <c r="D31" s="32"/>
      <c r="E31" s="32"/>
      <c r="F31" s="32"/>
    </row>
    <row r="32" spans="1:13" ht="77.5" x14ac:dyDescent="0.35">
      <c r="A32" s="5" t="s">
        <v>30</v>
      </c>
      <c r="B32" s="26" t="s">
        <v>141</v>
      </c>
      <c r="C32" s="5" t="s">
        <v>142</v>
      </c>
      <c r="D32" s="32">
        <v>6575340</v>
      </c>
      <c r="E32" s="32">
        <v>6794518</v>
      </c>
      <c r="F32" s="32">
        <v>-40328782</v>
      </c>
      <c r="K32" s="42"/>
      <c r="L32" s="42"/>
      <c r="M32" s="42"/>
    </row>
    <row r="33" spans="1:13" ht="15" customHeight="1" x14ac:dyDescent="0.35">
      <c r="A33" s="5" t="s">
        <v>67</v>
      </c>
      <c r="B33" s="5" t="s">
        <v>67</v>
      </c>
      <c r="C33" s="5" t="s">
        <v>67</v>
      </c>
      <c r="D33" s="32" t="s">
        <v>67</v>
      </c>
      <c r="E33" s="32" t="s">
        <v>67</v>
      </c>
      <c r="F33" s="32" t="s">
        <v>67</v>
      </c>
    </row>
    <row r="34" spans="1:13" ht="15" customHeight="1" x14ac:dyDescent="0.35">
      <c r="A34" s="5"/>
      <c r="B34" s="5"/>
      <c r="C34" s="5"/>
      <c r="D34" s="32"/>
      <c r="E34" s="32"/>
      <c r="F34" s="32"/>
    </row>
    <row r="35" spans="1:13" ht="31" x14ac:dyDescent="0.35">
      <c r="A35" s="5" t="s">
        <v>33</v>
      </c>
      <c r="B35" s="26" t="s">
        <v>143</v>
      </c>
      <c r="C35" s="5" t="s">
        <v>134</v>
      </c>
      <c r="D35" s="32">
        <v>3846886</v>
      </c>
      <c r="E35" s="32">
        <v>200000</v>
      </c>
      <c r="F35" s="32">
        <v>6000688</v>
      </c>
      <c r="K35" s="42"/>
      <c r="L35" s="42"/>
      <c r="M35" s="42"/>
    </row>
    <row r="36" spans="1:13" ht="15" customHeight="1" x14ac:dyDescent="0.35">
      <c r="A36" s="5" t="s">
        <v>67</v>
      </c>
      <c r="B36" s="5" t="s">
        <v>67</v>
      </c>
      <c r="C36" s="5" t="s">
        <v>67</v>
      </c>
      <c r="D36" s="32" t="s">
        <v>67</v>
      </c>
      <c r="E36" s="32" t="s">
        <v>67</v>
      </c>
      <c r="F36" s="32" t="s">
        <v>67</v>
      </c>
    </row>
    <row r="37" spans="1:13" ht="15" customHeight="1" x14ac:dyDescent="0.35">
      <c r="A37" s="5"/>
      <c r="B37" s="5" t="s">
        <v>387</v>
      </c>
      <c r="C37" s="35" t="s">
        <v>396</v>
      </c>
      <c r="D37" s="32">
        <v>1923443</v>
      </c>
      <c r="E37" s="32"/>
      <c r="F37" s="32">
        <v>2650344</v>
      </c>
      <c r="K37" s="42"/>
      <c r="L37" s="42"/>
      <c r="M37" s="42"/>
    </row>
    <row r="38" spans="1:13" ht="15" customHeight="1" x14ac:dyDescent="0.35">
      <c r="A38" s="5"/>
      <c r="B38" s="5" t="s">
        <v>388</v>
      </c>
      <c r="C38" s="35" t="s">
        <v>397</v>
      </c>
      <c r="D38" s="32">
        <v>1923443</v>
      </c>
      <c r="E38" s="32">
        <v>200000</v>
      </c>
      <c r="F38" s="32">
        <v>3350344</v>
      </c>
      <c r="K38" s="42"/>
      <c r="L38" s="42"/>
      <c r="M38" s="42"/>
    </row>
    <row r="39" spans="1:13" ht="15" customHeight="1" x14ac:dyDescent="0.35">
      <c r="A39" s="5"/>
      <c r="B39" s="5" t="s">
        <v>389</v>
      </c>
      <c r="C39" s="35" t="s">
        <v>398</v>
      </c>
      <c r="D39" s="32"/>
      <c r="E39" s="32"/>
      <c r="F39" s="32"/>
    </row>
    <row r="40" spans="1:13" ht="15" customHeight="1" x14ac:dyDescent="0.35">
      <c r="A40" s="5" t="s">
        <v>36</v>
      </c>
      <c r="B40" s="5" t="s">
        <v>144</v>
      </c>
      <c r="C40" s="35" t="s">
        <v>136</v>
      </c>
      <c r="D40" s="32">
        <v>988805</v>
      </c>
      <c r="E40" s="32">
        <v>1527123</v>
      </c>
      <c r="F40" s="32">
        <v>6609929</v>
      </c>
      <c r="K40" s="42"/>
      <c r="L40" s="42"/>
      <c r="M40" s="42"/>
    </row>
    <row r="41" spans="1:13" ht="15" customHeight="1" x14ac:dyDescent="0.35">
      <c r="A41" s="5" t="s">
        <v>67</v>
      </c>
      <c r="B41" s="5" t="s">
        <v>67</v>
      </c>
      <c r="C41" s="5" t="s">
        <v>67</v>
      </c>
      <c r="D41" s="32" t="s">
        <v>67</v>
      </c>
      <c r="E41" s="32" t="s">
        <v>67</v>
      </c>
      <c r="F41" s="32" t="s">
        <v>67</v>
      </c>
    </row>
    <row r="42" spans="1:13" ht="15" customHeight="1" x14ac:dyDescent="0.35">
      <c r="A42" s="5"/>
      <c r="B42" s="5" t="s">
        <v>390</v>
      </c>
      <c r="C42" s="35" t="s">
        <v>391</v>
      </c>
      <c r="D42" s="32">
        <v>166891</v>
      </c>
      <c r="E42" s="32">
        <v>677811</v>
      </c>
      <c r="F42" s="32">
        <v>1651039</v>
      </c>
      <c r="K42" s="42"/>
      <c r="L42" s="42"/>
      <c r="M42" s="42"/>
    </row>
    <row r="43" spans="1:13" ht="15" customHeight="1" x14ac:dyDescent="0.35">
      <c r="A43" s="5"/>
      <c r="B43" s="5" t="s">
        <v>392</v>
      </c>
      <c r="C43" s="35" t="s">
        <v>393</v>
      </c>
      <c r="D43" s="32">
        <v>821914</v>
      </c>
      <c r="E43" s="32">
        <v>849312</v>
      </c>
      <c r="F43" s="32">
        <v>4958890</v>
      </c>
      <c r="K43" s="42"/>
      <c r="L43" s="42"/>
      <c r="M43" s="42"/>
    </row>
    <row r="44" spans="1:13" ht="15" customHeight="1" x14ac:dyDescent="0.35">
      <c r="A44" s="5"/>
      <c r="B44" s="5" t="s">
        <v>394</v>
      </c>
      <c r="C44" s="5" t="s">
        <v>395</v>
      </c>
      <c r="D44" s="32"/>
      <c r="E44" s="32"/>
      <c r="F44" s="32"/>
    </row>
    <row r="45" spans="1:13" ht="15" customHeight="1" x14ac:dyDescent="0.3">
      <c r="A45" s="8" t="s">
        <v>145</v>
      </c>
      <c r="B45" s="8" t="s">
        <v>146</v>
      </c>
      <c r="C45" s="8" t="s">
        <v>147</v>
      </c>
      <c r="D45" s="31">
        <v>294788952</v>
      </c>
      <c r="E45" s="31">
        <v>309573500</v>
      </c>
      <c r="F45" s="31">
        <v>1822203720</v>
      </c>
      <c r="K45" s="42"/>
      <c r="L45" s="42"/>
      <c r="M45" s="42"/>
    </row>
    <row r="46" spans="1:13" ht="15" customHeight="1" x14ac:dyDescent="0.3">
      <c r="A46" s="8" t="s">
        <v>148</v>
      </c>
      <c r="B46" s="8" t="s">
        <v>149</v>
      </c>
      <c r="C46" s="8" t="s">
        <v>150</v>
      </c>
      <c r="D46" s="31">
        <v>449827799</v>
      </c>
      <c r="E46" s="31">
        <v>-191096175</v>
      </c>
      <c r="F46" s="31">
        <v>225865085</v>
      </c>
      <c r="K46" s="42"/>
      <c r="L46" s="42"/>
      <c r="M46" s="42"/>
    </row>
    <row r="47" spans="1:13" ht="31" x14ac:dyDescent="0.35">
      <c r="A47" s="5" t="s">
        <v>9</v>
      </c>
      <c r="B47" s="26" t="s">
        <v>151</v>
      </c>
      <c r="C47" s="5" t="s">
        <v>152</v>
      </c>
      <c r="D47" s="32">
        <v>56960482.999999762</v>
      </c>
      <c r="E47" s="32"/>
      <c r="F47" s="32">
        <v>23685102.999999762</v>
      </c>
      <c r="K47" s="42"/>
      <c r="L47" s="42"/>
      <c r="M47" s="42"/>
    </row>
    <row r="48" spans="1:13" ht="15" customHeight="1" x14ac:dyDescent="0.35">
      <c r="A48" s="5" t="s">
        <v>12</v>
      </c>
      <c r="B48" s="5" t="s">
        <v>153</v>
      </c>
      <c r="C48" s="5" t="s">
        <v>154</v>
      </c>
      <c r="D48" s="32">
        <v>392867316</v>
      </c>
      <c r="E48" s="32">
        <v>-191096175</v>
      </c>
      <c r="F48" s="32">
        <v>202179982</v>
      </c>
      <c r="K48" s="42"/>
      <c r="L48" s="42"/>
      <c r="M48" s="42"/>
    </row>
    <row r="49" spans="1:13" ht="30" x14ac:dyDescent="0.3">
      <c r="A49" s="8" t="s">
        <v>155</v>
      </c>
      <c r="B49" s="28" t="s">
        <v>156</v>
      </c>
      <c r="C49" s="8" t="s">
        <v>157</v>
      </c>
      <c r="D49" s="31">
        <v>744616751</v>
      </c>
      <c r="E49" s="31">
        <v>118477325</v>
      </c>
      <c r="F49" s="31">
        <v>2048068805</v>
      </c>
      <c r="K49" s="42"/>
      <c r="L49" s="42"/>
      <c r="M49" s="42"/>
    </row>
    <row r="50" spans="1:13" ht="15" customHeight="1" x14ac:dyDescent="0.3">
      <c r="A50" s="8" t="s">
        <v>158</v>
      </c>
      <c r="B50" s="8" t="s">
        <v>159</v>
      </c>
      <c r="C50" s="8" t="s">
        <v>160</v>
      </c>
      <c r="D50" s="31">
        <v>71247626810</v>
      </c>
      <c r="E50" s="31">
        <v>62065221764</v>
      </c>
      <c r="F50" s="31">
        <v>59846226041</v>
      </c>
      <c r="K50" s="42"/>
      <c r="L50" s="42"/>
      <c r="M50" s="42"/>
    </row>
    <row r="51" spans="1:13" ht="30" x14ac:dyDescent="0.3">
      <c r="A51" s="8" t="s">
        <v>161</v>
      </c>
      <c r="B51" s="28" t="s">
        <v>162</v>
      </c>
      <c r="C51" s="8" t="s">
        <v>163</v>
      </c>
      <c r="D51" s="31">
        <v>-2075430910</v>
      </c>
      <c r="E51" s="31">
        <v>9182405046</v>
      </c>
      <c r="F51" s="31">
        <v>9325969859</v>
      </c>
      <c r="K51" s="42"/>
      <c r="L51" s="42"/>
      <c r="M51" s="42"/>
    </row>
    <row r="52" spans="1:13" ht="31" x14ac:dyDescent="0.35">
      <c r="A52" s="5" t="s">
        <v>9</v>
      </c>
      <c r="B52" s="26" t="s">
        <v>164</v>
      </c>
      <c r="C52" s="5" t="s">
        <v>165</v>
      </c>
      <c r="D52" s="32">
        <v>744616751</v>
      </c>
      <c r="E52" s="32">
        <v>118477325</v>
      </c>
      <c r="F52" s="32">
        <v>2048068805</v>
      </c>
      <c r="K52" s="42"/>
      <c r="L52" s="42"/>
      <c r="M52" s="42"/>
    </row>
    <row r="53" spans="1:13" ht="31" x14ac:dyDescent="0.35">
      <c r="A53" s="5" t="s">
        <v>12</v>
      </c>
      <c r="B53" s="26" t="s">
        <v>166</v>
      </c>
      <c r="C53" s="5" t="s">
        <v>167</v>
      </c>
      <c r="D53" s="32"/>
      <c r="E53" s="32"/>
      <c r="F53" s="32"/>
    </row>
    <row r="54" spans="1:13" ht="31" x14ac:dyDescent="0.35">
      <c r="A54" s="5" t="s">
        <v>15</v>
      </c>
      <c r="B54" s="26" t="s">
        <v>168</v>
      </c>
      <c r="C54" s="5" t="s">
        <v>169</v>
      </c>
      <c r="D54" s="32">
        <v>-2820047661</v>
      </c>
      <c r="E54" s="32">
        <v>9063927721</v>
      </c>
      <c r="F54" s="32">
        <v>7277901054</v>
      </c>
    </row>
    <row r="55" spans="1:13" ht="15" x14ac:dyDescent="0.3">
      <c r="A55" s="8" t="s">
        <v>170</v>
      </c>
      <c r="B55" s="28" t="s">
        <v>171</v>
      </c>
      <c r="C55" s="8" t="s">
        <v>172</v>
      </c>
      <c r="D55" s="31">
        <v>69172195900</v>
      </c>
      <c r="E55" s="31">
        <v>71247626810</v>
      </c>
      <c r="F55" s="31">
        <v>69172195900</v>
      </c>
    </row>
    <row r="56" spans="1:13" ht="15" x14ac:dyDescent="0.3">
      <c r="A56" s="8" t="s">
        <v>173</v>
      </c>
      <c r="B56" s="28" t="s">
        <v>174</v>
      </c>
      <c r="C56" s="8" t="s">
        <v>175</v>
      </c>
      <c r="D56" s="31" t="s">
        <v>1</v>
      </c>
      <c r="E56" s="31" t="s">
        <v>1</v>
      </c>
      <c r="F56" s="31" t="s">
        <v>1</v>
      </c>
    </row>
    <row r="57" spans="1:13" ht="15" customHeight="1" x14ac:dyDescent="0.35">
      <c r="A57" s="5" t="s">
        <v>1</v>
      </c>
      <c r="B57" s="26" t="s">
        <v>176</v>
      </c>
      <c r="C57" s="5" t="s">
        <v>177</v>
      </c>
      <c r="D57" s="32" t="s">
        <v>1</v>
      </c>
      <c r="E57" s="32" t="s">
        <v>1</v>
      </c>
      <c r="F57" s="32" t="s">
        <v>1</v>
      </c>
    </row>
    <row r="58" spans="1:13" ht="15" customHeight="1" x14ac:dyDescent="0.35">
      <c r="A58" s="9" t="s">
        <v>1</v>
      </c>
      <c r="B58" s="9" t="s">
        <v>1</v>
      </c>
      <c r="C58" s="9" t="s">
        <v>1</v>
      </c>
      <c r="D58" s="33" t="s">
        <v>1</v>
      </c>
      <c r="E58" s="33" t="s">
        <v>1</v>
      </c>
      <c r="F58" s="33"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O50"/>
  <sheetViews>
    <sheetView workbookViewId="0">
      <selection activeCell="F17" sqref="F17"/>
    </sheetView>
  </sheetViews>
  <sheetFormatPr defaultRowHeight="12.5" x14ac:dyDescent="0.25"/>
  <cols>
    <col min="1" max="1" width="6.81640625" customWidth="1"/>
    <col min="2" max="2" width="31.7265625" customWidth="1"/>
    <col min="3" max="3" width="10.26953125" customWidth="1"/>
    <col min="4" max="4" width="12.81640625" style="20" customWidth="1"/>
    <col min="5" max="5" width="37.1796875" style="15" bestFit="1" customWidth="1"/>
    <col min="6" max="6" width="19.81640625" style="20" bestFit="1" customWidth="1"/>
    <col min="7" max="7" width="29.81640625" style="25" customWidth="1"/>
    <col min="8" max="8" width="11.26953125" style="20" bestFit="1" customWidth="1"/>
    <col min="9" max="9" width="11.26953125" style="43" bestFit="1" customWidth="1"/>
    <col min="10" max="10" width="17.7265625" style="20" bestFit="1" customWidth="1"/>
    <col min="11" max="11" width="9.1796875" style="41" customWidth="1"/>
  </cols>
  <sheetData>
    <row r="1" spans="1:15" ht="36.75" customHeight="1" x14ac:dyDescent="0.25">
      <c r="A1" s="7" t="s">
        <v>6</v>
      </c>
      <c r="B1" s="7" t="s">
        <v>178</v>
      </c>
      <c r="C1" s="7" t="s">
        <v>55</v>
      </c>
      <c r="D1" s="16" t="s">
        <v>179</v>
      </c>
      <c r="E1" s="66" t="s">
        <v>180</v>
      </c>
      <c r="F1" s="16" t="s">
        <v>181</v>
      </c>
      <c r="G1" s="21" t="s">
        <v>182</v>
      </c>
    </row>
    <row r="2" spans="1:15" ht="15" customHeight="1" x14ac:dyDescent="0.3">
      <c r="A2" s="8" t="s">
        <v>59</v>
      </c>
      <c r="B2" s="70" t="s">
        <v>183</v>
      </c>
      <c r="C2" s="70"/>
      <c r="D2" s="70"/>
      <c r="E2" s="70"/>
      <c r="F2" s="70"/>
      <c r="G2" s="70"/>
    </row>
    <row r="3" spans="1:15" ht="15" customHeight="1" x14ac:dyDescent="0.35">
      <c r="A3" s="5" t="s">
        <v>67</v>
      </c>
      <c r="B3" s="5" t="s">
        <v>67</v>
      </c>
      <c r="C3" s="5" t="s">
        <v>67</v>
      </c>
      <c r="D3" s="18" t="s">
        <v>67</v>
      </c>
      <c r="E3" s="13" t="s">
        <v>67</v>
      </c>
      <c r="F3" s="18" t="s">
        <v>67</v>
      </c>
      <c r="G3" s="23" t="s">
        <v>67</v>
      </c>
    </row>
    <row r="4" spans="1:15" ht="15" customHeight="1" x14ac:dyDescent="0.35">
      <c r="A4" s="5"/>
      <c r="B4" s="5" t="s">
        <v>184</v>
      </c>
      <c r="C4" s="5" t="s">
        <v>185</v>
      </c>
      <c r="D4" s="18"/>
      <c r="E4" s="13"/>
      <c r="F4" s="18"/>
      <c r="G4" s="23"/>
    </row>
    <row r="5" spans="1:15" ht="30" x14ac:dyDescent="0.3">
      <c r="A5" s="8" t="s">
        <v>97</v>
      </c>
      <c r="B5" s="28" t="s">
        <v>186</v>
      </c>
      <c r="C5" s="8" t="s">
        <v>187</v>
      </c>
      <c r="D5" s="17" t="s">
        <v>1</v>
      </c>
      <c r="E5" s="12" t="s">
        <v>1</v>
      </c>
      <c r="F5" s="17" t="s">
        <v>1</v>
      </c>
      <c r="G5" s="22" t="s">
        <v>1</v>
      </c>
    </row>
    <row r="6" spans="1:15" ht="15" customHeight="1" x14ac:dyDescent="0.35">
      <c r="A6" s="5" t="s">
        <v>67</v>
      </c>
      <c r="B6" s="5" t="s">
        <v>67</v>
      </c>
      <c r="C6" s="5" t="s">
        <v>67</v>
      </c>
      <c r="D6" s="18" t="s">
        <v>67</v>
      </c>
      <c r="E6" s="13" t="s">
        <v>67</v>
      </c>
      <c r="F6" s="18" t="s">
        <v>67</v>
      </c>
      <c r="G6" s="23" t="s">
        <v>67</v>
      </c>
    </row>
    <row r="7" spans="1:15" ht="15" customHeight="1" x14ac:dyDescent="0.35">
      <c r="A7" s="5" t="s">
        <v>1</v>
      </c>
      <c r="B7" s="5" t="s">
        <v>184</v>
      </c>
      <c r="C7" s="5" t="s">
        <v>188</v>
      </c>
      <c r="D7" s="18" t="s">
        <v>1</v>
      </c>
      <c r="E7" s="13" t="s">
        <v>1</v>
      </c>
      <c r="F7" s="18" t="s">
        <v>1</v>
      </c>
      <c r="G7" s="23" t="s">
        <v>1</v>
      </c>
    </row>
    <row r="8" spans="1:15" ht="45" x14ac:dyDescent="0.3">
      <c r="A8" s="8" t="s">
        <v>189</v>
      </c>
      <c r="B8" s="28" t="s">
        <v>190</v>
      </c>
      <c r="C8" s="8" t="s">
        <v>191</v>
      </c>
      <c r="D8" s="17" t="s">
        <v>1</v>
      </c>
      <c r="E8" s="12" t="s">
        <v>1</v>
      </c>
      <c r="F8" s="17" t="s">
        <v>1</v>
      </c>
      <c r="G8" s="22" t="s">
        <v>1</v>
      </c>
    </row>
    <row r="9" spans="1:15" ht="15" customHeight="1" x14ac:dyDescent="0.35">
      <c r="A9" s="5" t="s">
        <v>67</v>
      </c>
      <c r="B9" s="5" t="s">
        <v>67</v>
      </c>
      <c r="C9" s="5" t="s">
        <v>67</v>
      </c>
      <c r="D9" s="18" t="s">
        <v>67</v>
      </c>
      <c r="E9" s="13" t="s">
        <v>67</v>
      </c>
      <c r="F9" s="18" t="s">
        <v>67</v>
      </c>
      <c r="G9" s="23" t="s">
        <v>67</v>
      </c>
    </row>
    <row r="10" spans="1:15" ht="15" customHeight="1" x14ac:dyDescent="0.35">
      <c r="A10" s="5" t="s">
        <v>1</v>
      </c>
      <c r="B10" s="5" t="s">
        <v>184</v>
      </c>
      <c r="C10" s="5" t="s">
        <v>192</v>
      </c>
      <c r="D10" s="18" t="s">
        <v>1</v>
      </c>
      <c r="E10" s="13" t="s">
        <v>1</v>
      </c>
      <c r="F10" s="18" t="s">
        <v>1</v>
      </c>
      <c r="G10" s="23" t="s">
        <v>1</v>
      </c>
    </row>
    <row r="11" spans="1:15" ht="15" customHeight="1" x14ac:dyDescent="0.3">
      <c r="A11" s="8" t="s">
        <v>145</v>
      </c>
      <c r="B11" s="8" t="s">
        <v>193</v>
      </c>
      <c r="C11" s="8" t="s">
        <v>194</v>
      </c>
      <c r="D11" s="17" t="s">
        <v>1</v>
      </c>
      <c r="E11" s="12" t="s">
        <v>1</v>
      </c>
      <c r="F11" s="17" t="s">
        <v>1</v>
      </c>
      <c r="G11" s="22" t="s">
        <v>1</v>
      </c>
    </row>
    <row r="12" spans="1:15" ht="15" customHeight="1" x14ac:dyDescent="0.35">
      <c r="A12" s="5" t="s">
        <v>67</v>
      </c>
      <c r="B12" s="5" t="s">
        <v>67</v>
      </c>
      <c r="C12" s="5" t="s">
        <v>67</v>
      </c>
      <c r="D12" s="18" t="s">
        <v>67</v>
      </c>
      <c r="E12" s="13" t="s">
        <v>67</v>
      </c>
      <c r="F12" s="18" t="s">
        <v>67</v>
      </c>
      <c r="G12" s="23" t="s">
        <v>67</v>
      </c>
    </row>
    <row r="13" spans="1:15" ht="15" customHeight="1" x14ac:dyDescent="0.35">
      <c r="A13" s="5"/>
      <c r="B13" s="27" t="s">
        <v>399</v>
      </c>
      <c r="C13" s="35" t="s">
        <v>408</v>
      </c>
      <c r="D13" s="18">
        <v>115000</v>
      </c>
      <c r="E13" s="13">
        <v>102981.39</v>
      </c>
      <c r="F13" s="18">
        <v>11842859850</v>
      </c>
      <c r="G13" s="23">
        <v>0.16961656015134707</v>
      </c>
      <c r="L13" s="42"/>
      <c r="M13" s="42"/>
      <c r="N13" s="42"/>
      <c r="O13" s="42"/>
    </row>
    <row r="14" spans="1:15" ht="15" customHeight="1" x14ac:dyDescent="0.35">
      <c r="A14" s="5"/>
      <c r="B14" s="5" t="s">
        <v>400</v>
      </c>
      <c r="C14" s="35" t="s">
        <v>409</v>
      </c>
      <c r="D14" s="18">
        <v>55000</v>
      </c>
      <c r="E14" s="13">
        <v>102076.3</v>
      </c>
      <c r="F14" s="18">
        <v>5614196500</v>
      </c>
      <c r="G14" s="23">
        <v>8.0408001986423255E-2</v>
      </c>
      <c r="L14" s="42"/>
      <c r="M14" s="42"/>
      <c r="N14" s="42"/>
      <c r="O14" s="42"/>
    </row>
    <row r="15" spans="1:15" ht="15" customHeight="1" x14ac:dyDescent="0.35">
      <c r="A15" s="5"/>
      <c r="B15" s="5" t="s">
        <v>401</v>
      </c>
      <c r="C15" s="35" t="s">
        <v>410</v>
      </c>
      <c r="D15" s="18">
        <v>28000</v>
      </c>
      <c r="E15" s="13">
        <v>99798.64</v>
      </c>
      <c r="F15" s="18">
        <v>2794361920</v>
      </c>
      <c r="G15" s="23">
        <v>4.0021587918083287E-2</v>
      </c>
      <c r="L15" s="42"/>
      <c r="M15" s="42"/>
      <c r="N15" s="42"/>
      <c r="O15" s="42"/>
    </row>
    <row r="16" spans="1:15" ht="15" customHeight="1" x14ac:dyDescent="0.35">
      <c r="A16" s="5"/>
      <c r="B16" s="5" t="s">
        <v>402</v>
      </c>
      <c r="C16" s="35" t="s">
        <v>411</v>
      </c>
      <c r="D16" s="18">
        <v>9410</v>
      </c>
      <c r="E16" s="13">
        <v>97615.43</v>
      </c>
      <c r="F16" s="18">
        <v>918561196</v>
      </c>
      <c r="G16" s="23">
        <v>1.315587555095717E-2</v>
      </c>
      <c r="L16" s="42"/>
      <c r="M16" s="42"/>
      <c r="N16" s="42"/>
      <c r="O16" s="42"/>
    </row>
    <row r="17" spans="1:15" ht="15" customHeight="1" x14ac:dyDescent="0.35">
      <c r="A17" s="5"/>
      <c r="B17" s="5" t="s">
        <v>403</v>
      </c>
      <c r="C17" s="35" t="s">
        <v>412</v>
      </c>
      <c r="D17" s="18">
        <v>5000</v>
      </c>
      <c r="E17" s="13">
        <v>99998.95</v>
      </c>
      <c r="F17" s="18">
        <v>499994750</v>
      </c>
      <c r="G17" s="23">
        <v>7.161056591304062E-3</v>
      </c>
      <c r="L17" s="42"/>
      <c r="M17" s="42"/>
      <c r="N17" s="42"/>
      <c r="O17" s="42"/>
    </row>
    <row r="18" spans="1:15" ht="15" customHeight="1" x14ac:dyDescent="0.35">
      <c r="A18" s="5"/>
      <c r="B18" s="5" t="s">
        <v>404</v>
      </c>
      <c r="C18" s="35" t="s">
        <v>413</v>
      </c>
      <c r="D18" s="18">
        <v>14775</v>
      </c>
      <c r="E18" s="13">
        <v>100861.45</v>
      </c>
      <c r="F18" s="18">
        <v>1490227924</v>
      </c>
      <c r="G18" s="23">
        <v>2.1343437101500704E-2</v>
      </c>
      <c r="L18" s="42"/>
      <c r="M18" s="42"/>
      <c r="N18" s="42"/>
      <c r="O18" s="42"/>
    </row>
    <row r="19" spans="1:15" ht="15" customHeight="1" x14ac:dyDescent="0.35">
      <c r="A19" s="5"/>
      <c r="B19" s="5" t="s">
        <v>405</v>
      </c>
      <c r="C19" s="35" t="s">
        <v>414</v>
      </c>
      <c r="D19" s="18">
        <v>100000</v>
      </c>
      <c r="E19" s="13">
        <v>100000.35</v>
      </c>
      <c r="F19" s="18">
        <v>10000035000</v>
      </c>
      <c r="G19" s="23">
        <v>0.14322313694298053</v>
      </c>
      <c r="L19" s="42"/>
      <c r="M19" s="42"/>
      <c r="N19" s="42"/>
      <c r="O19" s="42"/>
    </row>
    <row r="20" spans="1:15" ht="15" customHeight="1" x14ac:dyDescent="0.35">
      <c r="A20" s="5"/>
      <c r="B20" s="5" t="s">
        <v>406</v>
      </c>
      <c r="C20" s="35" t="s">
        <v>415</v>
      </c>
      <c r="D20" s="18">
        <v>45199</v>
      </c>
      <c r="E20" s="13">
        <v>100112.2</v>
      </c>
      <c r="F20" s="18">
        <v>4524971328</v>
      </c>
      <c r="G20" s="23">
        <v>6.4807831989908485E-2</v>
      </c>
      <c r="L20" s="42"/>
      <c r="M20" s="42"/>
      <c r="N20" s="42"/>
      <c r="O20" s="42"/>
    </row>
    <row r="21" spans="1:15" ht="15" customHeight="1" x14ac:dyDescent="0.35">
      <c r="A21" s="5"/>
      <c r="B21" s="5" t="s">
        <v>407</v>
      </c>
      <c r="C21" s="35" t="s">
        <v>416</v>
      </c>
      <c r="D21" s="18">
        <v>70000</v>
      </c>
      <c r="E21" s="13">
        <v>100439.16</v>
      </c>
      <c r="F21" s="18">
        <v>7030741200</v>
      </c>
      <c r="G21" s="23">
        <v>0.10069612853337567</v>
      </c>
      <c r="L21" s="42"/>
      <c r="M21" s="42"/>
      <c r="N21" s="42"/>
      <c r="O21" s="42"/>
    </row>
    <row r="22" spans="1:15" ht="15" customHeight="1" x14ac:dyDescent="0.35">
      <c r="A22" s="5" t="s">
        <v>1</v>
      </c>
      <c r="B22" s="5" t="s">
        <v>184</v>
      </c>
      <c r="C22" s="5" t="s">
        <v>195</v>
      </c>
      <c r="D22" s="18">
        <v>442384</v>
      </c>
      <c r="E22" s="13"/>
      <c r="F22" s="18">
        <v>44715949668</v>
      </c>
      <c r="G22" s="23">
        <v>0.64043361676588029</v>
      </c>
      <c r="L22" s="42"/>
      <c r="M22" s="42"/>
      <c r="N22" s="42"/>
      <c r="O22" s="42"/>
    </row>
    <row r="23" spans="1:15" ht="15" customHeight="1" x14ac:dyDescent="0.3">
      <c r="A23" s="8" t="s">
        <v>196</v>
      </c>
      <c r="B23" s="8" t="s">
        <v>197</v>
      </c>
      <c r="C23" s="8" t="s">
        <v>198</v>
      </c>
      <c r="D23" s="17" t="s">
        <v>1</v>
      </c>
      <c r="E23" s="12" t="s">
        <v>1</v>
      </c>
      <c r="F23" s="17" t="s">
        <v>1</v>
      </c>
      <c r="G23" s="22" t="s">
        <v>1</v>
      </c>
      <c r="L23" s="42"/>
      <c r="M23" s="42"/>
      <c r="N23" s="42"/>
      <c r="O23" s="42"/>
    </row>
    <row r="24" spans="1:15" ht="15" customHeight="1" x14ac:dyDescent="0.35">
      <c r="A24" s="5" t="s">
        <v>67</v>
      </c>
      <c r="B24" s="5" t="s">
        <v>67</v>
      </c>
      <c r="C24" s="5" t="s">
        <v>67</v>
      </c>
      <c r="D24" s="18" t="s">
        <v>67</v>
      </c>
      <c r="E24" s="13" t="s">
        <v>67</v>
      </c>
      <c r="F24" s="18" t="s">
        <v>67</v>
      </c>
      <c r="G24" s="23" t="s">
        <v>67</v>
      </c>
      <c r="L24" s="42"/>
      <c r="M24" s="42"/>
      <c r="N24" s="42"/>
      <c r="O24" s="42"/>
    </row>
    <row r="25" spans="1:15" ht="15" customHeight="1" x14ac:dyDescent="0.35">
      <c r="A25" s="5" t="s">
        <v>1</v>
      </c>
      <c r="B25" s="5" t="s">
        <v>184</v>
      </c>
      <c r="C25" s="5" t="s">
        <v>199</v>
      </c>
      <c r="D25" s="18" t="s">
        <v>1</v>
      </c>
      <c r="E25" s="13" t="s">
        <v>1</v>
      </c>
      <c r="F25" s="18" t="s">
        <v>1</v>
      </c>
      <c r="G25" s="23" t="s">
        <v>1</v>
      </c>
      <c r="L25" s="42"/>
      <c r="M25" s="42"/>
      <c r="N25" s="42"/>
      <c r="O25" s="42"/>
    </row>
    <row r="26" spans="1:15" ht="15" customHeight="1" x14ac:dyDescent="0.35">
      <c r="A26" s="5" t="s">
        <v>1</v>
      </c>
      <c r="B26" s="5" t="s">
        <v>200</v>
      </c>
      <c r="C26" s="5" t="s">
        <v>201</v>
      </c>
      <c r="D26" s="18">
        <v>442384</v>
      </c>
      <c r="E26" s="13"/>
      <c r="F26" s="18">
        <v>44715949668</v>
      </c>
      <c r="G26" s="23">
        <v>0.64043361676588029</v>
      </c>
      <c r="L26" s="42"/>
      <c r="M26" s="42"/>
      <c r="N26" s="42"/>
      <c r="O26" s="42"/>
    </row>
    <row r="27" spans="1:15" ht="15" customHeight="1" x14ac:dyDescent="0.3">
      <c r="A27" s="8" t="s">
        <v>202</v>
      </c>
      <c r="B27" s="8" t="s">
        <v>203</v>
      </c>
      <c r="C27" s="8" t="s">
        <v>204</v>
      </c>
      <c r="D27" s="17" t="s">
        <v>1</v>
      </c>
      <c r="E27" s="12" t="s">
        <v>1</v>
      </c>
      <c r="F27" s="17" t="s">
        <v>1</v>
      </c>
      <c r="G27" s="22" t="s">
        <v>1</v>
      </c>
      <c r="L27" s="42"/>
      <c r="M27" s="42"/>
      <c r="N27" s="42"/>
      <c r="O27" s="42"/>
    </row>
    <row r="28" spans="1:15" ht="15" customHeight="1" x14ac:dyDescent="0.35">
      <c r="A28" s="5" t="s">
        <v>67</v>
      </c>
      <c r="B28" s="5" t="s">
        <v>67</v>
      </c>
      <c r="C28" s="5" t="s">
        <v>67</v>
      </c>
      <c r="D28" s="18" t="s">
        <v>67</v>
      </c>
      <c r="E28" s="13" t="s">
        <v>67</v>
      </c>
      <c r="F28" s="18" t="s">
        <v>67</v>
      </c>
      <c r="G28" s="23" t="s">
        <v>67</v>
      </c>
      <c r="L28" s="42"/>
      <c r="M28" s="42"/>
      <c r="N28" s="42"/>
      <c r="O28" s="42"/>
    </row>
    <row r="29" spans="1:15" ht="15" customHeight="1" x14ac:dyDescent="0.35">
      <c r="A29" s="5"/>
      <c r="B29" s="35" t="s">
        <v>417</v>
      </c>
      <c r="C29" s="35" t="s">
        <v>423</v>
      </c>
      <c r="D29" s="18"/>
      <c r="E29" s="13"/>
      <c r="F29" s="18">
        <v>703403006</v>
      </c>
      <c r="G29" s="23">
        <v>1.0074323245312858E-2</v>
      </c>
      <c r="L29" s="42"/>
      <c r="M29" s="42"/>
      <c r="N29" s="42"/>
      <c r="O29" s="42"/>
    </row>
    <row r="30" spans="1:15" ht="15" customHeight="1" x14ac:dyDescent="0.35">
      <c r="A30" s="5"/>
      <c r="B30" s="5" t="s">
        <v>80</v>
      </c>
      <c r="C30" s="35" t="s">
        <v>424</v>
      </c>
      <c r="D30" s="18"/>
      <c r="E30" s="13"/>
      <c r="F30" s="18">
        <v>357678082</v>
      </c>
      <c r="G30" s="23">
        <v>5.1227597623196945E-3</v>
      </c>
      <c r="L30" s="42"/>
      <c r="M30" s="42"/>
      <c r="N30" s="42"/>
      <c r="O30" s="42"/>
    </row>
    <row r="31" spans="1:15" ht="15" customHeight="1" x14ac:dyDescent="0.35">
      <c r="A31" s="5"/>
      <c r="B31" s="5" t="s">
        <v>418</v>
      </c>
      <c r="C31" s="35" t="s">
        <v>425</v>
      </c>
      <c r="D31" s="18"/>
      <c r="E31" s="13"/>
      <c r="F31" s="18"/>
      <c r="G31" s="23"/>
      <c r="L31" s="42"/>
      <c r="M31" s="42"/>
      <c r="N31" s="42"/>
      <c r="O31" s="42"/>
    </row>
    <row r="32" spans="1:15" ht="15" customHeight="1" x14ac:dyDescent="0.35">
      <c r="A32" s="5"/>
      <c r="B32" s="5" t="s">
        <v>419</v>
      </c>
      <c r="C32" s="35" t="s">
        <v>426</v>
      </c>
      <c r="D32" s="18"/>
      <c r="E32" s="13"/>
      <c r="F32" s="18"/>
      <c r="G32" s="23"/>
      <c r="L32" s="42"/>
      <c r="M32" s="42"/>
      <c r="N32" s="42"/>
      <c r="O32" s="42"/>
    </row>
    <row r="33" spans="1:15" ht="15" customHeight="1" x14ac:dyDescent="0.35">
      <c r="A33" s="5"/>
      <c r="B33" s="5" t="s">
        <v>420</v>
      </c>
      <c r="C33" s="35" t="s">
        <v>427</v>
      </c>
      <c r="D33" s="18"/>
      <c r="E33" s="13"/>
      <c r="F33" s="18"/>
      <c r="G33" s="23"/>
      <c r="L33" s="42"/>
      <c r="M33" s="42"/>
      <c r="N33" s="42"/>
      <c r="O33" s="42"/>
    </row>
    <row r="34" spans="1:15" ht="15" customHeight="1" x14ac:dyDescent="0.35">
      <c r="A34" s="5"/>
      <c r="B34" s="5" t="s">
        <v>421</v>
      </c>
      <c r="C34" s="35" t="s">
        <v>428</v>
      </c>
      <c r="D34" s="18"/>
      <c r="E34" s="13"/>
      <c r="F34" s="18"/>
      <c r="G34" s="23"/>
      <c r="L34" s="42"/>
      <c r="M34" s="42"/>
      <c r="N34" s="42"/>
      <c r="O34" s="42"/>
    </row>
    <row r="35" spans="1:15" ht="15" customHeight="1" x14ac:dyDescent="0.35">
      <c r="A35" s="5"/>
      <c r="B35" s="27" t="s">
        <v>435</v>
      </c>
      <c r="C35" s="35" t="s">
        <v>429</v>
      </c>
      <c r="D35" s="18"/>
      <c r="E35" s="13"/>
      <c r="F35" s="18">
        <v>15976919120</v>
      </c>
      <c r="G35" s="23">
        <v>0.228825646615305</v>
      </c>
      <c r="L35" s="42"/>
      <c r="M35" s="42"/>
      <c r="N35" s="42"/>
      <c r="O35" s="42"/>
    </row>
    <row r="36" spans="1:15" ht="15" customHeight="1" x14ac:dyDescent="0.35">
      <c r="A36" s="5"/>
      <c r="B36" s="5" t="s">
        <v>422</v>
      </c>
      <c r="C36" s="35" t="s">
        <v>430</v>
      </c>
      <c r="D36" s="18"/>
      <c r="E36" s="13"/>
      <c r="F36" s="18"/>
      <c r="G36" s="23"/>
      <c r="L36" s="42"/>
      <c r="M36" s="42"/>
      <c r="N36" s="42"/>
      <c r="O36" s="42"/>
    </row>
    <row r="37" spans="1:15" ht="15" customHeight="1" x14ac:dyDescent="0.35">
      <c r="A37" s="5" t="s">
        <v>1</v>
      </c>
      <c r="B37" s="5" t="s">
        <v>184</v>
      </c>
      <c r="C37" s="5" t="s">
        <v>205</v>
      </c>
      <c r="D37" s="18" t="s">
        <v>1</v>
      </c>
      <c r="E37" s="13" t="s">
        <v>1</v>
      </c>
      <c r="F37" s="18">
        <v>17038000208</v>
      </c>
      <c r="G37" s="56">
        <v>0.24402272962293781</v>
      </c>
      <c r="H37" s="44"/>
      <c r="L37" s="42"/>
      <c r="M37" s="42"/>
      <c r="N37" s="42"/>
      <c r="O37" s="42"/>
    </row>
    <row r="38" spans="1:15" ht="15" customHeight="1" x14ac:dyDescent="0.3">
      <c r="A38" s="8" t="s">
        <v>206</v>
      </c>
      <c r="B38" s="8" t="s">
        <v>65</v>
      </c>
      <c r="C38" s="8" t="s">
        <v>207</v>
      </c>
      <c r="D38" s="17" t="s">
        <v>1</v>
      </c>
      <c r="E38" s="12" t="s">
        <v>1</v>
      </c>
      <c r="F38" s="17" t="s">
        <v>1</v>
      </c>
      <c r="G38" s="22" t="s">
        <v>1</v>
      </c>
      <c r="L38" s="42"/>
      <c r="M38" s="42"/>
      <c r="N38" s="42"/>
      <c r="O38" s="42"/>
    </row>
    <row r="39" spans="1:15" ht="15" customHeight="1" x14ac:dyDescent="0.35">
      <c r="A39" s="5" t="s">
        <v>1</v>
      </c>
      <c r="B39" s="5" t="s">
        <v>208</v>
      </c>
      <c r="C39" s="5" t="s">
        <v>209</v>
      </c>
      <c r="D39" s="18" t="s">
        <v>1</v>
      </c>
      <c r="E39" s="13" t="s">
        <v>1</v>
      </c>
      <c r="F39" s="18">
        <v>8067415676</v>
      </c>
      <c r="G39" s="23">
        <v>0.11554365361118195</v>
      </c>
      <c r="L39" s="42"/>
      <c r="M39" s="42"/>
      <c r="N39" s="42"/>
      <c r="O39" s="42"/>
    </row>
    <row r="40" spans="1:15" ht="15" customHeight="1" x14ac:dyDescent="0.35">
      <c r="A40" s="5" t="s">
        <v>67</v>
      </c>
      <c r="B40" s="5" t="s">
        <v>67</v>
      </c>
      <c r="C40" s="5" t="s">
        <v>67</v>
      </c>
      <c r="D40" s="18" t="s">
        <v>67</v>
      </c>
      <c r="E40" s="13" t="s">
        <v>67</v>
      </c>
      <c r="F40" s="18" t="s">
        <v>67</v>
      </c>
      <c r="G40" s="23" t="s">
        <v>67</v>
      </c>
      <c r="L40" s="42"/>
      <c r="M40" s="42"/>
      <c r="N40" s="42"/>
      <c r="O40" s="42"/>
    </row>
    <row r="41" spans="1:15" ht="15" customHeight="1" x14ac:dyDescent="0.35">
      <c r="A41" s="5"/>
      <c r="B41" s="36" t="s">
        <v>431</v>
      </c>
      <c r="C41" s="40" t="s">
        <v>441</v>
      </c>
      <c r="D41" s="37"/>
      <c r="E41" s="37"/>
      <c r="F41" s="38">
        <v>7716929939</v>
      </c>
      <c r="G41" s="39">
        <v>0.110523904509613</v>
      </c>
      <c r="L41" s="42"/>
      <c r="M41" s="42"/>
      <c r="N41" s="42"/>
      <c r="O41" s="42"/>
    </row>
    <row r="42" spans="1:15" ht="15" customHeight="1" x14ac:dyDescent="0.35">
      <c r="A42" s="5"/>
      <c r="B42" s="36" t="s">
        <v>432</v>
      </c>
      <c r="C42" s="40" t="s">
        <v>442</v>
      </c>
      <c r="D42" s="37"/>
      <c r="E42" s="37"/>
      <c r="F42" s="38">
        <v>348790236</v>
      </c>
      <c r="G42" s="39">
        <v>4.9954656893703396E-3</v>
      </c>
      <c r="L42" s="42"/>
      <c r="M42" s="42"/>
      <c r="N42" s="42"/>
      <c r="O42" s="42"/>
    </row>
    <row r="43" spans="1:15" ht="33.75" customHeight="1" x14ac:dyDescent="0.35">
      <c r="A43" s="5"/>
      <c r="B43" s="36" t="s">
        <v>433</v>
      </c>
      <c r="C43" s="40" t="s">
        <v>443</v>
      </c>
      <c r="D43" s="37"/>
      <c r="E43" s="37"/>
      <c r="F43" s="38">
        <v>1695501</v>
      </c>
      <c r="G43" s="39">
        <v>2.42834121990533E-5</v>
      </c>
      <c r="L43" s="42"/>
      <c r="M43" s="42"/>
      <c r="N43" s="42"/>
      <c r="O43" s="42"/>
    </row>
    <row r="44" spans="1:15" ht="15" customHeight="1" x14ac:dyDescent="0.35">
      <c r="A44" s="5"/>
      <c r="B44" s="36" t="s">
        <v>434</v>
      </c>
      <c r="C44" s="40" t="s">
        <v>444</v>
      </c>
      <c r="D44" s="37"/>
      <c r="E44" s="37"/>
      <c r="F44" s="38"/>
      <c r="G44" s="39"/>
      <c r="L44" s="42"/>
      <c r="M44" s="42"/>
      <c r="N44" s="42"/>
      <c r="O44" s="42"/>
    </row>
    <row r="45" spans="1:15" ht="15" customHeight="1" x14ac:dyDescent="0.35">
      <c r="A45" s="5" t="s">
        <v>1</v>
      </c>
      <c r="B45" s="5" t="s">
        <v>68</v>
      </c>
      <c r="C45" s="5" t="s">
        <v>210</v>
      </c>
      <c r="D45" s="18" t="s">
        <v>1</v>
      </c>
      <c r="E45" s="13" t="s">
        <v>1</v>
      </c>
      <c r="F45" s="18" t="s">
        <v>1</v>
      </c>
      <c r="G45" s="64" t="s">
        <v>1</v>
      </c>
      <c r="L45" s="42"/>
      <c r="M45" s="42"/>
      <c r="N45" s="42"/>
      <c r="O45" s="42"/>
    </row>
    <row r="46" spans="1:15" ht="15" customHeight="1" x14ac:dyDescent="0.35">
      <c r="A46" s="5" t="s">
        <v>67</v>
      </c>
      <c r="B46" s="5" t="s">
        <v>67</v>
      </c>
      <c r="C46" s="5" t="s">
        <v>67</v>
      </c>
      <c r="D46" s="18" t="s">
        <v>67</v>
      </c>
      <c r="E46" s="13" t="s">
        <v>67</v>
      </c>
      <c r="F46" s="18" t="s">
        <v>67</v>
      </c>
      <c r="G46" s="64" t="s">
        <v>67</v>
      </c>
      <c r="L46" s="42"/>
      <c r="M46" s="42"/>
      <c r="N46" s="42"/>
      <c r="O46" s="42"/>
    </row>
    <row r="47" spans="1:15" ht="15" customHeight="1" x14ac:dyDescent="0.35">
      <c r="A47" s="5" t="s">
        <v>1</v>
      </c>
      <c r="B47" s="5"/>
      <c r="C47" s="5"/>
      <c r="D47" s="18" t="s">
        <v>1</v>
      </c>
      <c r="E47" s="13" t="s">
        <v>1</v>
      </c>
      <c r="F47" s="18" t="s">
        <v>1</v>
      </c>
      <c r="G47" s="64" t="s">
        <v>1</v>
      </c>
      <c r="L47" s="42"/>
      <c r="M47" s="42"/>
      <c r="N47" s="42"/>
      <c r="O47" s="42"/>
    </row>
    <row r="48" spans="1:15" ht="15" customHeight="1" x14ac:dyDescent="0.35">
      <c r="A48" s="5" t="s">
        <v>1</v>
      </c>
      <c r="B48" s="5" t="s">
        <v>184</v>
      </c>
      <c r="C48" s="5" t="s">
        <v>211</v>
      </c>
      <c r="D48" s="18" t="s">
        <v>1</v>
      </c>
      <c r="E48" s="13" t="s">
        <v>1</v>
      </c>
      <c r="F48" s="18">
        <v>8067415676</v>
      </c>
      <c r="G48" s="64">
        <v>0.11554365361118195</v>
      </c>
      <c r="L48" s="42"/>
      <c r="M48" s="42"/>
      <c r="N48" s="42"/>
      <c r="O48" s="42"/>
    </row>
    <row r="49" spans="1:15" ht="15" customHeight="1" x14ac:dyDescent="0.3">
      <c r="A49" s="8" t="s">
        <v>161</v>
      </c>
      <c r="B49" s="8" t="s">
        <v>212</v>
      </c>
      <c r="C49" s="8" t="s">
        <v>213</v>
      </c>
      <c r="D49" s="17" t="s">
        <v>1</v>
      </c>
      <c r="E49" s="12" t="s">
        <v>1</v>
      </c>
      <c r="F49" s="17">
        <v>69821365552</v>
      </c>
      <c r="G49" s="65">
        <v>1</v>
      </c>
      <c r="L49" s="42"/>
      <c r="M49" s="42"/>
      <c r="N49" s="42"/>
      <c r="O49" s="42"/>
    </row>
    <row r="50" spans="1:15" ht="15" customHeight="1" x14ac:dyDescent="0.35">
      <c r="A50" s="9" t="s">
        <v>1</v>
      </c>
      <c r="B50" s="9" t="s">
        <v>1</v>
      </c>
      <c r="C50" s="9" t="s">
        <v>1</v>
      </c>
      <c r="D50" s="19" t="s">
        <v>1</v>
      </c>
      <c r="E50" s="14" t="s">
        <v>1</v>
      </c>
      <c r="F50" s="19" t="s">
        <v>1</v>
      </c>
      <c r="G50" s="24" t="s">
        <v>1</v>
      </c>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sqref="A1:A2"/>
    </sheetView>
  </sheetViews>
  <sheetFormatPr defaultRowHeight="12.5" x14ac:dyDescent="0.25"/>
  <cols>
    <col min="1" max="1" width="6.81640625" customWidth="1"/>
    <col min="2" max="2" width="47.81640625" customWidth="1"/>
    <col min="3" max="3" width="6.81640625" customWidth="1"/>
    <col min="4" max="6" width="19.54296875" customWidth="1"/>
    <col min="7" max="7" width="14.453125" customWidth="1"/>
    <col min="8" max="8" width="22.54296875" customWidth="1"/>
    <col min="9" max="9" width="14.453125" customWidth="1"/>
    <col min="10" max="10" width="23.26953125" customWidth="1"/>
  </cols>
  <sheetData>
    <row r="1" spans="1:10" ht="15" customHeight="1" x14ac:dyDescent="0.25">
      <c r="A1" s="71" t="s">
        <v>6</v>
      </c>
      <c r="B1" s="71" t="s">
        <v>214</v>
      </c>
      <c r="C1" s="71" t="s">
        <v>215</v>
      </c>
      <c r="D1" s="71" t="s">
        <v>216</v>
      </c>
      <c r="E1" s="71" t="s">
        <v>217</v>
      </c>
      <c r="F1" s="71" t="s">
        <v>218</v>
      </c>
      <c r="G1" s="71" t="s">
        <v>219</v>
      </c>
      <c r="H1" s="71"/>
      <c r="I1" s="71" t="s">
        <v>220</v>
      </c>
      <c r="J1" s="71"/>
    </row>
    <row r="2" spans="1:10" ht="15" customHeight="1" x14ac:dyDescent="0.25">
      <c r="A2" s="71"/>
      <c r="B2" s="71"/>
      <c r="C2" s="71"/>
      <c r="D2" s="71"/>
      <c r="E2" s="71"/>
      <c r="F2" s="71"/>
      <c r="G2" s="7" t="s">
        <v>221</v>
      </c>
      <c r="H2" s="7" t="s">
        <v>222</v>
      </c>
      <c r="I2" s="7" t="s">
        <v>221</v>
      </c>
      <c r="J2" s="7" t="s">
        <v>223</v>
      </c>
    </row>
    <row r="3" spans="1:10" ht="15" customHeight="1" x14ac:dyDescent="0.35">
      <c r="A3" s="5" t="s">
        <v>9</v>
      </c>
      <c r="B3" s="5" t="s">
        <v>224</v>
      </c>
      <c r="C3" s="5" t="s">
        <v>1</v>
      </c>
      <c r="D3" s="5" t="s">
        <v>1</v>
      </c>
      <c r="E3" s="5" t="s">
        <v>1</v>
      </c>
      <c r="F3" s="5" t="s">
        <v>1</v>
      </c>
      <c r="G3" s="5" t="s">
        <v>1</v>
      </c>
      <c r="H3" s="5" t="s">
        <v>1</v>
      </c>
      <c r="I3" s="5" t="s">
        <v>1</v>
      </c>
      <c r="J3" s="5" t="s">
        <v>1</v>
      </c>
    </row>
    <row r="4" spans="1:10" ht="15" customHeight="1" x14ac:dyDescent="0.35">
      <c r="A4" s="5" t="s">
        <v>67</v>
      </c>
      <c r="B4" s="5" t="s">
        <v>67</v>
      </c>
      <c r="C4" s="5" t="s">
        <v>67</v>
      </c>
      <c r="D4" s="5" t="s">
        <v>67</v>
      </c>
      <c r="E4" s="5" t="s">
        <v>67</v>
      </c>
      <c r="F4" s="5" t="s">
        <v>67</v>
      </c>
      <c r="G4" s="5" t="s">
        <v>67</v>
      </c>
      <c r="H4" s="5" t="s">
        <v>67</v>
      </c>
      <c r="I4" s="5" t="s">
        <v>67</v>
      </c>
      <c r="J4" s="5" t="s">
        <v>67</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59</v>
      </c>
      <c r="B6" s="8" t="s">
        <v>225</v>
      </c>
      <c r="C6" s="8" t="s">
        <v>1</v>
      </c>
      <c r="D6" s="8" t="s">
        <v>1</v>
      </c>
      <c r="E6" s="8" t="s">
        <v>1</v>
      </c>
      <c r="F6" s="8" t="s">
        <v>1</v>
      </c>
      <c r="G6" s="8" t="s">
        <v>1</v>
      </c>
      <c r="H6" s="8" t="s">
        <v>1</v>
      </c>
      <c r="I6" s="8" t="s">
        <v>1</v>
      </c>
      <c r="J6" s="8" t="s">
        <v>1</v>
      </c>
    </row>
    <row r="7" spans="1:10" ht="15" customHeight="1" x14ac:dyDescent="0.35">
      <c r="A7" s="5" t="s">
        <v>12</v>
      </c>
      <c r="B7" s="5" t="s">
        <v>226</v>
      </c>
      <c r="C7" s="5" t="s">
        <v>1</v>
      </c>
      <c r="D7" s="5" t="s">
        <v>1</v>
      </c>
      <c r="E7" s="5" t="s">
        <v>1</v>
      </c>
      <c r="F7" s="5" t="s">
        <v>1</v>
      </c>
      <c r="G7" s="5" t="s">
        <v>1</v>
      </c>
      <c r="H7" s="5" t="s">
        <v>1</v>
      </c>
      <c r="I7" s="5" t="s">
        <v>1</v>
      </c>
      <c r="J7" s="5" t="s">
        <v>1</v>
      </c>
    </row>
    <row r="8" spans="1:10" ht="15" customHeight="1" x14ac:dyDescent="0.35">
      <c r="A8" s="5" t="s">
        <v>67</v>
      </c>
      <c r="B8" s="5" t="s">
        <v>67</v>
      </c>
      <c r="C8" s="5" t="s">
        <v>67</v>
      </c>
      <c r="D8" s="5" t="s">
        <v>67</v>
      </c>
      <c r="E8" s="5" t="s">
        <v>67</v>
      </c>
      <c r="F8" s="5" t="s">
        <v>67</v>
      </c>
      <c r="G8" s="5" t="s">
        <v>67</v>
      </c>
      <c r="H8" s="5" t="s">
        <v>67</v>
      </c>
      <c r="I8" s="5" t="s">
        <v>67</v>
      </c>
      <c r="J8" s="5" t="s">
        <v>67</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97</v>
      </c>
      <c r="B10" s="8" t="s">
        <v>227</v>
      </c>
      <c r="C10" s="8" t="s">
        <v>1</v>
      </c>
      <c r="D10" s="8" t="s">
        <v>1</v>
      </c>
      <c r="E10" s="8" t="s">
        <v>1</v>
      </c>
      <c r="F10" s="8" t="s">
        <v>1</v>
      </c>
      <c r="G10" s="8" t="s">
        <v>1</v>
      </c>
      <c r="H10" s="8" t="s">
        <v>1</v>
      </c>
      <c r="I10" s="8" t="s">
        <v>1</v>
      </c>
      <c r="J10" s="8" t="s">
        <v>1</v>
      </c>
    </row>
    <row r="11" spans="1:10" ht="15" customHeight="1" x14ac:dyDescent="0.3">
      <c r="A11" s="8" t="s">
        <v>228</v>
      </c>
      <c r="B11" s="8" t="s">
        <v>229</v>
      </c>
      <c r="C11" s="8" t="s">
        <v>1</v>
      </c>
      <c r="D11" s="8" t="s">
        <v>1</v>
      </c>
      <c r="E11" s="8" t="s">
        <v>1</v>
      </c>
      <c r="F11" s="8" t="s">
        <v>1</v>
      </c>
      <c r="G11" s="8" t="s">
        <v>1</v>
      </c>
      <c r="H11" s="8" t="s">
        <v>1</v>
      </c>
      <c r="I11" s="8" t="s">
        <v>1</v>
      </c>
      <c r="J11" s="8" t="s">
        <v>1</v>
      </c>
    </row>
    <row r="12" spans="1:10" ht="15" customHeight="1" x14ac:dyDescent="0.35">
      <c r="A12" s="5" t="s">
        <v>15</v>
      </c>
      <c r="B12" s="5" t="s">
        <v>230</v>
      </c>
      <c r="C12" s="5" t="s">
        <v>1</v>
      </c>
      <c r="D12" s="5" t="s">
        <v>1</v>
      </c>
      <c r="E12" s="5" t="s">
        <v>1</v>
      </c>
      <c r="F12" s="5" t="s">
        <v>1</v>
      </c>
      <c r="G12" s="5" t="s">
        <v>1</v>
      </c>
      <c r="H12" s="5" t="s">
        <v>1</v>
      </c>
      <c r="I12" s="5" t="s">
        <v>1</v>
      </c>
      <c r="J12" s="5" t="s">
        <v>1</v>
      </c>
    </row>
    <row r="13" spans="1:10" ht="15" customHeight="1" x14ac:dyDescent="0.35">
      <c r="A13" s="5" t="s">
        <v>67</v>
      </c>
      <c r="B13" s="5" t="s">
        <v>67</v>
      </c>
      <c r="C13" s="5" t="s">
        <v>67</v>
      </c>
      <c r="D13" s="5" t="s">
        <v>67</v>
      </c>
      <c r="E13" s="5" t="s">
        <v>67</v>
      </c>
      <c r="F13" s="5" t="s">
        <v>67</v>
      </c>
      <c r="G13" s="5" t="s">
        <v>67</v>
      </c>
      <c r="H13" s="5" t="s">
        <v>67</v>
      </c>
      <c r="I13" s="5" t="s">
        <v>67</v>
      </c>
      <c r="J13" s="5" t="s">
        <v>67</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145</v>
      </c>
      <c r="B15" s="8" t="s">
        <v>231</v>
      </c>
      <c r="C15" s="8" t="s">
        <v>1</v>
      </c>
      <c r="D15" s="8" t="s">
        <v>1</v>
      </c>
      <c r="E15" s="8" t="s">
        <v>1</v>
      </c>
      <c r="F15" s="8" t="s">
        <v>1</v>
      </c>
      <c r="G15" s="8" t="s">
        <v>1</v>
      </c>
      <c r="H15" s="8" t="s">
        <v>1</v>
      </c>
      <c r="I15" s="8" t="s">
        <v>1</v>
      </c>
      <c r="J15" s="8" t="s">
        <v>1</v>
      </c>
    </row>
    <row r="16" spans="1:10" ht="15" customHeight="1" x14ac:dyDescent="0.35">
      <c r="A16" s="5" t="s">
        <v>18</v>
      </c>
      <c r="B16" s="5" t="s">
        <v>232</v>
      </c>
      <c r="C16" s="5" t="s">
        <v>1</v>
      </c>
      <c r="D16" s="5" t="s">
        <v>1</v>
      </c>
      <c r="E16" s="5" t="s">
        <v>1</v>
      </c>
      <c r="F16" s="5" t="s">
        <v>1</v>
      </c>
      <c r="G16" s="5" t="s">
        <v>1</v>
      </c>
      <c r="H16" s="5" t="s">
        <v>1</v>
      </c>
      <c r="I16" s="5" t="s">
        <v>1</v>
      </c>
      <c r="J16" s="5" t="s">
        <v>1</v>
      </c>
    </row>
    <row r="17" spans="1:10" ht="15" customHeight="1" x14ac:dyDescent="0.35">
      <c r="A17" s="5" t="s">
        <v>67</v>
      </c>
      <c r="B17" s="5" t="s">
        <v>67</v>
      </c>
      <c r="C17" s="5" t="s">
        <v>67</v>
      </c>
      <c r="D17" s="5" t="s">
        <v>67</v>
      </c>
      <c r="E17" s="5" t="s">
        <v>67</v>
      </c>
      <c r="F17" s="5" t="s">
        <v>67</v>
      </c>
      <c r="G17" s="5" t="s">
        <v>67</v>
      </c>
      <c r="H17" s="5" t="s">
        <v>67</v>
      </c>
      <c r="I17" s="5" t="s">
        <v>67</v>
      </c>
      <c r="J17" s="5" t="s">
        <v>67</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148</v>
      </c>
      <c r="B19" s="8" t="s">
        <v>233</v>
      </c>
      <c r="C19" s="8" t="s">
        <v>1</v>
      </c>
      <c r="D19" s="8" t="s">
        <v>1</v>
      </c>
      <c r="E19" s="8" t="s">
        <v>1</v>
      </c>
      <c r="F19" s="8" t="s">
        <v>1</v>
      </c>
      <c r="G19" s="8" t="s">
        <v>1</v>
      </c>
      <c r="H19" s="8" t="s">
        <v>1</v>
      </c>
      <c r="I19" s="8" t="s">
        <v>1</v>
      </c>
      <c r="J19" s="8" t="s">
        <v>1</v>
      </c>
    </row>
    <row r="20" spans="1:10" ht="15" customHeight="1" x14ac:dyDescent="0.3">
      <c r="A20" s="8" t="s">
        <v>234</v>
      </c>
      <c r="B20" s="8" t="s">
        <v>235</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31"/>
  <sheetViews>
    <sheetView workbookViewId="0">
      <selection activeCell="D9" sqref="D9"/>
    </sheetView>
  </sheetViews>
  <sheetFormatPr defaultRowHeight="12.5" x14ac:dyDescent="0.25"/>
  <cols>
    <col min="1" max="1" width="6.81640625" customWidth="1"/>
    <col min="2" max="2" width="55" customWidth="1"/>
    <col min="3" max="3" width="10.26953125" customWidth="1"/>
    <col min="4" max="5" width="20.7265625" customWidth="1"/>
  </cols>
  <sheetData>
    <row r="1" spans="1:10" ht="15" customHeight="1" x14ac:dyDescent="0.25">
      <c r="A1" s="7" t="s">
        <v>6</v>
      </c>
      <c r="B1" s="7" t="s">
        <v>118</v>
      </c>
      <c r="C1" s="7" t="s">
        <v>55</v>
      </c>
      <c r="D1" s="7" t="s">
        <v>236</v>
      </c>
      <c r="E1" s="7" t="s">
        <v>237</v>
      </c>
    </row>
    <row r="2" spans="1:10" ht="15" customHeight="1" x14ac:dyDescent="0.3">
      <c r="A2" s="8" t="s">
        <v>59</v>
      </c>
      <c r="B2" s="8" t="s">
        <v>238</v>
      </c>
      <c r="C2" s="8" t="s">
        <v>185</v>
      </c>
      <c r="D2" s="8" t="s">
        <v>1</v>
      </c>
      <c r="E2" s="8" t="s">
        <v>1</v>
      </c>
    </row>
    <row r="3" spans="1:10" ht="31" x14ac:dyDescent="0.35">
      <c r="A3" s="5" t="s">
        <v>9</v>
      </c>
      <c r="B3" s="26" t="s">
        <v>239</v>
      </c>
      <c r="C3" s="5" t="s">
        <v>240</v>
      </c>
      <c r="D3" s="23">
        <v>1.2001140912433166E-2</v>
      </c>
      <c r="E3" s="23">
        <v>1.2001167523001986E-2</v>
      </c>
      <c r="I3" s="45"/>
      <c r="J3" s="45"/>
    </row>
    <row r="4" spans="1:10" ht="31" x14ac:dyDescent="0.35">
      <c r="A4" s="5" t="s">
        <v>12</v>
      </c>
      <c r="B4" s="26" t="s">
        <v>241</v>
      </c>
      <c r="C4" s="5" t="s">
        <v>242</v>
      </c>
      <c r="D4" s="23">
        <v>4.4491251756750821E-3</v>
      </c>
      <c r="E4" s="23">
        <v>4.4280574215488843E-3</v>
      </c>
      <c r="I4" s="45"/>
      <c r="J4" s="45"/>
    </row>
    <row r="5" spans="1:10" ht="46.5" x14ac:dyDescent="0.35">
      <c r="A5" s="5" t="s">
        <v>15</v>
      </c>
      <c r="B5" s="26" t="s">
        <v>243</v>
      </c>
      <c r="C5" s="5" t="s">
        <v>244</v>
      </c>
      <c r="D5" s="23">
        <v>4.7780990314832605E-3</v>
      </c>
      <c r="E5" s="23">
        <v>4.7609970624123681E-3</v>
      </c>
      <c r="I5" s="45"/>
      <c r="J5" s="45"/>
    </row>
    <row r="6" spans="1:10" ht="31" x14ac:dyDescent="0.35">
      <c r="A6" s="5" t="s">
        <v>18</v>
      </c>
      <c r="B6" s="26" t="s">
        <v>245</v>
      </c>
      <c r="C6" s="5" t="s">
        <v>246</v>
      </c>
      <c r="D6" s="23">
        <v>9.425295524409451E-4</v>
      </c>
      <c r="E6" s="23">
        <v>9.7046121219656017E-4</v>
      </c>
      <c r="I6" s="45"/>
      <c r="J6" s="45"/>
    </row>
    <row r="7" spans="1:10" ht="31" x14ac:dyDescent="0.35">
      <c r="A7" s="5" t="s">
        <v>21</v>
      </c>
      <c r="B7" s="26" t="s">
        <v>247</v>
      </c>
      <c r="C7" s="5" t="s">
        <v>248</v>
      </c>
      <c r="D7" s="23"/>
      <c r="E7" s="23"/>
      <c r="I7" s="45"/>
      <c r="J7" s="45"/>
    </row>
    <row r="8" spans="1:10" ht="31" x14ac:dyDescent="0.35">
      <c r="A8" s="5" t="s">
        <v>24</v>
      </c>
      <c r="B8" s="26" t="s">
        <v>249</v>
      </c>
      <c r="C8" s="5" t="s">
        <v>250</v>
      </c>
      <c r="D8" s="23"/>
      <c r="E8" s="23"/>
      <c r="I8" s="45"/>
      <c r="J8" s="45"/>
    </row>
    <row r="9" spans="1:10" ht="46.5" x14ac:dyDescent="0.35">
      <c r="A9" s="5" t="s">
        <v>27</v>
      </c>
      <c r="B9" s="26" t="s">
        <v>251</v>
      </c>
      <c r="C9" s="5" t="s">
        <v>252</v>
      </c>
      <c r="D9" s="23">
        <v>3.4464325802145914E-3</v>
      </c>
      <c r="E9" s="23">
        <v>2.8959193987494669E-3</v>
      </c>
      <c r="I9" s="45"/>
      <c r="J9" s="45"/>
    </row>
    <row r="10" spans="1:10" ht="15.5" x14ac:dyDescent="0.35">
      <c r="A10" s="5" t="s">
        <v>30</v>
      </c>
      <c r="B10" s="26" t="s">
        <v>253</v>
      </c>
      <c r="C10" s="5" t="s">
        <v>254</v>
      </c>
      <c r="D10" s="23">
        <v>2.6759786368089709E-2</v>
      </c>
      <c r="E10" s="23">
        <v>2.6232918262945912E-2</v>
      </c>
      <c r="I10" s="45"/>
      <c r="J10" s="45"/>
    </row>
    <row r="11" spans="1:10" ht="15.5" x14ac:dyDescent="0.35">
      <c r="A11" s="5" t="s">
        <v>33</v>
      </c>
      <c r="B11" s="26" t="s">
        <v>255</v>
      </c>
      <c r="C11" s="5" t="s">
        <v>256</v>
      </c>
      <c r="D11" s="23">
        <v>1.6508672840054321</v>
      </c>
      <c r="E11" s="23">
        <v>0.3459495425615578</v>
      </c>
      <c r="I11" s="45"/>
      <c r="J11" s="45"/>
    </row>
    <row r="12" spans="1:10" ht="46.5" x14ac:dyDescent="0.35">
      <c r="A12" s="5" t="s">
        <v>36</v>
      </c>
      <c r="B12" s="26" t="s">
        <v>257</v>
      </c>
      <c r="C12" s="5" t="s">
        <v>250</v>
      </c>
      <c r="D12" s="23"/>
      <c r="E12" s="23"/>
      <c r="I12" s="45"/>
      <c r="J12" s="45"/>
    </row>
    <row r="13" spans="1:10" ht="15" customHeight="1" x14ac:dyDescent="0.3">
      <c r="A13" s="8" t="s">
        <v>97</v>
      </c>
      <c r="B13" s="28" t="s">
        <v>258</v>
      </c>
      <c r="C13" s="8" t="s">
        <v>259</v>
      </c>
      <c r="D13" s="22"/>
      <c r="E13" s="22"/>
      <c r="I13" s="45"/>
      <c r="J13" s="45"/>
    </row>
    <row r="14" spans="1:10" ht="15" customHeight="1" x14ac:dyDescent="0.35">
      <c r="A14" s="5" t="s">
        <v>9</v>
      </c>
      <c r="B14" s="26" t="s">
        <v>260</v>
      </c>
      <c r="C14" s="5" t="s">
        <v>261</v>
      </c>
      <c r="D14" s="32">
        <v>62575547100</v>
      </c>
      <c r="E14" s="32">
        <v>54611387600</v>
      </c>
      <c r="I14" s="15"/>
      <c r="J14" s="15"/>
    </row>
    <row r="15" spans="1:10" ht="15.5" x14ac:dyDescent="0.35">
      <c r="A15" s="5"/>
      <c r="B15" s="26" t="s">
        <v>262</v>
      </c>
      <c r="C15" s="5" t="s">
        <v>263</v>
      </c>
      <c r="D15" s="32">
        <v>62575547100</v>
      </c>
      <c r="E15" s="32">
        <v>54611387600</v>
      </c>
      <c r="I15" s="15"/>
      <c r="J15" s="15"/>
    </row>
    <row r="16" spans="1:10" ht="15" customHeight="1" x14ac:dyDescent="0.35">
      <c r="A16" s="5"/>
      <c r="B16" s="26" t="s">
        <v>264</v>
      </c>
      <c r="C16" s="5" t="s">
        <v>265</v>
      </c>
      <c r="D16" s="29">
        <v>6257554.71</v>
      </c>
      <c r="E16" s="29">
        <v>5461138.7599999998</v>
      </c>
      <c r="I16" s="15"/>
      <c r="J16" s="15"/>
    </row>
    <row r="17" spans="1:10" ht="15" customHeight="1" x14ac:dyDescent="0.35">
      <c r="A17" s="5" t="s">
        <v>12</v>
      </c>
      <c r="B17" s="26" t="s">
        <v>266</v>
      </c>
      <c r="C17" s="5" t="s">
        <v>267</v>
      </c>
      <c r="D17" s="32">
        <v>-2467424900</v>
      </c>
      <c r="E17" s="32">
        <v>7964159500</v>
      </c>
      <c r="I17" s="15"/>
      <c r="J17" s="15"/>
    </row>
    <row r="18" spans="1:10" ht="15" customHeight="1" x14ac:dyDescent="0.35">
      <c r="A18" s="5"/>
      <c r="B18" s="26" t="s">
        <v>268</v>
      </c>
      <c r="C18" s="5" t="s">
        <v>269</v>
      </c>
      <c r="D18" s="29">
        <v>1404677.05</v>
      </c>
      <c r="E18" s="29">
        <v>2095978.73</v>
      </c>
      <c r="I18" s="15"/>
      <c r="J18" s="15"/>
    </row>
    <row r="19" spans="1:10" ht="15" customHeight="1" x14ac:dyDescent="0.35">
      <c r="A19" s="5"/>
      <c r="B19" s="26" t="s">
        <v>270</v>
      </c>
      <c r="C19" s="5" t="s">
        <v>271</v>
      </c>
      <c r="D19" s="32">
        <v>14046770500</v>
      </c>
      <c r="E19" s="32">
        <v>20959787300</v>
      </c>
      <c r="I19" s="15"/>
      <c r="J19" s="15"/>
    </row>
    <row r="20" spans="1:10" ht="15" customHeight="1" x14ac:dyDescent="0.35">
      <c r="A20" s="5"/>
      <c r="B20" s="26" t="s">
        <v>272</v>
      </c>
      <c r="C20" s="5" t="s">
        <v>273</v>
      </c>
      <c r="D20" s="29">
        <v>-1651419.54</v>
      </c>
      <c r="E20" s="29">
        <v>-1299562.78</v>
      </c>
      <c r="I20" s="15"/>
      <c r="J20" s="15"/>
    </row>
    <row r="21" spans="1:10" ht="15" customHeight="1" x14ac:dyDescent="0.35">
      <c r="A21" s="5"/>
      <c r="B21" s="26" t="s">
        <v>274</v>
      </c>
      <c r="C21" s="5" t="s">
        <v>275</v>
      </c>
      <c r="D21" s="32">
        <v>-16514195400</v>
      </c>
      <c r="E21" s="32">
        <v>-12995627800</v>
      </c>
      <c r="I21" s="15"/>
      <c r="J21" s="15"/>
    </row>
    <row r="22" spans="1:10" ht="15" customHeight="1" x14ac:dyDescent="0.35">
      <c r="A22" s="5" t="s">
        <v>15</v>
      </c>
      <c r="B22" s="26" t="s">
        <v>276</v>
      </c>
      <c r="C22" s="5" t="s">
        <v>277</v>
      </c>
      <c r="D22" s="32">
        <v>60108122200</v>
      </c>
      <c r="E22" s="32">
        <v>62575547100</v>
      </c>
      <c r="I22" s="15"/>
      <c r="J22" s="15"/>
    </row>
    <row r="23" spans="1:10" ht="31" x14ac:dyDescent="0.35">
      <c r="A23" s="5"/>
      <c r="B23" s="26" t="s">
        <v>278</v>
      </c>
      <c r="C23" s="5" t="s">
        <v>279</v>
      </c>
      <c r="D23" s="32">
        <v>60108122200</v>
      </c>
      <c r="E23" s="32">
        <v>62575547100</v>
      </c>
      <c r="I23" s="15"/>
      <c r="J23" s="15"/>
    </row>
    <row r="24" spans="1:10" ht="15" customHeight="1" x14ac:dyDescent="0.35">
      <c r="A24" s="5"/>
      <c r="B24" s="26" t="s">
        <v>280</v>
      </c>
      <c r="C24" s="5" t="s">
        <v>281</v>
      </c>
      <c r="D24" s="29">
        <v>6010812.2199999997</v>
      </c>
      <c r="E24" s="29">
        <v>6257554.71</v>
      </c>
      <c r="I24" s="15"/>
      <c r="J24" s="15"/>
    </row>
    <row r="25" spans="1:10" ht="31" x14ac:dyDescent="0.35">
      <c r="A25" s="5" t="s">
        <v>18</v>
      </c>
      <c r="B25" s="26" t="s">
        <v>282</v>
      </c>
      <c r="C25" s="5" t="s">
        <v>283</v>
      </c>
      <c r="D25" s="23">
        <v>1.5980683291540891E-5</v>
      </c>
      <c r="E25" s="23">
        <v>1.8311199256178578E-5</v>
      </c>
      <c r="I25" s="45"/>
      <c r="J25" s="45"/>
    </row>
    <row r="26" spans="1:10" ht="31" x14ac:dyDescent="0.35">
      <c r="A26" s="5" t="s">
        <v>21</v>
      </c>
      <c r="B26" s="26" t="s">
        <v>284</v>
      </c>
      <c r="C26" s="5" t="s">
        <v>285</v>
      </c>
      <c r="D26" s="23">
        <v>0.66190000000000004</v>
      </c>
      <c r="E26" s="23">
        <v>0.6643</v>
      </c>
      <c r="I26" s="45"/>
      <c r="J26" s="45"/>
    </row>
    <row r="27" spans="1:10" ht="31" x14ac:dyDescent="0.35">
      <c r="A27" s="5" t="s">
        <v>24</v>
      </c>
      <c r="B27" s="26" t="s">
        <v>286</v>
      </c>
      <c r="C27" s="5" t="s">
        <v>287</v>
      </c>
      <c r="D27" s="23">
        <v>0</v>
      </c>
      <c r="E27" s="23">
        <v>2.0000000000000001E-4</v>
      </c>
      <c r="I27" s="45"/>
      <c r="J27" s="45"/>
    </row>
    <row r="28" spans="1:10" ht="31" x14ac:dyDescent="0.35">
      <c r="A28" s="5" t="s">
        <v>27</v>
      </c>
      <c r="B28" s="26" t="s">
        <v>288</v>
      </c>
      <c r="C28" s="5" t="s">
        <v>289</v>
      </c>
      <c r="D28" s="32">
        <v>1295</v>
      </c>
      <c r="E28" s="32">
        <v>1059</v>
      </c>
      <c r="I28" s="45"/>
      <c r="J28" s="45"/>
    </row>
    <row r="29" spans="1:10" ht="15.5" x14ac:dyDescent="0.35">
      <c r="A29" s="5" t="s">
        <v>30</v>
      </c>
      <c r="B29" s="26" t="s">
        <v>290</v>
      </c>
      <c r="C29" s="5" t="s">
        <v>291</v>
      </c>
      <c r="D29" s="29">
        <v>11507.96</v>
      </c>
      <c r="E29" s="29">
        <v>11385.85</v>
      </c>
      <c r="I29" s="45"/>
      <c r="J29" s="45"/>
    </row>
    <row r="30" spans="1:10" ht="31" x14ac:dyDescent="0.35">
      <c r="A30" s="5" t="s">
        <v>33</v>
      </c>
      <c r="B30" s="26" t="s">
        <v>292</v>
      </c>
      <c r="C30" s="5" t="s">
        <v>293</v>
      </c>
      <c r="D30" s="5"/>
      <c r="E30" s="5"/>
    </row>
    <row r="31" spans="1:10" ht="15" customHeight="1" x14ac:dyDescent="0.35">
      <c r="A31" s="9" t="s">
        <v>294</v>
      </c>
      <c r="B31" s="9" t="s">
        <v>294</v>
      </c>
      <c r="C31" s="9" t="s">
        <v>294</v>
      </c>
      <c r="D31" s="9" t="s">
        <v>294</v>
      </c>
      <c r="E31" s="9" t="s">
        <v>294</v>
      </c>
    </row>
  </sheetData>
  <pageMargins left="0.75" right="0.75" top="1" bottom="1" header="0.5" footer="0.5"/>
  <pageSetup orientation="portrait"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5" x14ac:dyDescent="0.25"/>
  <cols>
    <col min="1" max="1" width="6.81640625" customWidth="1"/>
    <col min="2" max="2" width="38.453125" customWidth="1"/>
    <col min="3" max="3" width="24.54296875" customWidth="1"/>
    <col min="4" max="4" width="18.453125" customWidth="1"/>
    <col min="5" max="5" width="16.26953125" customWidth="1"/>
    <col min="6" max="6" width="21" customWidth="1"/>
  </cols>
  <sheetData>
    <row r="1" spans="1:6" ht="15" customHeight="1" x14ac:dyDescent="0.25">
      <c r="A1" s="71" t="s">
        <v>6</v>
      </c>
      <c r="B1" s="71" t="s">
        <v>295</v>
      </c>
      <c r="C1" s="71" t="s">
        <v>296</v>
      </c>
      <c r="D1" s="71" t="s">
        <v>297</v>
      </c>
      <c r="E1" s="71"/>
      <c r="F1" s="71"/>
    </row>
    <row r="2" spans="1:6" ht="15" customHeight="1" x14ac:dyDescent="0.25">
      <c r="A2" s="71"/>
      <c r="B2" s="71"/>
      <c r="C2" s="71"/>
      <c r="D2" s="7" t="s">
        <v>298</v>
      </c>
      <c r="E2" s="7" t="s">
        <v>299</v>
      </c>
      <c r="F2" s="7" t="s">
        <v>300</v>
      </c>
    </row>
    <row r="3" spans="1:6" ht="15" customHeight="1" x14ac:dyDescent="0.3">
      <c r="A3" s="8" t="s">
        <v>59</v>
      </c>
      <c r="B3" s="8" t="s">
        <v>301</v>
      </c>
      <c r="C3" s="8"/>
      <c r="D3" s="8"/>
      <c r="E3" s="8"/>
      <c r="F3" s="8"/>
    </row>
    <row r="4" spans="1:6" ht="15" customHeight="1" x14ac:dyDescent="0.35">
      <c r="A4" s="5" t="s">
        <v>67</v>
      </c>
      <c r="B4" s="5" t="s">
        <v>67</v>
      </c>
      <c r="C4" s="5" t="s">
        <v>67</v>
      </c>
      <c r="D4" s="5" t="s">
        <v>67</v>
      </c>
      <c r="E4" s="5" t="s">
        <v>67</v>
      </c>
      <c r="F4" s="5" t="s">
        <v>67</v>
      </c>
    </row>
    <row r="5" spans="1:6" ht="15" customHeight="1" x14ac:dyDescent="0.35">
      <c r="A5" s="5"/>
      <c r="B5" s="5"/>
      <c r="C5" s="5" t="s">
        <v>1</v>
      </c>
      <c r="D5" s="5" t="s">
        <v>1</v>
      </c>
      <c r="E5" s="5" t="s">
        <v>1</v>
      </c>
      <c r="F5" s="5" t="s">
        <v>1</v>
      </c>
    </row>
    <row r="6" spans="1:6" ht="15" customHeight="1" x14ac:dyDescent="0.3">
      <c r="A6" s="8" t="s">
        <v>97</v>
      </c>
      <c r="B6" s="8" t="s">
        <v>302</v>
      </c>
      <c r="C6" s="8"/>
      <c r="D6" s="8"/>
      <c r="E6" s="8"/>
      <c r="F6" s="8"/>
    </row>
    <row r="7" spans="1:6" ht="15" customHeight="1" x14ac:dyDescent="0.35">
      <c r="A7" s="5" t="s">
        <v>67</v>
      </c>
      <c r="B7" s="5" t="s">
        <v>67</v>
      </c>
      <c r="C7" s="5" t="s">
        <v>67</v>
      </c>
      <c r="D7" s="5" t="s">
        <v>67</v>
      </c>
      <c r="E7" s="5" t="s">
        <v>67</v>
      </c>
      <c r="F7" s="5" t="s">
        <v>67</v>
      </c>
    </row>
    <row r="8" spans="1:6" ht="15" customHeight="1" x14ac:dyDescent="0.35">
      <c r="A8" s="5"/>
      <c r="B8" s="5"/>
      <c r="C8" s="5" t="s">
        <v>1</v>
      </c>
      <c r="D8" s="5" t="s">
        <v>1</v>
      </c>
      <c r="E8" s="5" t="s">
        <v>1</v>
      </c>
      <c r="F8" s="5" t="s">
        <v>1</v>
      </c>
    </row>
    <row r="9" spans="1:6" ht="15" customHeight="1" x14ac:dyDescent="0.3">
      <c r="A9" s="8" t="s">
        <v>145</v>
      </c>
      <c r="B9" s="8" t="s">
        <v>303</v>
      </c>
      <c r="C9" s="8"/>
      <c r="D9" s="8"/>
      <c r="E9" s="8"/>
      <c r="F9" s="8"/>
    </row>
    <row r="10" spans="1:6" ht="15" customHeight="1" x14ac:dyDescent="0.35">
      <c r="A10" s="5" t="s">
        <v>67</v>
      </c>
      <c r="B10" s="5" t="s">
        <v>67</v>
      </c>
      <c r="C10" s="5" t="s">
        <v>67</v>
      </c>
      <c r="D10" s="5" t="s">
        <v>67</v>
      </c>
      <c r="E10" s="5" t="s">
        <v>67</v>
      </c>
      <c r="F10" s="5" t="s">
        <v>67</v>
      </c>
    </row>
    <row r="11" spans="1:6" ht="15" customHeight="1" x14ac:dyDescent="0.35">
      <c r="A11" s="5"/>
      <c r="B11" s="5"/>
      <c r="C11" s="5" t="s">
        <v>1</v>
      </c>
      <c r="D11" s="5" t="s">
        <v>1</v>
      </c>
      <c r="E11" s="5" t="s">
        <v>1</v>
      </c>
      <c r="F11" s="5" t="s">
        <v>1</v>
      </c>
    </row>
    <row r="12" spans="1:6" ht="15" customHeight="1" x14ac:dyDescent="0.3">
      <c r="A12" s="8" t="s">
        <v>148</v>
      </c>
      <c r="B12" s="8" t="s">
        <v>304</v>
      </c>
      <c r="C12" s="8"/>
      <c r="D12" s="8"/>
      <c r="E12" s="8"/>
      <c r="F12" s="8"/>
    </row>
    <row r="13" spans="1:6" ht="15" customHeight="1" x14ac:dyDescent="0.35">
      <c r="A13" s="5" t="s">
        <v>67</v>
      </c>
      <c r="B13" s="5" t="s">
        <v>67</v>
      </c>
      <c r="C13" s="5" t="s">
        <v>67</v>
      </c>
      <c r="D13" s="5" t="s">
        <v>67</v>
      </c>
      <c r="E13" s="5" t="s">
        <v>67</v>
      </c>
      <c r="F13" s="5" t="s">
        <v>67</v>
      </c>
    </row>
    <row r="14" spans="1:6" ht="15" customHeight="1" x14ac:dyDescent="0.35">
      <c r="A14" s="5" t="s">
        <v>1</v>
      </c>
      <c r="B14" s="5" t="s">
        <v>1</v>
      </c>
      <c r="C14" s="5" t="s">
        <v>1</v>
      </c>
      <c r="D14" s="5" t="s">
        <v>1</v>
      </c>
      <c r="E14" s="5" t="s">
        <v>1</v>
      </c>
      <c r="F14" s="5" t="s">
        <v>1</v>
      </c>
    </row>
    <row r="15" spans="1:6" ht="15" customHeight="1" x14ac:dyDescent="0.3">
      <c r="A15" s="8" t="s">
        <v>155</v>
      </c>
      <c r="B15" s="8" t="s">
        <v>305</v>
      </c>
      <c r="C15" s="8"/>
      <c r="D15" s="8"/>
      <c r="E15" s="8"/>
      <c r="F15" s="8"/>
    </row>
    <row r="16" spans="1:6" ht="15" customHeight="1" x14ac:dyDescent="0.35">
      <c r="A16" s="5" t="s">
        <v>67</v>
      </c>
      <c r="B16" s="5" t="s">
        <v>67</v>
      </c>
      <c r="C16" s="5" t="s">
        <v>67</v>
      </c>
      <c r="D16" s="5" t="s">
        <v>67</v>
      </c>
      <c r="E16" s="5" t="s">
        <v>67</v>
      </c>
      <c r="F16" s="5" t="s">
        <v>67</v>
      </c>
    </row>
    <row r="17" spans="1:6" ht="15" customHeight="1" x14ac:dyDescent="0.35">
      <c r="A17" s="5" t="s">
        <v>1</v>
      </c>
      <c r="B17" s="5" t="s">
        <v>1</v>
      </c>
      <c r="C17" s="5" t="s">
        <v>1</v>
      </c>
      <c r="D17" s="5" t="s">
        <v>1</v>
      </c>
      <c r="E17" s="5" t="s">
        <v>1</v>
      </c>
      <c r="F17" s="5" t="s">
        <v>1</v>
      </c>
    </row>
    <row r="18" spans="1:6" ht="15" customHeight="1" x14ac:dyDescent="0.3">
      <c r="A18" s="8" t="s">
        <v>148</v>
      </c>
      <c r="B18" s="8" t="s">
        <v>306</v>
      </c>
      <c r="C18" s="8"/>
      <c r="D18" s="8"/>
      <c r="E18" s="8"/>
      <c r="F18" s="8"/>
    </row>
    <row r="19" spans="1:6" ht="15" customHeight="1" x14ac:dyDescent="0.35">
      <c r="A19" s="5" t="s">
        <v>67</v>
      </c>
      <c r="B19" s="5" t="s">
        <v>67</v>
      </c>
      <c r="C19" s="5" t="s">
        <v>67</v>
      </c>
      <c r="D19" s="5" t="s">
        <v>67</v>
      </c>
      <c r="E19" s="5" t="s">
        <v>67</v>
      </c>
      <c r="F19" s="5" t="s">
        <v>67</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5" x14ac:dyDescent="0.25"/>
  <cols>
    <col min="1" max="1" width="6.81640625" customWidth="1"/>
    <col min="2" max="2" width="53.1796875" customWidth="1"/>
    <col min="3" max="3" width="24" customWidth="1"/>
    <col min="4" max="4" width="20.7265625" customWidth="1"/>
  </cols>
  <sheetData>
    <row r="1" spans="1:4" ht="15" customHeight="1" x14ac:dyDescent="0.25">
      <c r="A1" s="71" t="s">
        <v>6</v>
      </c>
      <c r="B1" s="71" t="s">
        <v>118</v>
      </c>
      <c r="C1" s="71" t="s">
        <v>307</v>
      </c>
      <c r="D1" s="71"/>
    </row>
    <row r="2" spans="1:4" ht="15" customHeight="1" x14ac:dyDescent="0.25">
      <c r="A2" s="71"/>
      <c r="B2" s="71"/>
      <c r="C2" s="7" t="s">
        <v>308</v>
      </c>
      <c r="D2" s="7" t="s">
        <v>309</v>
      </c>
    </row>
    <row r="3" spans="1:4" ht="15" customHeight="1" x14ac:dyDescent="0.35">
      <c r="A3" s="5" t="s">
        <v>9</v>
      </c>
      <c r="B3" s="5" t="s">
        <v>310</v>
      </c>
      <c r="C3" s="5" t="s">
        <v>1</v>
      </c>
      <c r="D3" s="5" t="s">
        <v>1</v>
      </c>
    </row>
    <row r="4" spans="1:4" ht="15" customHeight="1" x14ac:dyDescent="0.35">
      <c r="A4" s="5" t="s">
        <v>67</v>
      </c>
      <c r="B4" s="5" t="s">
        <v>67</v>
      </c>
      <c r="C4" s="5" t="s">
        <v>67</v>
      </c>
      <c r="D4" s="5" t="s">
        <v>67</v>
      </c>
    </row>
    <row r="5" spans="1:4" ht="15" customHeight="1" x14ac:dyDescent="0.35">
      <c r="A5" s="5"/>
      <c r="B5" s="5"/>
      <c r="C5" s="5" t="s">
        <v>1</v>
      </c>
      <c r="D5" s="5" t="s">
        <v>1</v>
      </c>
    </row>
    <row r="6" spans="1:4" ht="15" customHeight="1" x14ac:dyDescent="0.35">
      <c r="A6" s="5" t="s">
        <v>97</v>
      </c>
      <c r="B6" s="5" t="s">
        <v>311</v>
      </c>
      <c r="C6" s="5" t="s">
        <v>1</v>
      </c>
      <c r="D6" s="5" t="s">
        <v>1</v>
      </c>
    </row>
    <row r="7" spans="1:4" ht="15" customHeight="1" x14ac:dyDescent="0.35">
      <c r="A7" s="5" t="s">
        <v>67</v>
      </c>
      <c r="B7" s="5" t="s">
        <v>67</v>
      </c>
      <c r="C7" s="5" t="s">
        <v>67</v>
      </c>
      <c r="D7" s="5" t="s">
        <v>67</v>
      </c>
    </row>
    <row r="8" spans="1:4" ht="15" customHeight="1" x14ac:dyDescent="0.35">
      <c r="A8" s="5"/>
      <c r="B8" s="5"/>
      <c r="C8" s="5" t="s">
        <v>1</v>
      </c>
      <c r="D8" s="5" t="s">
        <v>1</v>
      </c>
    </row>
    <row r="9" spans="1:4" ht="15" customHeight="1" x14ac:dyDescent="0.35">
      <c r="A9" s="5" t="s">
        <v>145</v>
      </c>
      <c r="B9" s="5" t="s">
        <v>312</v>
      </c>
      <c r="C9" s="5" t="s">
        <v>1</v>
      </c>
      <c r="D9" s="5" t="s">
        <v>1</v>
      </c>
    </row>
    <row r="10" spans="1:4" ht="15" customHeight="1" x14ac:dyDescent="0.35">
      <c r="A10" s="5" t="s">
        <v>67</v>
      </c>
      <c r="B10" s="5" t="s">
        <v>67</v>
      </c>
      <c r="C10" s="5" t="s">
        <v>67</v>
      </c>
      <c r="D10" s="5" t="s">
        <v>67</v>
      </c>
    </row>
    <row r="11" spans="1:4" ht="15" customHeight="1" x14ac:dyDescent="0.35">
      <c r="A11" s="5"/>
      <c r="B11" s="5"/>
      <c r="C11" s="5" t="s">
        <v>1</v>
      </c>
      <c r="D11" s="5" t="s">
        <v>1</v>
      </c>
    </row>
    <row r="12" spans="1:4" ht="15" customHeight="1" x14ac:dyDescent="0.35">
      <c r="A12" s="5" t="s">
        <v>148</v>
      </c>
      <c r="B12" s="5" t="s">
        <v>313</v>
      </c>
      <c r="C12" s="5" t="s">
        <v>1</v>
      </c>
      <c r="D12" s="5" t="s">
        <v>1</v>
      </c>
    </row>
    <row r="13" spans="1:4" ht="15" customHeight="1" x14ac:dyDescent="0.35">
      <c r="A13" s="5" t="s">
        <v>67</v>
      </c>
      <c r="B13" s="5" t="s">
        <v>67</v>
      </c>
      <c r="C13" s="5" t="s">
        <v>67</v>
      </c>
      <c r="D13" s="5" t="s">
        <v>67</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5" x14ac:dyDescent="0.25"/>
  <cols>
    <col min="1" max="1" width="6.81640625" customWidth="1"/>
    <col min="2" max="2" width="29.7265625" customWidth="1"/>
    <col min="3" max="7" width="14.1796875" customWidth="1"/>
  </cols>
  <sheetData>
    <row r="1" spans="1:7" ht="15" customHeight="1" x14ac:dyDescent="0.25">
      <c r="A1" s="71" t="s">
        <v>6</v>
      </c>
      <c r="B1" s="71" t="s">
        <v>60</v>
      </c>
      <c r="C1" s="71" t="s">
        <v>236</v>
      </c>
      <c r="D1" s="71"/>
      <c r="E1" s="71" t="s">
        <v>237</v>
      </c>
      <c r="F1" s="71"/>
      <c r="G1" s="71" t="s">
        <v>58</v>
      </c>
    </row>
    <row r="2" spans="1:7" ht="15" customHeight="1" x14ac:dyDescent="0.25">
      <c r="A2" s="71"/>
      <c r="B2" s="71"/>
      <c r="C2" s="7" t="s">
        <v>308</v>
      </c>
      <c r="D2" s="7" t="s">
        <v>314</v>
      </c>
      <c r="E2" s="7" t="s">
        <v>308</v>
      </c>
      <c r="F2" s="7" t="s">
        <v>314</v>
      </c>
      <c r="G2" s="71"/>
    </row>
    <row r="3" spans="1:7" ht="15" customHeight="1" x14ac:dyDescent="0.3">
      <c r="A3" s="8" t="s">
        <v>62</v>
      </c>
      <c r="B3" s="8" t="s">
        <v>63</v>
      </c>
      <c r="C3" s="8" t="s">
        <v>1</v>
      </c>
      <c r="D3" s="8" t="s">
        <v>1</v>
      </c>
      <c r="E3" s="8" t="s">
        <v>1</v>
      </c>
      <c r="F3" s="8" t="s">
        <v>1</v>
      </c>
      <c r="G3" s="8" t="s">
        <v>1</v>
      </c>
    </row>
    <row r="4" spans="1:7" ht="15" customHeight="1" x14ac:dyDescent="0.35">
      <c r="A4" s="5" t="s">
        <v>1</v>
      </c>
      <c r="B4" s="5" t="s">
        <v>315</v>
      </c>
      <c r="C4" s="5" t="s">
        <v>1</v>
      </c>
      <c r="D4" s="5" t="s">
        <v>1</v>
      </c>
      <c r="E4" s="5" t="s">
        <v>1</v>
      </c>
      <c r="F4" s="5" t="s">
        <v>1</v>
      </c>
      <c r="G4" s="5" t="s">
        <v>1</v>
      </c>
    </row>
    <row r="5" spans="1:7" ht="15" customHeight="1" x14ac:dyDescent="0.35">
      <c r="A5" s="5" t="s">
        <v>1</v>
      </c>
      <c r="B5" s="5" t="s">
        <v>68</v>
      </c>
      <c r="C5" s="5" t="s">
        <v>1</v>
      </c>
      <c r="D5" s="5" t="s">
        <v>1</v>
      </c>
      <c r="E5" s="5" t="s">
        <v>1</v>
      </c>
      <c r="F5" s="5" t="s">
        <v>1</v>
      </c>
      <c r="G5" s="5" t="s">
        <v>1</v>
      </c>
    </row>
    <row r="6" spans="1:7" ht="15" customHeight="1" x14ac:dyDescent="0.35">
      <c r="A6" s="5" t="s">
        <v>1</v>
      </c>
      <c r="B6" s="5" t="s">
        <v>316</v>
      </c>
      <c r="C6" s="5" t="s">
        <v>1</v>
      </c>
      <c r="D6" s="5" t="s">
        <v>1</v>
      </c>
      <c r="E6" s="5" t="s">
        <v>1</v>
      </c>
      <c r="F6" s="5" t="s">
        <v>1</v>
      </c>
      <c r="G6" s="5" t="s">
        <v>1</v>
      </c>
    </row>
    <row r="7" spans="1:7" ht="15" customHeight="1" x14ac:dyDescent="0.3">
      <c r="A7" s="8" t="s">
        <v>70</v>
      </c>
      <c r="B7" s="8" t="s">
        <v>71</v>
      </c>
      <c r="C7" s="8" t="s">
        <v>1</v>
      </c>
      <c r="D7" s="8" t="s">
        <v>1</v>
      </c>
      <c r="E7" s="8" t="s">
        <v>1</v>
      </c>
      <c r="F7" s="8" t="s">
        <v>1</v>
      </c>
      <c r="G7" s="8" t="s">
        <v>1</v>
      </c>
    </row>
    <row r="8" spans="1:7" ht="15" customHeight="1" x14ac:dyDescent="0.35">
      <c r="A8" s="5" t="s">
        <v>67</v>
      </c>
      <c r="B8" s="5" t="s">
        <v>67</v>
      </c>
      <c r="C8" s="5" t="s">
        <v>67</v>
      </c>
      <c r="D8" s="5" t="s">
        <v>67</v>
      </c>
      <c r="E8" s="5" t="s">
        <v>67</v>
      </c>
      <c r="F8" s="5" t="s">
        <v>67</v>
      </c>
      <c r="G8" s="5" t="s">
        <v>67</v>
      </c>
    </row>
    <row r="9" spans="1:7" ht="15" customHeight="1" x14ac:dyDescent="0.3">
      <c r="A9" s="8" t="s">
        <v>73</v>
      </c>
      <c r="B9" s="8" t="s">
        <v>77</v>
      </c>
      <c r="C9" s="8" t="s">
        <v>1</v>
      </c>
      <c r="D9" s="8" t="s">
        <v>1</v>
      </c>
      <c r="E9" s="8" t="s">
        <v>1</v>
      </c>
      <c r="F9" s="8" t="s">
        <v>1</v>
      </c>
      <c r="G9" s="8" t="s">
        <v>1</v>
      </c>
    </row>
    <row r="10" spans="1:7" ht="15" customHeight="1" x14ac:dyDescent="0.35">
      <c r="A10" s="5" t="s">
        <v>67</v>
      </c>
      <c r="B10" s="5" t="s">
        <v>67</v>
      </c>
      <c r="C10" s="5" t="s">
        <v>67</v>
      </c>
      <c r="D10" s="5" t="s">
        <v>67</v>
      </c>
      <c r="E10" s="5" t="s">
        <v>67</v>
      </c>
      <c r="F10" s="5" t="s">
        <v>67</v>
      </c>
      <c r="G10" s="5" t="s">
        <v>67</v>
      </c>
    </row>
    <row r="11" spans="1:7" ht="15" customHeight="1" x14ac:dyDescent="0.3">
      <c r="A11" s="8" t="s">
        <v>76</v>
      </c>
      <c r="B11" s="8" t="s">
        <v>80</v>
      </c>
      <c r="C11" s="8" t="s">
        <v>1</v>
      </c>
      <c r="D11" s="8" t="s">
        <v>1</v>
      </c>
      <c r="E11" s="8" t="s">
        <v>1</v>
      </c>
      <c r="F11" s="8" t="s">
        <v>1</v>
      </c>
      <c r="G11" s="8" t="s">
        <v>1</v>
      </c>
    </row>
    <row r="12" spans="1:7" ht="15" customHeight="1" x14ac:dyDescent="0.35">
      <c r="A12" s="5" t="s">
        <v>67</v>
      </c>
      <c r="B12" s="5" t="s">
        <v>67</v>
      </c>
      <c r="C12" s="5" t="s">
        <v>67</v>
      </c>
      <c r="D12" s="5" t="s">
        <v>67</v>
      </c>
      <c r="E12" s="5" t="s">
        <v>67</v>
      </c>
      <c r="F12" s="5" t="s">
        <v>67</v>
      </c>
      <c r="G12" s="5" t="s">
        <v>67</v>
      </c>
    </row>
    <row r="13" spans="1:7" ht="15" customHeight="1" x14ac:dyDescent="0.3">
      <c r="A13" s="8" t="s">
        <v>79</v>
      </c>
      <c r="B13" s="8" t="s">
        <v>86</v>
      </c>
      <c r="C13" s="8" t="s">
        <v>1</v>
      </c>
      <c r="D13" s="8" t="s">
        <v>1</v>
      </c>
      <c r="E13" s="8" t="s">
        <v>1</v>
      </c>
      <c r="F13" s="8" t="s">
        <v>1</v>
      </c>
      <c r="G13" s="8" t="s">
        <v>1</v>
      </c>
    </row>
    <row r="14" spans="1:7" ht="15" customHeight="1" x14ac:dyDescent="0.35">
      <c r="A14" s="5" t="s">
        <v>67</v>
      </c>
      <c r="B14" s="5" t="s">
        <v>67</v>
      </c>
      <c r="C14" s="5" t="s">
        <v>67</v>
      </c>
      <c r="D14" s="5" t="s">
        <v>67</v>
      </c>
      <c r="E14" s="5" t="s">
        <v>67</v>
      </c>
      <c r="F14" s="5" t="s">
        <v>67</v>
      </c>
      <c r="G14" s="5" t="s">
        <v>67</v>
      </c>
    </row>
    <row r="15" spans="1:7" ht="15" customHeight="1" x14ac:dyDescent="0.3">
      <c r="A15" s="8" t="s">
        <v>82</v>
      </c>
      <c r="B15" s="8" t="s">
        <v>89</v>
      </c>
      <c r="C15" s="8" t="s">
        <v>1</v>
      </c>
      <c r="D15" s="8" t="s">
        <v>1</v>
      </c>
      <c r="E15" s="8" t="s">
        <v>1</v>
      </c>
      <c r="F15" s="8" t="s">
        <v>1</v>
      </c>
      <c r="G15" s="8" t="s">
        <v>1</v>
      </c>
    </row>
    <row r="16" spans="1:7" ht="15" customHeight="1" x14ac:dyDescent="0.35">
      <c r="A16" s="5" t="s">
        <v>67</v>
      </c>
      <c r="B16" s="5" t="s">
        <v>67</v>
      </c>
      <c r="C16" s="5" t="s">
        <v>67</v>
      </c>
      <c r="D16" s="5" t="s">
        <v>67</v>
      </c>
      <c r="E16" s="5" t="s">
        <v>67</v>
      </c>
      <c r="F16" s="5" t="s">
        <v>67</v>
      </c>
      <c r="G16" s="5" t="s">
        <v>67</v>
      </c>
    </row>
    <row r="17" spans="1:7" ht="15" customHeight="1" x14ac:dyDescent="0.3">
      <c r="A17" s="8" t="s">
        <v>85</v>
      </c>
      <c r="B17" s="8" t="s">
        <v>92</v>
      </c>
      <c r="C17" s="8" t="s">
        <v>1</v>
      </c>
      <c r="D17" s="8" t="s">
        <v>1</v>
      </c>
      <c r="E17" s="8" t="s">
        <v>1</v>
      </c>
      <c r="F17" s="8" t="s">
        <v>1</v>
      </c>
      <c r="G17" s="8" t="s">
        <v>1</v>
      </c>
    </row>
    <row r="18" spans="1:7" ht="15" customHeight="1" x14ac:dyDescent="0.35">
      <c r="A18" s="5" t="s">
        <v>67</v>
      </c>
      <c r="B18" s="5" t="s">
        <v>67</v>
      </c>
      <c r="C18" s="5" t="s">
        <v>67</v>
      </c>
      <c r="D18" s="5" t="s">
        <v>67</v>
      </c>
      <c r="E18" s="5" t="s">
        <v>67</v>
      </c>
      <c r="F18" s="5" t="s">
        <v>67</v>
      </c>
      <c r="G18" s="5" t="s">
        <v>67</v>
      </c>
    </row>
    <row r="19" spans="1:7" ht="15" customHeight="1" x14ac:dyDescent="0.3">
      <c r="A19" s="8" t="s">
        <v>88</v>
      </c>
      <c r="B19" s="8" t="s">
        <v>95</v>
      </c>
      <c r="C19" s="8" t="s">
        <v>1</v>
      </c>
      <c r="D19" s="8" t="s">
        <v>1</v>
      </c>
      <c r="E19" s="8" t="s">
        <v>1</v>
      </c>
      <c r="F19" s="8" t="s">
        <v>1</v>
      </c>
      <c r="G19" s="8" t="s">
        <v>1</v>
      </c>
    </row>
    <row r="20" spans="1:7" ht="15" customHeight="1" x14ac:dyDescent="0.35">
      <c r="A20" s="5" t="s">
        <v>1</v>
      </c>
      <c r="B20" s="5" t="s">
        <v>98</v>
      </c>
      <c r="C20" s="5" t="s">
        <v>1</v>
      </c>
      <c r="D20" s="5" t="s">
        <v>1</v>
      </c>
      <c r="E20" s="5" t="s">
        <v>1</v>
      </c>
      <c r="F20" s="5" t="s">
        <v>1</v>
      </c>
      <c r="G20" s="5" t="s">
        <v>1</v>
      </c>
    </row>
    <row r="21" spans="1:7" ht="15" customHeight="1" x14ac:dyDescent="0.3">
      <c r="A21" s="8" t="s">
        <v>100</v>
      </c>
      <c r="B21" s="8" t="s">
        <v>104</v>
      </c>
      <c r="C21" s="8" t="s">
        <v>1</v>
      </c>
      <c r="D21" s="8" t="s">
        <v>1</v>
      </c>
      <c r="E21" s="8" t="s">
        <v>1</v>
      </c>
      <c r="F21" s="8" t="s">
        <v>1</v>
      </c>
      <c r="G21" s="8" t="s">
        <v>1</v>
      </c>
    </row>
    <row r="22" spans="1:7" ht="15" customHeight="1" x14ac:dyDescent="0.35">
      <c r="A22" s="5" t="s">
        <v>67</v>
      </c>
      <c r="B22" s="5" t="s">
        <v>67</v>
      </c>
      <c r="C22" s="5" t="s">
        <v>67</v>
      </c>
      <c r="D22" s="5" t="s">
        <v>67</v>
      </c>
      <c r="E22" s="5" t="s">
        <v>67</v>
      </c>
      <c r="F22" s="5" t="s">
        <v>67</v>
      </c>
      <c r="G22" s="5" t="s">
        <v>67</v>
      </c>
    </row>
    <row r="23" spans="1:7" ht="15" customHeight="1" x14ac:dyDescent="0.3">
      <c r="A23" s="8" t="s">
        <v>103</v>
      </c>
      <c r="B23" s="8" t="s">
        <v>107</v>
      </c>
      <c r="C23" s="8" t="s">
        <v>1</v>
      </c>
      <c r="D23" s="8" t="s">
        <v>1</v>
      </c>
      <c r="E23" s="8" t="s">
        <v>1</v>
      </c>
      <c r="F23" s="8" t="s">
        <v>1</v>
      </c>
      <c r="G23" s="8" t="s">
        <v>1</v>
      </c>
    </row>
    <row r="24" spans="1:7" ht="15" customHeight="1" x14ac:dyDescent="0.3">
      <c r="A24" s="8" t="s">
        <v>106</v>
      </c>
      <c r="B24" s="8" t="s">
        <v>110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 IB. Vu Thanh</dc:creator>
  <cp:lastModifiedBy>Windows User</cp:lastModifiedBy>
  <dcterms:created xsi:type="dcterms:W3CDTF">2021-07-07T09:56:36Z</dcterms:created>
  <dcterms:modified xsi:type="dcterms:W3CDTF">2021-07-07T09:56:41Z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