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45621"/>
</workbook>
</file>

<file path=xl/calcChain.xml><?xml version="1.0" encoding="utf-8"?>
<calcChain xmlns="http://schemas.openxmlformats.org/spreadsheetml/2006/main">
  <c r="E33" i="27" l="1"/>
  <c r="E56" i="27" s="1"/>
  <c r="E28" i="27"/>
  <c r="E37" i="27" s="1"/>
  <c r="E35" i="27" s="1"/>
  <c r="D18" i="27"/>
  <c r="D19" i="27" s="1"/>
  <c r="D17" i="27"/>
  <c r="D16" i="27"/>
  <c r="F23" i="27"/>
  <c r="E23" i="27"/>
  <c r="E58" i="27" l="1"/>
  <c r="E48" i="27"/>
  <c r="E52" i="27" s="1"/>
  <c r="E29" i="27" l="1"/>
  <c r="E4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<sst xmlns="http://schemas.openxmlformats.org/spreadsheetml/2006/main" count="1403" uniqueCount="612">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</sst>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9" xfId="65" applyNumberFormat="1" applyFont="1" applyBorder="1" applyAlignment="1"/>
    <xf numFmtId="172" fontId="105" fillId="0" borderId="60" xfId="65" applyNumberFormat="1" applyFont="1" applyBorder="1" applyAlignment="1"/>
    <xf numFmtId="172" fontId="105" fillId="0" borderId="16" xfId="65" applyNumberFormat="1" applyFont="1" applyBorder="1" applyAlignment="1"/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3" fillId="0" borderId="0" xfId="0" applyFont="1" applyAlignment="1">
      <alignment horizontal="left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2" t="s">
        <v>50</v>
      </c>
      <c r="B2" s="333"/>
      <c r="C2" s="333"/>
      <c r="D2" s="333"/>
      <c r="E2" s="333"/>
      <c r="F2" s="33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4" t="s">
        <v>51</v>
      </c>
      <c r="D3" s="334"/>
      <c r="E3" s="334"/>
      <c r="F3" s="334"/>
      <c r="G3" s="334"/>
      <c r="H3" s="334"/>
      <c r="I3" s="334"/>
      <c r="J3" s="334"/>
      <c r="K3" s="334"/>
      <c r="L3" s="334"/>
      <c r="M3" s="335" t="s">
        <v>23</v>
      </c>
      <c r="N3" s="342"/>
      <c r="O3" s="349" t="s">
        <v>24</v>
      </c>
      <c r="P3" s="350"/>
      <c r="Q3" s="335" t="s">
        <v>5</v>
      </c>
      <c r="R3" s="335"/>
      <c r="S3" s="342"/>
      <c r="T3" s="337"/>
      <c r="U3" s="344" t="s">
        <v>26</v>
      </c>
      <c r="V3" s="345"/>
      <c r="W3" s="346" t="s">
        <v>25</v>
      </c>
    </row>
    <row r="4" spans="1:23" ht="12.75" customHeight="1">
      <c r="A4" s="342" t="s">
        <v>27</v>
      </c>
      <c r="B4" s="335" t="s">
        <v>28</v>
      </c>
      <c r="C4" s="335" t="s">
        <v>29</v>
      </c>
      <c r="D4" s="335" t="s">
        <v>30</v>
      </c>
      <c r="E4" s="335" t="s">
        <v>31</v>
      </c>
      <c r="F4" s="335" t="s">
        <v>32</v>
      </c>
      <c r="G4" s="335" t="s">
        <v>33</v>
      </c>
      <c r="H4" s="338" t="s">
        <v>52</v>
      </c>
      <c r="I4" s="335" t="s">
        <v>34</v>
      </c>
      <c r="J4" s="337"/>
      <c r="K4" s="335" t="s">
        <v>35</v>
      </c>
      <c r="L4" s="335" t="s">
        <v>36</v>
      </c>
      <c r="M4" s="335" t="s">
        <v>35</v>
      </c>
      <c r="N4" s="335" t="s">
        <v>37</v>
      </c>
      <c r="O4" s="335" t="s">
        <v>35</v>
      </c>
      <c r="P4" s="335" t="s">
        <v>37</v>
      </c>
      <c r="Q4" s="335" t="s">
        <v>38</v>
      </c>
      <c r="R4" s="335" t="s">
        <v>39</v>
      </c>
      <c r="S4" s="335" t="s">
        <v>36</v>
      </c>
      <c r="T4" s="335" t="s">
        <v>39</v>
      </c>
      <c r="U4" s="338" t="s">
        <v>36</v>
      </c>
      <c r="V4" s="335" t="s">
        <v>39</v>
      </c>
      <c r="W4" s="347"/>
    </row>
    <row r="5" spans="1:23">
      <c r="A5" s="337"/>
      <c r="B5" s="337"/>
      <c r="C5" s="337"/>
      <c r="D5" s="337"/>
      <c r="E5" s="337"/>
      <c r="F5" s="337"/>
      <c r="G5" s="337"/>
      <c r="H5" s="339"/>
      <c r="I5" s="106" t="s">
        <v>40</v>
      </c>
      <c r="J5" s="106" t="s">
        <v>41</v>
      </c>
      <c r="K5" s="337"/>
      <c r="L5" s="337"/>
      <c r="M5" s="337"/>
      <c r="N5" s="337"/>
      <c r="O5" s="337"/>
      <c r="P5" s="337"/>
      <c r="Q5" s="336"/>
      <c r="R5" s="336"/>
      <c r="S5" s="337"/>
      <c r="T5" s="336"/>
      <c r="U5" s="339"/>
      <c r="V5" s="343"/>
      <c r="W5" s="34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0" t="s">
        <v>5</v>
      </c>
      <c r="B179" s="34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6" t="s">
        <v>210</v>
      </c>
      <c r="B1" s="356"/>
      <c r="C1" s="356"/>
      <c r="D1" s="356"/>
      <c r="E1" s="356"/>
      <c r="F1" s="356"/>
      <c r="G1" s="35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7" t="e">
        <f>#REF!</f>
        <v>#REF!</v>
      </c>
      <c r="C2" s="358"/>
      <c r="D2" s="35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5"/>
      <c r="C3" s="355"/>
      <c r="D3" s="35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1">
        <v>41948</v>
      </c>
      <c r="C4" s="351"/>
      <c r="D4" s="35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1">
        <v>41949</v>
      </c>
      <c r="C5" s="351"/>
      <c r="D5" s="35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5">
        <v>111000</v>
      </c>
      <c r="C6" s="355"/>
      <c r="D6" s="35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3">
        <f>+$B$6*$F$7/$C$7</f>
        <v>111000</v>
      </c>
      <c r="C8" s="353"/>
      <c r="D8" s="35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1" t="s">
        <v>226</v>
      </c>
      <c r="C9" s="351"/>
      <c r="D9" s="35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5" t="e">
        <f>VLOOKUP(I11,#REF!,4,0)*1000</f>
        <v>#REF!</v>
      </c>
      <c r="C11" s="355"/>
      <c r="D11" s="35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3" t="e">
        <f>+ ROUND((B11-B19)*F10/C10,0)</f>
        <v>#REF!</v>
      </c>
      <c r="C12" s="353"/>
      <c r="D12" s="35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4" t="s">
        <v>212</v>
      </c>
      <c r="C13" s="354"/>
      <c r="D13" s="35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3">
        <f>+IF($E$13=1,ROUNDDOWN($B$8*$F$10/$C$10,0),IF(MROUND($B$8*$F$10/$C$10,10)-($B$8*$F$10/$C$10)&gt;0,MROUND($B$8*$F$10/$C$10,10)-10,MROUND($B$8*$F$10/$C$10,10)))</f>
        <v>55500</v>
      </c>
      <c r="C14" s="353"/>
      <c r="D14" s="35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3">
        <f>ROUNDDOWN($B$8*$F$10/$C$10,0)-B14</f>
        <v>0</v>
      </c>
      <c r="C15" s="353"/>
      <c r="D15" s="35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4" t="s">
        <v>223</v>
      </c>
      <c r="C16" s="354"/>
      <c r="D16" s="35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5">
        <v>10000</v>
      </c>
      <c r="C17" s="355"/>
      <c r="D17" s="35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3">
        <f>+IF($E$16=1,B17*B15,0)</f>
        <v>0</v>
      </c>
      <c r="C18" s="353"/>
      <c r="D18" s="35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5">
        <v>10000</v>
      </c>
      <c r="C19" s="355"/>
      <c r="D19" s="35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3">
        <f>+B19*B14</f>
        <v>555000000</v>
      </c>
      <c r="C20" s="353"/>
      <c r="D20" s="35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1"/>
      <c r="C21" s="351"/>
      <c r="D21" s="35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2" t="s">
        <v>241</v>
      </c>
      <c r="F23" s="352"/>
      <c r="G23" s="35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80"/>
  <sheetViews>
    <sheetView tabSelected="1" topLeftCell="A24" zoomScale="90" zoomScaleNormal="90" workbookViewId="0">
      <selection activeCell="G28" sqref="G28:H62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2" t="s">
        <v>601</v>
      </c>
      <c r="B1" s="382"/>
      <c r="C1" s="382"/>
      <c r="D1" s="382"/>
      <c r="E1" s="382"/>
      <c r="F1" s="382"/>
    </row>
    <row r="2" spans="1:9" ht="15.75" customHeight="1">
      <c r="A2" s="401" t="s">
        <v>602</v>
      </c>
      <c r="B2" s="401"/>
      <c r="C2" s="401"/>
      <c r="D2" s="401"/>
      <c r="E2" s="401"/>
      <c r="F2" s="401"/>
    </row>
    <row r="3" spans="1:9" ht="25.5" customHeight="1">
      <c r="A3" s="402" t="s">
        <v>603</v>
      </c>
      <c r="B3" s="402"/>
      <c r="C3" s="402"/>
      <c r="D3" s="402"/>
      <c r="E3" s="402"/>
      <c r="F3" s="402"/>
    </row>
    <row r="4" spans="1:9" ht="26.25" customHeight="1">
      <c r="A4" s="403" t="s">
        <v>604</v>
      </c>
      <c r="B4" s="403"/>
      <c r="C4" s="403"/>
      <c r="D4" s="403"/>
      <c r="E4" s="403"/>
      <c r="F4" s="403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93" t="s">
        <v>609</v>
      </c>
      <c r="B16" s="393"/>
      <c r="C16" s="393"/>
      <c r="D16" s="269" t="str">
        <f>"Từ ngày "&amp;TEXT(G16,"dd/mm/yyyy;@")&amp;" đến "&amp;TEXT(G17,"dd/mm/yyyy;@")</f>
        <v>Từ ngày 27/01/2021 đến 02/02/2021</v>
      </c>
      <c r="G16" s="274">
        <v>44223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27/01/2021 to 02/02/2021</v>
      </c>
      <c r="G17" s="274">
        <v>44229</v>
      </c>
    </row>
    <row r="18" spans="1:11" s="166" customFormat="1" ht="15.75" customHeight="1">
      <c r="A18" s="393" t="s">
        <v>605</v>
      </c>
      <c r="B18" s="393"/>
      <c r="C18" s="393"/>
      <c r="D18" s="269">
        <f>G17+2</f>
        <v>44231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44231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4" t="s">
        <v>531</v>
      </c>
      <c r="B21" s="395"/>
      <c r="C21" s="396" t="s">
        <v>542</v>
      </c>
      <c r="D21" s="395"/>
      <c r="E21" s="171" t="s">
        <v>543</v>
      </c>
      <c r="F21" s="172" t="s">
        <v>590</v>
      </c>
      <c r="K21" s="173"/>
    </row>
    <row r="22" spans="1:11" ht="15.75" customHeight="1">
      <c r="A22" s="397" t="s">
        <v>27</v>
      </c>
      <c r="B22" s="398"/>
      <c r="C22" s="399" t="s">
        <v>330</v>
      </c>
      <c r="D22" s="400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44229</v>
      </c>
      <c r="F23" s="310">
        <f>G16-1</f>
        <v>44222</v>
      </c>
      <c r="G23" s="270"/>
      <c r="K23" s="173"/>
    </row>
    <row r="24" spans="1:11" ht="15.75" customHeight="1">
      <c r="A24" s="404" t="s">
        <v>610</v>
      </c>
      <c r="B24" s="405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406">
        <v>1</v>
      </c>
      <c r="B26" s="407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408">
        <v>1.1000000000000001</v>
      </c>
      <c r="B28" s="409"/>
      <c r="C28" s="196" t="s">
        <v>549</v>
      </c>
      <c r="D28" s="197"/>
      <c r="E28" s="198">
        <f>F32</f>
        <v>62833402489</v>
      </c>
      <c r="F28" s="280">
        <v>62050660092</v>
      </c>
      <c r="G28" s="204"/>
      <c r="H28" s="199"/>
      <c r="I28" s="204"/>
      <c r="K28" s="173"/>
    </row>
    <row r="29" spans="1:11" ht="15.75" customHeight="1">
      <c r="A29" s="410">
        <v>1.2</v>
      </c>
      <c r="B29" s="411"/>
      <c r="C29" s="200" t="s">
        <v>550</v>
      </c>
      <c r="D29" s="201"/>
      <c r="E29" s="293">
        <f>F33</f>
        <v>12566.68</v>
      </c>
      <c r="F29" s="294">
        <v>12410.13</v>
      </c>
      <c r="G29" s="313"/>
      <c r="H29" s="199"/>
      <c r="I29" s="204"/>
      <c r="K29" s="173"/>
    </row>
    <row r="30" spans="1:11" ht="15.75" customHeight="1">
      <c r="A30" s="406">
        <v>2</v>
      </c>
      <c r="B30" s="407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76">
        <v>2.1</v>
      </c>
      <c r="B32" s="377"/>
      <c r="C32" s="196" t="s">
        <v>553</v>
      </c>
      <c r="D32" s="197"/>
      <c r="E32" s="309">
        <v>62958187912.113464</v>
      </c>
      <c r="F32" s="280">
        <v>62833402489</v>
      </c>
      <c r="G32" s="311"/>
      <c r="H32" s="199"/>
      <c r="I32" s="204"/>
      <c r="K32" s="205"/>
    </row>
    <row r="33" spans="1:9" ht="15.75" customHeight="1">
      <c r="A33" s="391">
        <v>2.2000000000000002</v>
      </c>
      <c r="B33" s="392"/>
      <c r="C33" s="206" t="s">
        <v>554</v>
      </c>
      <c r="D33" s="194"/>
      <c r="E33" s="293">
        <f>ROUNDDOWN(E32/5000000,2)</f>
        <v>12591.63</v>
      </c>
      <c r="F33" s="294">
        <v>12566.68</v>
      </c>
      <c r="G33" s="312"/>
      <c r="H33" s="199"/>
      <c r="I33" s="204"/>
    </row>
    <row r="34" spans="1:9" ht="15.75" customHeight="1">
      <c r="A34" s="367">
        <v>3</v>
      </c>
      <c r="B34" s="369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124785423.11346436</v>
      </c>
      <c r="F35" s="326">
        <v>782742397</v>
      </c>
      <c r="G35" s="313"/>
      <c r="H35" s="199"/>
      <c r="I35" s="204"/>
    </row>
    <row r="36" spans="1:9" ht="15.75" customHeight="1">
      <c r="A36" s="387">
        <v>3.1</v>
      </c>
      <c r="B36" s="388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124785423.11346436</v>
      </c>
      <c r="F37" s="326">
        <v>782742397</v>
      </c>
      <c r="H37" s="199"/>
      <c r="I37" s="204"/>
    </row>
    <row r="38" spans="1:9" ht="15.75" customHeight="1">
      <c r="A38" s="378">
        <v>3.2</v>
      </c>
      <c r="B38" s="379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67">
        <v>4</v>
      </c>
      <c r="B40" s="368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24.949999999998909</v>
      </c>
      <c r="F41" s="303">
        <v>156.55000000000109</v>
      </c>
      <c r="H41" s="199"/>
      <c r="I41" s="204"/>
    </row>
    <row r="42" spans="1:9" ht="15.75" customHeight="1">
      <c r="A42" s="367">
        <v>5</v>
      </c>
      <c r="B42" s="368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76">
        <v>5.0999999999999996</v>
      </c>
      <c r="B44" s="377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76">
        <v>5.2</v>
      </c>
      <c r="B45" s="377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89" t="s">
        <v>611</v>
      </c>
      <c r="B46" s="390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67">
        <v>1</v>
      </c>
      <c r="B48" s="369"/>
      <c r="C48" s="187" t="s">
        <v>565</v>
      </c>
      <c r="D48" s="239"/>
      <c r="E48" s="329">
        <f>F50</f>
        <v>7700</v>
      </c>
      <c r="F48" s="287">
        <v>7210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67">
        <v>2</v>
      </c>
      <c r="B50" s="368"/>
      <c r="C50" s="241" t="s">
        <v>567</v>
      </c>
      <c r="D50" s="242"/>
      <c r="E50" s="331">
        <v>7170</v>
      </c>
      <c r="F50" s="287">
        <v>7700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74">
        <v>3</v>
      </c>
      <c r="B52" s="375"/>
      <c r="C52" s="207" t="s">
        <v>569</v>
      </c>
      <c r="D52" s="215"/>
      <c r="E52" s="296">
        <f>(E50-E48)/E48</f>
        <v>-6.8831168831168826E-2</v>
      </c>
      <c r="F52" s="289">
        <v>6.7961165048543687E-2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74">
        <v>4</v>
      </c>
      <c r="B54" s="375"/>
      <c r="C54" s="383" t="s">
        <v>571</v>
      </c>
      <c r="D54" s="384"/>
      <c r="E54" s="243"/>
      <c r="F54" s="288"/>
      <c r="H54" s="199"/>
      <c r="I54" s="204"/>
    </row>
    <row r="55" spans="1:9" ht="15.75" customHeight="1">
      <c r="A55" s="229"/>
      <c r="B55" s="230"/>
      <c r="C55" s="385"/>
      <c r="D55" s="386"/>
      <c r="E55" s="244"/>
      <c r="F55" s="284"/>
      <c r="H55" s="199"/>
      <c r="I55" s="204"/>
    </row>
    <row r="56" spans="1:9" ht="15.75" customHeight="1">
      <c r="A56" s="376">
        <v>4.0999999999999996</v>
      </c>
      <c r="B56" s="377"/>
      <c r="C56" s="245" t="s">
        <v>572</v>
      </c>
      <c r="D56" s="246"/>
      <c r="E56" s="295">
        <f>E50-E33</f>
        <v>-5421.6299999999992</v>
      </c>
      <c r="F56" s="295">
        <v>-4866.68</v>
      </c>
      <c r="G56" s="204"/>
      <c r="H56" s="199"/>
      <c r="I56" s="204"/>
    </row>
    <row r="57" spans="1:9" ht="15.75" customHeight="1">
      <c r="A57" s="378">
        <v>4.2</v>
      </c>
      <c r="B57" s="379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-0.43057411947460333</v>
      </c>
      <c r="F58" s="298">
        <v>-0.3872685546222232</v>
      </c>
      <c r="G58" s="292"/>
      <c r="H58" s="199"/>
      <c r="I58" s="204"/>
    </row>
    <row r="59" spans="1:9" ht="15.75" customHeight="1">
      <c r="A59" s="374">
        <v>5</v>
      </c>
      <c r="B59" s="37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76">
        <v>5.0999999999999996</v>
      </c>
      <c r="B61" s="377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380">
        <v>5.2</v>
      </c>
      <c r="B62" s="38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371" t="s">
        <v>584</v>
      </c>
      <c r="F67" s="371"/>
    </row>
    <row r="68" spans="1:6">
      <c r="B68" s="259"/>
      <c r="C68" s="261" t="s">
        <v>585</v>
      </c>
      <c r="D68" s="260"/>
      <c r="E68" s="370" t="s">
        <v>586</v>
      </c>
      <c r="F68" s="371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372"/>
      <c r="F75" s="372"/>
    </row>
    <row r="76" spans="1:6" ht="14.25" customHeight="1">
      <c r="A76" s="264"/>
      <c r="B76" s="264"/>
      <c r="C76" s="265"/>
      <c r="D76" s="164"/>
      <c r="E76" s="373"/>
      <c r="F76" s="373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r2Zhbu8fj7Na+5/d9D1mRbnJElI=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BfUuNwDx8/8GFPY4IHQFhHqJq2Q=</DigestValue>
    </Reference>
  </SignedInfo>
  <SignatureValue>SBymYPET2UeytjlGxt9zL2PsdiifwJZ0vsZ2/lPzhJqkIIsFL73p1EyyHt4oro1zgew9cOyDrN8+
n6OvoIpIJFPWa9st/EcbFwJolRc5B02GTKKM0K4hQ8AeyHj8m8Kj7otatXYqwUAMS/E3MloSbigE
pyn1KyIheU/64mAnyig=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T82NptnSF4Cm88yvsxUWIfvTmZ8=</DigestValue>
      </Reference>
      <Reference URI="/xl/worksheets/sheet6.xml?ContentType=application/vnd.openxmlformats-officedocument.spreadsheetml.worksheet+xml">
        <DigestMethod Algorithm="http://www.w3.org/2000/09/xmldsig#sha1"/>
        <DigestValue>xShuT2cScFdp2gwM2ZdlmLVBnp0=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WZkhXMjG4JipXu+siDYACwfvNOo=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O/CzmC1o/wtTukQUHEJu4GhGWeM=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0TVsJhRMOpmoKYvb29L/nMMPB9w=</DigestValue>
      </Reference>
      <Reference URI="/xl/worksheets/sheet2.xml?ContentType=application/vnd.openxmlformats-officedocument.spreadsheetml.worksheet+xml">
        <DigestMethod Algorithm="http://www.w3.org/2000/09/xmldsig#sha1"/>
        <DigestValue>xqLbDt/mb1vjFJA6itpUim78iTE=</DigestValue>
      </Reference>
      <Reference URI="/xl/worksheets/sheet4.xml?ContentType=application/vnd.openxmlformats-officedocument.spreadsheetml.worksheet+xml">
        <DigestMethod Algorithm="http://www.w3.org/2000/09/xmldsig#sha1"/>
        <DigestValue>gSo6FltYvODbx1DQ+Lwxa7+IaF8=</DigestValue>
      </Reference>
      <Reference URI="/xl/workbook.xml?ContentType=application/vnd.openxmlformats-officedocument.spreadsheetml.sheet.main+xml">
        <DigestMethod Algorithm="http://www.w3.org/2000/09/xmldsig#sha1"/>
        <DigestValue>LQ0oHxAmD2l/7Pgg+weSr6hPS0U=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rkuKzIZMorbkhii8A4f+MziF6eg=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2021-02-03T05:37:00Z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2021-02-03T05:37:00Z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2021-01-13T08:03:00Z</cp:lastPrinted>
  <dcterms:created xsi:type="dcterms:W3CDTF">2014-09-25T08:23:57Z</dcterms:created>
  <dcterms:modified xsi:type="dcterms:W3CDTF">2021-02-03T05:36:45Z</dcterms:modified>
</cp:coreProperties>
</file>